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wcastle-my.sharepoint.com/personal/nch169_newcastle_ac_uk/Documents/work/projects/sonification/JacksProject/data/"/>
    </mc:Choice>
  </mc:AlternateContent>
  <xr:revisionPtr revIDLastSave="57" documentId="11_1C8CCE4919D5CAEF70B5BB104EB16544A4F5CA25" xr6:coauthVersionLast="47" xr6:coauthVersionMax="47" xr10:uidLastSave="{EDDD93B3-743B-9A40-B367-ECD891158B92}"/>
  <bookViews>
    <workbookView xWindow="1580" yWindow="-19740" windowWidth="29800" windowHeight="19000" tabRatio="500" activeTab="6" xr2:uid="{00000000-000D-0000-FFFF-FFFF00000000}"/>
  </bookViews>
  <sheets>
    <sheet name="Form Responses 1" sheetId="1" r:id="rId1"/>
    <sheet name="Form Responses 2" sheetId="2" r:id="rId2"/>
    <sheet name="Form Responses 3" sheetId="3" r:id="rId3"/>
    <sheet name="Form Responses 4" sheetId="4" r:id="rId4"/>
    <sheet name="Form Responses 5" sheetId="5" r:id="rId5"/>
    <sheet name="Form Responses 6" sheetId="6" r:id="rId6"/>
    <sheet name="Totals" sheetId="7" r:id="rId7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43" i="7" l="1"/>
  <c r="L42" i="7"/>
  <c r="L41" i="7"/>
  <c r="L40" i="7"/>
  <c r="L39" i="7"/>
  <c r="L38" i="7"/>
  <c r="K43" i="7"/>
  <c r="K42" i="7"/>
  <c r="K41" i="7"/>
  <c r="K40" i="7"/>
  <c r="K39" i="7"/>
  <c r="K38" i="7"/>
  <c r="I43" i="7"/>
  <c r="I42" i="7"/>
  <c r="I41" i="7"/>
  <c r="I40" i="7"/>
  <c r="I39" i="7"/>
  <c r="I38" i="7"/>
  <c r="H43" i="7"/>
  <c r="H42" i="7"/>
  <c r="H41" i="7"/>
  <c r="H40" i="7"/>
  <c r="H39" i="7"/>
  <c r="H38" i="7"/>
  <c r="F43" i="7"/>
  <c r="F42" i="7"/>
  <c r="E43" i="7"/>
  <c r="E42" i="7"/>
  <c r="E38" i="7"/>
  <c r="F41" i="7"/>
  <c r="F40" i="7"/>
  <c r="F39" i="7"/>
  <c r="F38" i="7"/>
  <c r="E41" i="7"/>
  <c r="E40" i="7"/>
  <c r="E39" i="7"/>
  <c r="G4" i="7"/>
  <c r="M3" i="7"/>
  <c r="L3" i="7"/>
  <c r="K3" i="7"/>
  <c r="J3" i="7"/>
  <c r="M2" i="7"/>
  <c r="L2" i="7"/>
  <c r="K2" i="7"/>
  <c r="J2" i="7"/>
  <c r="N50" i="6"/>
  <c r="M50" i="6"/>
  <c r="L50" i="6"/>
  <c r="K50" i="6"/>
  <c r="J50" i="6"/>
  <c r="I50" i="6"/>
  <c r="H50" i="6"/>
  <c r="G50" i="6"/>
  <c r="F50" i="6"/>
  <c r="H49" i="6"/>
  <c r="N48" i="6"/>
  <c r="M48" i="6"/>
  <c r="L48" i="6"/>
  <c r="L49" i="6" s="1"/>
  <c r="K48" i="6"/>
  <c r="J48" i="6"/>
  <c r="I48" i="6"/>
  <c r="I49" i="6" s="1"/>
  <c r="H48" i="6"/>
  <c r="G48" i="6"/>
  <c r="F48" i="6"/>
  <c r="N47" i="6"/>
  <c r="N49" i="6" s="1"/>
  <c r="M47" i="6"/>
  <c r="M49" i="6" s="1"/>
  <c r="L47" i="6"/>
  <c r="K47" i="6"/>
  <c r="K49" i="6" s="1"/>
  <c r="J47" i="6"/>
  <c r="J49" i="6" s="1"/>
  <c r="I47" i="6"/>
  <c r="H47" i="6"/>
  <c r="G47" i="6"/>
  <c r="G49" i="6" s="1"/>
  <c r="F47" i="6"/>
  <c r="F49" i="6" s="1"/>
  <c r="N45" i="6"/>
  <c r="M45" i="6"/>
  <c r="L45" i="6"/>
  <c r="K45" i="6"/>
  <c r="J45" i="6"/>
  <c r="I45" i="6"/>
  <c r="H45" i="6"/>
  <c r="G45" i="6"/>
  <c r="F45" i="6"/>
  <c r="L44" i="6"/>
  <c r="I44" i="6"/>
  <c r="N43" i="6"/>
  <c r="M43" i="6"/>
  <c r="L43" i="6"/>
  <c r="K43" i="6"/>
  <c r="K44" i="6" s="1"/>
  <c r="J43" i="6"/>
  <c r="I43" i="6"/>
  <c r="H43" i="6"/>
  <c r="H44" i="6" s="1"/>
  <c r="G43" i="6"/>
  <c r="F43" i="6"/>
  <c r="N42" i="6"/>
  <c r="N44" i="6" s="1"/>
  <c r="M42" i="6"/>
  <c r="M44" i="6" s="1"/>
  <c r="L42" i="6"/>
  <c r="K42" i="6"/>
  <c r="J42" i="6"/>
  <c r="J44" i="6" s="1"/>
  <c r="I42" i="6"/>
  <c r="H42" i="6"/>
  <c r="G42" i="6"/>
  <c r="G44" i="6" s="1"/>
  <c r="F42" i="6"/>
  <c r="F44" i="6" s="1"/>
  <c r="B42" i="6"/>
  <c r="B41" i="6"/>
  <c r="N40" i="6"/>
  <c r="M40" i="6"/>
  <c r="L40" i="6"/>
  <c r="K40" i="6"/>
  <c r="J40" i="6"/>
  <c r="I40" i="6"/>
  <c r="H40" i="6"/>
  <c r="G40" i="6"/>
  <c r="F40" i="6"/>
  <c r="B39" i="6"/>
  <c r="N38" i="6"/>
  <c r="M38" i="6"/>
  <c r="L38" i="6"/>
  <c r="K38" i="6"/>
  <c r="J38" i="6"/>
  <c r="I38" i="6"/>
  <c r="H38" i="6"/>
  <c r="G38" i="6"/>
  <c r="F38" i="6"/>
  <c r="B38" i="6"/>
  <c r="N37" i="6"/>
  <c r="N39" i="6" s="1"/>
  <c r="M37" i="6"/>
  <c r="M39" i="6" s="1"/>
  <c r="L37" i="6"/>
  <c r="L39" i="6" s="1"/>
  <c r="K37" i="6"/>
  <c r="K39" i="6" s="1"/>
  <c r="J37" i="6"/>
  <c r="J39" i="6" s="1"/>
  <c r="I37" i="6"/>
  <c r="I39" i="6" s="1"/>
  <c r="H37" i="6"/>
  <c r="H39" i="6" s="1"/>
  <c r="G37" i="6"/>
  <c r="G39" i="6" s="1"/>
  <c r="F37" i="6"/>
  <c r="F39" i="6" s="1"/>
  <c r="B37" i="6"/>
  <c r="B36" i="6"/>
  <c r="B35" i="6"/>
  <c r="B34" i="6"/>
  <c r="N48" i="5"/>
  <c r="M48" i="5"/>
  <c r="L48" i="5"/>
  <c r="K48" i="5"/>
  <c r="J48" i="5"/>
  <c r="I48" i="5"/>
  <c r="H48" i="5"/>
  <c r="G48" i="5"/>
  <c r="F48" i="5"/>
  <c r="F47" i="5"/>
  <c r="N46" i="5"/>
  <c r="N47" i="5" s="1"/>
  <c r="M46" i="5"/>
  <c r="L46" i="5"/>
  <c r="K46" i="5"/>
  <c r="K47" i="5" s="1"/>
  <c r="J46" i="5"/>
  <c r="I46" i="5"/>
  <c r="H46" i="5"/>
  <c r="H47" i="5" s="1"/>
  <c r="G46" i="5"/>
  <c r="F46" i="5"/>
  <c r="N45" i="5"/>
  <c r="M45" i="5"/>
  <c r="M47" i="5" s="1"/>
  <c r="L45" i="5"/>
  <c r="L47" i="5" s="1"/>
  <c r="K45" i="5"/>
  <c r="J45" i="5"/>
  <c r="J47" i="5" s="1"/>
  <c r="I45" i="5"/>
  <c r="I47" i="5" s="1"/>
  <c r="H45" i="5"/>
  <c r="G45" i="5"/>
  <c r="G47" i="5" s="1"/>
  <c r="F45" i="5"/>
  <c r="N43" i="5"/>
  <c r="M43" i="5"/>
  <c r="L43" i="5"/>
  <c r="K43" i="5"/>
  <c r="J43" i="5"/>
  <c r="I43" i="5"/>
  <c r="H43" i="5"/>
  <c r="G43" i="5"/>
  <c r="F43" i="5"/>
  <c r="L42" i="5"/>
  <c r="K42" i="5"/>
  <c r="N41" i="5"/>
  <c r="N42" i="5" s="1"/>
  <c r="M41" i="5"/>
  <c r="L41" i="5"/>
  <c r="K41" i="5"/>
  <c r="J41" i="5"/>
  <c r="J42" i="5" s="1"/>
  <c r="I41" i="5"/>
  <c r="H41" i="5"/>
  <c r="G41" i="5"/>
  <c r="G42" i="5" s="1"/>
  <c r="F41" i="5"/>
  <c r="N40" i="5"/>
  <c r="M40" i="5"/>
  <c r="M42" i="5" s="1"/>
  <c r="L40" i="5"/>
  <c r="K40" i="5"/>
  <c r="J40" i="5"/>
  <c r="I40" i="5"/>
  <c r="I42" i="5" s="1"/>
  <c r="H40" i="5"/>
  <c r="H42" i="5" s="1"/>
  <c r="G40" i="5"/>
  <c r="F40" i="5"/>
  <c r="F42" i="5" s="1"/>
  <c r="B40" i="5"/>
  <c r="B39" i="5"/>
  <c r="N38" i="5"/>
  <c r="M38" i="5"/>
  <c r="L38" i="5"/>
  <c r="K38" i="5"/>
  <c r="J38" i="5"/>
  <c r="I38" i="5"/>
  <c r="H38" i="5"/>
  <c r="G38" i="5"/>
  <c r="F38" i="5"/>
  <c r="B37" i="5"/>
  <c r="N36" i="5"/>
  <c r="M36" i="5"/>
  <c r="L36" i="5"/>
  <c r="K36" i="5"/>
  <c r="J36" i="5"/>
  <c r="I36" i="5"/>
  <c r="H36" i="5"/>
  <c r="G36" i="5"/>
  <c r="F36" i="5"/>
  <c r="B36" i="5"/>
  <c r="N35" i="5"/>
  <c r="N37" i="5" s="1"/>
  <c r="M35" i="5"/>
  <c r="M37" i="5" s="1"/>
  <c r="L35" i="5"/>
  <c r="L37" i="5" s="1"/>
  <c r="K35" i="5"/>
  <c r="K37" i="5" s="1"/>
  <c r="J35" i="5"/>
  <c r="J37" i="5" s="1"/>
  <c r="I35" i="5"/>
  <c r="I37" i="5" s="1"/>
  <c r="H35" i="5"/>
  <c r="H37" i="5" s="1"/>
  <c r="G35" i="5"/>
  <c r="G37" i="5" s="1"/>
  <c r="F35" i="5"/>
  <c r="F37" i="5" s="1"/>
  <c r="B35" i="5"/>
  <c r="B34" i="5"/>
  <c r="B33" i="5"/>
  <c r="B32" i="5"/>
  <c r="N58" i="4"/>
  <c r="M58" i="4"/>
  <c r="L58" i="4"/>
  <c r="K58" i="4"/>
  <c r="J58" i="4"/>
  <c r="I58" i="4"/>
  <c r="H58" i="4"/>
  <c r="G58" i="4"/>
  <c r="F58" i="4"/>
  <c r="N57" i="4"/>
  <c r="K57" i="4"/>
  <c r="G57" i="4"/>
  <c r="N56" i="4"/>
  <c r="M56" i="4"/>
  <c r="L56" i="4"/>
  <c r="K56" i="4"/>
  <c r="J56" i="4"/>
  <c r="J57" i="4" s="1"/>
  <c r="I56" i="4"/>
  <c r="H56" i="4"/>
  <c r="G56" i="4"/>
  <c r="F56" i="4"/>
  <c r="N55" i="4"/>
  <c r="M55" i="4"/>
  <c r="M57" i="4" s="1"/>
  <c r="L55" i="4"/>
  <c r="L57" i="4" s="1"/>
  <c r="K55" i="4"/>
  <c r="J55" i="4"/>
  <c r="I55" i="4"/>
  <c r="I57" i="4" s="1"/>
  <c r="H55" i="4"/>
  <c r="H57" i="4" s="1"/>
  <c r="G55" i="4"/>
  <c r="F55" i="4"/>
  <c r="F57" i="4" s="1"/>
  <c r="N53" i="4"/>
  <c r="M53" i="4"/>
  <c r="L53" i="4"/>
  <c r="K53" i="4"/>
  <c r="J53" i="4"/>
  <c r="I53" i="4"/>
  <c r="H53" i="4"/>
  <c r="G53" i="4"/>
  <c r="F53" i="4"/>
  <c r="K52" i="4"/>
  <c r="J52" i="4"/>
  <c r="G52" i="4"/>
  <c r="N51" i="4"/>
  <c r="M51" i="4"/>
  <c r="E44" i="7" s="1"/>
  <c r="L51" i="4"/>
  <c r="K51" i="4"/>
  <c r="J51" i="4"/>
  <c r="I51" i="4"/>
  <c r="H51" i="4"/>
  <c r="G51" i="4"/>
  <c r="K28" i="7" s="1"/>
  <c r="F51" i="4"/>
  <c r="F52" i="4" s="1"/>
  <c r="N50" i="4"/>
  <c r="N52" i="4" s="1"/>
  <c r="M50" i="4"/>
  <c r="M52" i="4" s="1"/>
  <c r="L50" i="4"/>
  <c r="L52" i="4" s="1"/>
  <c r="K50" i="4"/>
  <c r="J50" i="4"/>
  <c r="L29" i="7" s="1"/>
  <c r="I50" i="4"/>
  <c r="I52" i="4" s="1"/>
  <c r="H50" i="4"/>
  <c r="J42" i="7" s="1"/>
  <c r="G50" i="4"/>
  <c r="L28" i="7" s="1"/>
  <c r="F50" i="4"/>
  <c r="B50" i="4"/>
  <c r="B49" i="4"/>
  <c r="N48" i="4"/>
  <c r="M48" i="4"/>
  <c r="L48" i="4"/>
  <c r="K48" i="4"/>
  <c r="J48" i="4"/>
  <c r="I48" i="4"/>
  <c r="H48" i="4"/>
  <c r="G48" i="4"/>
  <c r="F48" i="4"/>
  <c r="B47" i="4"/>
  <c r="N46" i="4"/>
  <c r="M46" i="4"/>
  <c r="E12" i="7" s="1"/>
  <c r="E16" i="7" s="1"/>
  <c r="L46" i="4"/>
  <c r="K46" i="4"/>
  <c r="J46" i="4"/>
  <c r="K15" i="7" s="1"/>
  <c r="I46" i="4"/>
  <c r="H46" i="4"/>
  <c r="H14" i="7" s="1"/>
  <c r="G46" i="4"/>
  <c r="K14" i="7" s="1"/>
  <c r="F46" i="4"/>
  <c r="B46" i="4"/>
  <c r="N45" i="4"/>
  <c r="N47" i="4" s="1"/>
  <c r="M45" i="4"/>
  <c r="F12" i="7" s="1"/>
  <c r="L45" i="4"/>
  <c r="L47" i="4" s="1"/>
  <c r="K45" i="4"/>
  <c r="K47" i="4" s="1"/>
  <c r="J45" i="4"/>
  <c r="J47" i="4" s="1"/>
  <c r="I45" i="4"/>
  <c r="I47" i="4" s="1"/>
  <c r="H45" i="4"/>
  <c r="H47" i="4" s="1"/>
  <c r="G45" i="4"/>
  <c r="L14" i="7" s="1"/>
  <c r="M14" i="7" s="1"/>
  <c r="F45" i="4"/>
  <c r="F47" i="4" s="1"/>
  <c r="B45" i="4"/>
  <c r="B44" i="4"/>
  <c r="B43" i="4"/>
  <c r="B42" i="4"/>
  <c r="N48" i="3"/>
  <c r="M48" i="3"/>
  <c r="L48" i="3"/>
  <c r="K48" i="3"/>
  <c r="J48" i="3"/>
  <c r="I48" i="3"/>
  <c r="H48" i="3"/>
  <c r="G48" i="3"/>
  <c r="F48" i="3"/>
  <c r="K47" i="3"/>
  <c r="J47" i="3"/>
  <c r="G47" i="3"/>
  <c r="N46" i="3"/>
  <c r="M46" i="3"/>
  <c r="L46" i="3"/>
  <c r="K46" i="3"/>
  <c r="J46" i="3"/>
  <c r="I46" i="3"/>
  <c r="H46" i="3"/>
  <c r="G46" i="3"/>
  <c r="F46" i="3"/>
  <c r="F47" i="3" s="1"/>
  <c r="N45" i="3"/>
  <c r="N47" i="3" s="1"/>
  <c r="M45" i="3"/>
  <c r="M47" i="3" s="1"/>
  <c r="L45" i="3"/>
  <c r="L47" i="3" s="1"/>
  <c r="K45" i="3"/>
  <c r="J45" i="3"/>
  <c r="I45" i="3"/>
  <c r="I47" i="3" s="1"/>
  <c r="H45" i="3"/>
  <c r="H47" i="3" s="1"/>
  <c r="G45" i="3"/>
  <c r="F45" i="3"/>
  <c r="N43" i="3"/>
  <c r="M43" i="3"/>
  <c r="L43" i="3"/>
  <c r="K43" i="3"/>
  <c r="J43" i="3"/>
  <c r="I43" i="3"/>
  <c r="H43" i="3"/>
  <c r="G43" i="3"/>
  <c r="F43" i="3"/>
  <c r="M42" i="3"/>
  <c r="G42" i="3"/>
  <c r="F42" i="3"/>
  <c r="N41" i="3"/>
  <c r="M41" i="3"/>
  <c r="L41" i="3"/>
  <c r="L42" i="3" s="1"/>
  <c r="K41" i="3"/>
  <c r="J41" i="3"/>
  <c r="I41" i="3"/>
  <c r="H41" i="3"/>
  <c r="G41" i="3"/>
  <c r="K27" i="7" s="1"/>
  <c r="F41" i="3"/>
  <c r="N40" i="3"/>
  <c r="N42" i="3" s="1"/>
  <c r="M40" i="3"/>
  <c r="L40" i="3"/>
  <c r="K40" i="3"/>
  <c r="J40" i="3"/>
  <c r="I40" i="3"/>
  <c r="I42" i="3" s="1"/>
  <c r="H40" i="3"/>
  <c r="H42" i="3" s="1"/>
  <c r="G40" i="3"/>
  <c r="F40" i="3"/>
  <c r="M38" i="7" s="1"/>
  <c r="B40" i="3"/>
  <c r="B39" i="3"/>
  <c r="N38" i="3"/>
  <c r="M38" i="3"/>
  <c r="L38" i="3"/>
  <c r="K38" i="3"/>
  <c r="J38" i="3"/>
  <c r="I38" i="3"/>
  <c r="H38" i="3"/>
  <c r="G38" i="3"/>
  <c r="F38" i="3"/>
  <c r="B37" i="3"/>
  <c r="N36" i="3"/>
  <c r="M36" i="3"/>
  <c r="L36" i="3"/>
  <c r="K36" i="3"/>
  <c r="E15" i="7" s="1"/>
  <c r="J36" i="3"/>
  <c r="H13" i="7" s="1"/>
  <c r="I36" i="3"/>
  <c r="K12" i="7" s="1"/>
  <c r="K16" i="7" s="1"/>
  <c r="H36" i="3"/>
  <c r="G36" i="3"/>
  <c r="K13" i="7" s="1"/>
  <c r="F36" i="3"/>
  <c r="K10" i="7" s="1"/>
  <c r="B36" i="3"/>
  <c r="N35" i="3"/>
  <c r="N37" i="3" s="1"/>
  <c r="M35" i="3"/>
  <c r="M37" i="3" s="1"/>
  <c r="L35" i="3"/>
  <c r="L37" i="3" s="1"/>
  <c r="K35" i="3"/>
  <c r="K37" i="3" s="1"/>
  <c r="J35" i="3"/>
  <c r="I13" i="7" s="1"/>
  <c r="I35" i="3"/>
  <c r="L12" i="7" s="1"/>
  <c r="H35" i="3"/>
  <c r="H37" i="3" s="1"/>
  <c r="G35" i="3"/>
  <c r="G37" i="3" s="1"/>
  <c r="F35" i="3"/>
  <c r="F37" i="3" s="1"/>
  <c r="B35" i="3"/>
  <c r="B34" i="3"/>
  <c r="B33" i="3"/>
  <c r="B32" i="3"/>
  <c r="N54" i="2"/>
  <c r="M54" i="2"/>
  <c r="L54" i="2"/>
  <c r="K54" i="2"/>
  <c r="J54" i="2"/>
  <c r="I54" i="2"/>
  <c r="H54" i="2"/>
  <c r="G54" i="2"/>
  <c r="F54" i="2"/>
  <c r="M53" i="2"/>
  <c r="G53" i="2"/>
  <c r="F53" i="2"/>
  <c r="N52" i="2"/>
  <c r="M52" i="2"/>
  <c r="L52" i="2"/>
  <c r="L53" i="2" s="1"/>
  <c r="K52" i="2"/>
  <c r="J52" i="2"/>
  <c r="I52" i="2"/>
  <c r="H52" i="2"/>
  <c r="G52" i="2"/>
  <c r="F52" i="2"/>
  <c r="N51" i="2"/>
  <c r="N53" i="2" s="1"/>
  <c r="M51" i="2"/>
  <c r="L51" i="2"/>
  <c r="K51" i="2"/>
  <c r="K53" i="2" s="1"/>
  <c r="J51" i="2"/>
  <c r="J53" i="2" s="1"/>
  <c r="I51" i="2"/>
  <c r="I53" i="2" s="1"/>
  <c r="H51" i="2"/>
  <c r="H53" i="2" s="1"/>
  <c r="G51" i="2"/>
  <c r="F51" i="2"/>
  <c r="N49" i="2"/>
  <c r="M49" i="2"/>
  <c r="L49" i="2"/>
  <c r="K49" i="2"/>
  <c r="J49" i="2"/>
  <c r="I49" i="2"/>
  <c r="H49" i="2"/>
  <c r="G49" i="2"/>
  <c r="F49" i="2"/>
  <c r="M48" i="2"/>
  <c r="L48" i="2"/>
  <c r="I48" i="2"/>
  <c r="N47" i="2"/>
  <c r="M47" i="2"/>
  <c r="L47" i="2"/>
  <c r="K47" i="2"/>
  <c r="J47" i="2"/>
  <c r="I47" i="2"/>
  <c r="H47" i="2"/>
  <c r="H48" i="2" s="1"/>
  <c r="G47" i="2"/>
  <c r="H25" i="7" s="1"/>
  <c r="F47" i="2"/>
  <c r="N46" i="2"/>
  <c r="N48" i="2" s="1"/>
  <c r="M46" i="2"/>
  <c r="L46" i="2"/>
  <c r="K46" i="2"/>
  <c r="I26" i="7" s="1"/>
  <c r="J46" i="2"/>
  <c r="J48" i="2" s="1"/>
  <c r="I46" i="2"/>
  <c r="H46" i="2"/>
  <c r="G46" i="2"/>
  <c r="I25" i="7" s="1"/>
  <c r="F46" i="2"/>
  <c r="B46" i="2"/>
  <c r="B45" i="2"/>
  <c r="N44" i="2"/>
  <c r="M44" i="2"/>
  <c r="L44" i="2"/>
  <c r="K44" i="2"/>
  <c r="J44" i="2"/>
  <c r="I44" i="2"/>
  <c r="H44" i="2"/>
  <c r="G44" i="2"/>
  <c r="F44" i="2"/>
  <c r="B43" i="2"/>
  <c r="N42" i="2"/>
  <c r="M42" i="2"/>
  <c r="L42" i="2"/>
  <c r="K42" i="2"/>
  <c r="H12" i="7" s="1"/>
  <c r="J42" i="2"/>
  <c r="I42" i="2"/>
  <c r="H42" i="2"/>
  <c r="G42" i="2"/>
  <c r="H11" i="7" s="1"/>
  <c r="F42" i="2"/>
  <c r="K11" i="7" s="1"/>
  <c r="B42" i="2"/>
  <c r="N41" i="2"/>
  <c r="N43" i="2" s="1"/>
  <c r="M41" i="2"/>
  <c r="M43" i="2" s="1"/>
  <c r="L41" i="2"/>
  <c r="L43" i="2" s="1"/>
  <c r="K41" i="2"/>
  <c r="K43" i="2" s="1"/>
  <c r="J41" i="2"/>
  <c r="J43" i="2" s="1"/>
  <c r="I41" i="2"/>
  <c r="I43" i="2" s="1"/>
  <c r="H41" i="2"/>
  <c r="H43" i="2" s="1"/>
  <c r="G41" i="2"/>
  <c r="I11" i="7" s="1"/>
  <c r="J11" i="7" s="1"/>
  <c r="F41" i="2"/>
  <c r="F43" i="2" s="1"/>
  <c r="B41" i="2"/>
  <c r="B40" i="2"/>
  <c r="B39" i="2"/>
  <c r="B38" i="2"/>
  <c r="N59" i="1"/>
  <c r="M59" i="1"/>
  <c r="L59" i="1"/>
  <c r="K59" i="1"/>
  <c r="J59" i="1"/>
  <c r="I59" i="1"/>
  <c r="H59" i="1"/>
  <c r="G59" i="1"/>
  <c r="F59" i="1"/>
  <c r="M58" i="1"/>
  <c r="L58" i="1"/>
  <c r="I58" i="1"/>
  <c r="N57" i="1"/>
  <c r="M57" i="1"/>
  <c r="L57" i="1"/>
  <c r="K57" i="1"/>
  <c r="J57" i="1"/>
  <c r="I57" i="1"/>
  <c r="H57" i="1"/>
  <c r="H58" i="1" s="1"/>
  <c r="G57" i="1"/>
  <c r="F57" i="1"/>
  <c r="N56" i="1"/>
  <c r="N58" i="1" s="1"/>
  <c r="M56" i="1"/>
  <c r="L56" i="1"/>
  <c r="K56" i="1"/>
  <c r="K58" i="1" s="1"/>
  <c r="J56" i="1"/>
  <c r="J58" i="1" s="1"/>
  <c r="I56" i="1"/>
  <c r="H56" i="1"/>
  <c r="G56" i="1"/>
  <c r="G58" i="1" s="1"/>
  <c r="F56" i="1"/>
  <c r="F58" i="1" s="1"/>
  <c r="N54" i="1"/>
  <c r="M54" i="1"/>
  <c r="L54" i="1"/>
  <c r="K54" i="1"/>
  <c r="J54" i="1"/>
  <c r="F32" i="7" s="1"/>
  <c r="I54" i="1"/>
  <c r="H54" i="1"/>
  <c r="I32" i="7" s="1"/>
  <c r="G54" i="1"/>
  <c r="L32" i="7" s="1"/>
  <c r="F54" i="1"/>
  <c r="N53" i="1"/>
  <c r="I53" i="1"/>
  <c r="H53" i="1"/>
  <c r="N52" i="1"/>
  <c r="M52" i="1"/>
  <c r="L52" i="1"/>
  <c r="H24" i="7" s="1"/>
  <c r="K52" i="1"/>
  <c r="J52" i="1"/>
  <c r="E32" i="7" s="1"/>
  <c r="E46" i="7" s="1"/>
  <c r="I52" i="1"/>
  <c r="H52" i="1"/>
  <c r="H32" i="7" s="1"/>
  <c r="H46" i="7" s="1"/>
  <c r="G52" i="1"/>
  <c r="K32" i="7" s="1"/>
  <c r="K46" i="7" s="1"/>
  <c r="F52" i="1"/>
  <c r="N51" i="1"/>
  <c r="M51" i="1"/>
  <c r="L51" i="1"/>
  <c r="K51" i="1"/>
  <c r="K53" i="1" s="1"/>
  <c r="J51" i="1"/>
  <c r="J53" i="1" s="1"/>
  <c r="I51" i="1"/>
  <c r="H51" i="1"/>
  <c r="G51" i="1"/>
  <c r="G53" i="1" s="1"/>
  <c r="F51" i="1"/>
  <c r="G38" i="7" s="1"/>
  <c r="B51" i="1"/>
  <c r="G5" i="7" s="1"/>
  <c r="B50" i="1"/>
  <c r="N49" i="1"/>
  <c r="M49" i="1"/>
  <c r="L49" i="1"/>
  <c r="K49" i="1"/>
  <c r="J49" i="1"/>
  <c r="F18" i="7" s="1"/>
  <c r="I49" i="1"/>
  <c r="H49" i="1"/>
  <c r="I18" i="7" s="1"/>
  <c r="G49" i="1"/>
  <c r="L18" i="7" s="1"/>
  <c r="M18" i="7" s="1"/>
  <c r="F49" i="1"/>
  <c r="B48" i="1"/>
  <c r="F5" i="7" s="1"/>
  <c r="N47" i="1"/>
  <c r="E13" i="7" s="1"/>
  <c r="M47" i="1"/>
  <c r="E14" i="7" s="1"/>
  <c r="L47" i="1"/>
  <c r="H10" i="7" s="1"/>
  <c r="K47" i="1"/>
  <c r="E11" i="7" s="1"/>
  <c r="J47" i="1"/>
  <c r="E18" i="7" s="1"/>
  <c r="I47" i="1"/>
  <c r="H15" i="7" s="1"/>
  <c r="H47" i="1"/>
  <c r="H18" i="7" s="1"/>
  <c r="G47" i="1"/>
  <c r="K18" i="7" s="1"/>
  <c r="F47" i="1"/>
  <c r="E10" i="7" s="1"/>
  <c r="B47" i="1"/>
  <c r="F4" i="7" s="1"/>
  <c r="N46" i="1"/>
  <c r="N48" i="1" s="1"/>
  <c r="M46" i="1"/>
  <c r="M48" i="1" s="1"/>
  <c r="L46" i="1"/>
  <c r="I10" i="7" s="1"/>
  <c r="J10" i="7" s="1"/>
  <c r="K46" i="1"/>
  <c r="F11" i="7" s="1"/>
  <c r="G11" i="7" s="1"/>
  <c r="J46" i="1"/>
  <c r="J48" i="1" s="1"/>
  <c r="I46" i="1"/>
  <c r="I48" i="1" s="1"/>
  <c r="H46" i="1"/>
  <c r="H48" i="1" s="1"/>
  <c r="G46" i="1"/>
  <c r="G48" i="1" s="1"/>
  <c r="F46" i="1"/>
  <c r="F10" i="7" s="1"/>
  <c r="G10" i="7" s="1"/>
  <c r="B46" i="1"/>
  <c r="E5" i="7" s="1"/>
  <c r="B45" i="1"/>
  <c r="E4" i="7" s="1"/>
  <c r="B44" i="1"/>
  <c r="D5" i="7" s="1"/>
  <c r="B43" i="1"/>
  <c r="D4" i="7" s="1"/>
  <c r="G42" i="7" l="1"/>
  <c r="I46" i="7"/>
  <c r="J46" i="7" s="1"/>
  <c r="J32" i="7"/>
  <c r="J13" i="7"/>
  <c r="G41" i="7"/>
  <c r="G12" i="7"/>
  <c r="G18" i="7"/>
  <c r="H16" i="7"/>
  <c r="H44" i="7"/>
  <c r="J18" i="7"/>
  <c r="L46" i="7"/>
  <c r="M46" i="7" s="1"/>
  <c r="M32" i="7"/>
  <c r="L16" i="7"/>
  <c r="M16" i="7" s="1"/>
  <c r="M12" i="7"/>
  <c r="J43" i="7"/>
  <c r="J41" i="7"/>
  <c r="F46" i="7"/>
  <c r="G46" i="7" s="1"/>
  <c r="G32" i="7"/>
  <c r="M39" i="7"/>
  <c r="G43" i="7"/>
  <c r="J38" i="7"/>
  <c r="J25" i="7"/>
  <c r="M28" i="7"/>
  <c r="L48" i="1"/>
  <c r="F48" i="1"/>
  <c r="L53" i="1"/>
  <c r="F48" i="2"/>
  <c r="J42" i="3"/>
  <c r="L11" i="7"/>
  <c r="M11" i="7" s="1"/>
  <c r="F15" i="7"/>
  <c r="G15" i="7" s="1"/>
  <c r="I24" i="7"/>
  <c r="J24" i="7" s="1"/>
  <c r="K26" i="7"/>
  <c r="K30" i="7" s="1"/>
  <c r="L27" i="7"/>
  <c r="M27" i="7" s="1"/>
  <c r="M43" i="7"/>
  <c r="K48" i="1"/>
  <c r="M53" i="1"/>
  <c r="G48" i="2"/>
  <c r="I37" i="3"/>
  <c r="K42" i="3"/>
  <c r="M47" i="4"/>
  <c r="L10" i="7"/>
  <c r="M10" i="7" s="1"/>
  <c r="F14" i="7"/>
  <c r="G14" i="7" s="1"/>
  <c r="K25" i="7"/>
  <c r="L26" i="7"/>
  <c r="E29" i="7"/>
  <c r="K44" i="7"/>
  <c r="M42" i="7"/>
  <c r="J37" i="3"/>
  <c r="F13" i="7"/>
  <c r="G13" i="7" s="1"/>
  <c r="K24" i="7"/>
  <c r="L25" i="7"/>
  <c r="M25" i="7" s="1"/>
  <c r="E28" i="7"/>
  <c r="F29" i="7"/>
  <c r="G29" i="7" s="1"/>
  <c r="G43" i="2"/>
  <c r="I15" i="7"/>
  <c r="J15" i="7" s="1"/>
  <c r="L24" i="7"/>
  <c r="E27" i="7"/>
  <c r="F28" i="7"/>
  <c r="G28" i="7" s="1"/>
  <c r="H52" i="4"/>
  <c r="I14" i="7"/>
  <c r="J14" i="7" s="1"/>
  <c r="E26" i="7"/>
  <c r="F27" i="7"/>
  <c r="H29" i="7"/>
  <c r="F53" i="1"/>
  <c r="K48" i="2"/>
  <c r="G47" i="4"/>
  <c r="E25" i="7"/>
  <c r="F26" i="7"/>
  <c r="H28" i="7"/>
  <c r="I29" i="7"/>
  <c r="I12" i="7"/>
  <c r="L15" i="7"/>
  <c r="M15" i="7" s="1"/>
  <c r="E24" i="7"/>
  <c r="F25" i="7"/>
  <c r="H27" i="7"/>
  <c r="I28" i="7"/>
  <c r="F24" i="7"/>
  <c r="G24" i="7" s="1"/>
  <c r="H26" i="7"/>
  <c r="H30" i="7" s="1"/>
  <c r="I27" i="7"/>
  <c r="J27" i="7" s="1"/>
  <c r="K29" i="7"/>
  <c r="M29" i="7" s="1"/>
  <c r="L13" i="7"/>
  <c r="M13" i="7" s="1"/>
  <c r="G39" i="7"/>
  <c r="I44" i="7" l="1"/>
  <c r="J44" i="7" s="1"/>
  <c r="J40" i="7"/>
  <c r="L44" i="7"/>
  <c r="M44" i="7" s="1"/>
  <c r="M40" i="7"/>
  <c r="F16" i="7"/>
  <c r="G16" i="7" s="1"/>
  <c r="G25" i="7"/>
  <c r="M41" i="7"/>
  <c r="I30" i="7"/>
  <c r="J30" i="7" s="1"/>
  <c r="G27" i="7"/>
  <c r="J26" i="7"/>
  <c r="G26" i="7"/>
  <c r="F30" i="7"/>
  <c r="J28" i="7"/>
  <c r="G40" i="7"/>
  <c r="F44" i="7"/>
  <c r="G44" i="7" s="1"/>
  <c r="J12" i="7"/>
  <c r="I16" i="7"/>
  <c r="J16" i="7" s="1"/>
  <c r="E30" i="7"/>
  <c r="L30" i="7"/>
  <c r="M30" i="7" s="1"/>
  <c r="M26" i="7"/>
  <c r="M24" i="7"/>
  <c r="J39" i="7"/>
  <c r="J29" i="7"/>
  <c r="G30" i="7" l="1"/>
</calcChain>
</file>

<file path=xl/sharedStrings.xml><?xml version="1.0" encoding="utf-8"?>
<sst xmlns="http://schemas.openxmlformats.org/spreadsheetml/2006/main" count="714" uniqueCount="146">
  <si>
    <t>Timestamp</t>
  </si>
  <si>
    <t>On a scale of 1-4, to what level have you studied astronomy/astrophysics?</t>
  </si>
  <si>
    <t>On a scale of 1-4, to what level have you been involved with analysing data (e.g. looking at graphs, fitting models)?</t>
  </si>
  <si>
    <t>On a scale of 1-4, to what level have you studied music?</t>
  </si>
  <si>
    <t>Do you identify as having a visual impairment?</t>
  </si>
  <si>
    <t>Here is the link to sonification 91: https://drive.google.com/file/d/1nbw11wrcPhjEmXJbTwjk148GUrtWb82-/view?usp=drivesdk</t>
  </si>
  <si>
    <t>Here is the link to video 110: https://drive.google.com/file/d/1B5Ce6d2FfDAcynM6oywrmGLtNhnFuP2s/view?usp=drivesdk</t>
  </si>
  <si>
    <t>Here is the link to plot 111: https://drive.google.com/file/d/1qU6yuyf-5vV9QHlrOfccNhgS055OFwA9/view?usp=drivesdk</t>
  </si>
  <si>
    <t>Here is the link to plot 71: https://drive.google.com/file/d/19LkS-x4HKBSorf6QMRRgiWbrXxT-FhhU/view?usp=drivesdk</t>
  </si>
  <si>
    <t>Here is the link to sonification 174: https://drive.google.com/file/d/1oxhRC6qpzc17A_E26JyuAiQul4QZncE1/view?usp=drivesdk</t>
  </si>
  <si>
    <t>Here is the link to sonification 49: https://drive.google.com/file/d/1xCjDkFswm4vQUYns91IMawuWf6FsmH4P/view?usp=drivesdk</t>
  </si>
  <si>
    <t>Here is the link to plot 91: https://drive.google.com/file/d/1444WH7jpBWwiGQ2ySlRhHMCVIA-tW46C/view?usp=drivesdk</t>
  </si>
  <si>
    <t>Here is the link to sonification 10: https://drive.google.com/file/d/13tGSz8rWEH-4a2aNHEMp5lYQRzXwMRDs/view?usp=drivesdk</t>
  </si>
  <si>
    <t>Here is the link to sonification 64: https://drive.google.com/file/d/14PJ8eBziKdbPyBdnIRrI6C32pa1EaSu7/view?usp=drivesdk</t>
  </si>
  <si>
    <t>No</t>
  </si>
  <si>
    <t>N/A (unable to analyze the plot visually)</t>
  </si>
  <si>
    <t>Yes</t>
  </si>
  <si>
    <t>Submissions</t>
  </si>
  <si>
    <t>Type</t>
  </si>
  <si>
    <t>S</t>
  </si>
  <si>
    <t>V</t>
  </si>
  <si>
    <t>P</t>
  </si>
  <si>
    <t xml:space="preserve">Total </t>
  </si>
  <si>
    <t>Correct n:</t>
  </si>
  <si>
    <t>Total (non-BVI)</t>
  </si>
  <si>
    <t>SNR</t>
  </si>
  <si>
    <t>-</t>
  </si>
  <si>
    <t>Expert (all)</t>
  </si>
  <si>
    <t>Experts (non-BVI)</t>
  </si>
  <si>
    <t>Expert (non-BVI)</t>
  </si>
  <si>
    <t xml:space="preserve"># Correct: </t>
  </si>
  <si>
    <t>Non-expert (All)</t>
  </si>
  <si>
    <t>Total:</t>
  </si>
  <si>
    <t>Total answers experts</t>
  </si>
  <si>
    <t>Non-expert (non-BVI)</t>
  </si>
  <si>
    <t>Success (%)</t>
  </si>
  <si>
    <t>Guess 1,2</t>
  </si>
  <si>
    <t>Partial expert</t>
  </si>
  <si>
    <t>Non-Experts (non-BVI)</t>
  </si>
  <si>
    <t>Partial-expert (non-BVI)</t>
  </si>
  <si>
    <t>Here is the link to video 49: https://drive.google.com/file/d/19Y8ta3GASz1E1Snexu_HBlCD3GYE9J4e/view?usp=drivesdk</t>
  </si>
  <si>
    <t>Here is the link to plot 49: https://drive.google.com/file/d/1rz_oGF0G-LAa345NeW2fFeoqd_DcxoPq/view?usp=drivesdk</t>
  </si>
  <si>
    <t>Here is the link to sonification 168: https://drive.google.com/file/d/1Pl_ET0G84rNquj09IJCUNPzRmszslLSU/view?usp=drivesdk</t>
  </si>
  <si>
    <t>Here is the link to plot 161: https://drive.google.com/file/d/1I4lspnLmhjWyxiynJrzsfAbvBdgt9rx-/view?usp=drivesdk</t>
  </si>
  <si>
    <t>Here is the link to sonification 36: https://drive.google.com/file/d/1K2H2BWwkHTTUpJBty60DeJarhAceFNd2/view?usp=drivesdk</t>
  </si>
  <si>
    <t>Here is the link to plot 28: https://drive.google.com/file/d/11x5cOHuZDDVa7GtAYFMvyUAT4w7eMtXE/view?usp=drivesdk</t>
  </si>
  <si>
    <t>Here is the link to sonification 17: https://drive.google.com/file/d/1yWDDAjJiiFfAeAntgq4hy1eeAbBwZYGA/view?usp=drivesdk</t>
  </si>
  <si>
    <t>Here is the link to plot 110: https://drive.google.com/file/d/1eD-J6YrUSCYKfjdQnRJJ1KmCiWxp1Flz/view?usp=drivesdk</t>
  </si>
  <si>
    <t>Here is the link to plot 15: https://drive.google.com/file/d/1wDmE7DiJYhpMgVD87B7kt2m6P5CAxXO_/view?usp=drivesdk</t>
  </si>
  <si>
    <t>Here is the link to video 91: https://drive.google.com/file/d/1urzarojjm96gvsqbJPNO7pzKYbJNi_Ud/view?usp=drivesdk</t>
  </si>
  <si>
    <t>Here is the link to video 64: https://drive.google.com/file/d/1m7ZkkdSie1pTALhlHpZ51DosSvyvxB1v/view?usp=drivesdk</t>
  </si>
  <si>
    <t>Here is the link to sonification 111: https://drive.google.com/file/d/17POmX7mAALtmMdTzwuT1Q7uZ8AJH3icH/view?usp=drivesdk</t>
  </si>
  <si>
    <t>Here is the link to video 15: https://drive.google.com/file/d/1RRRAwQDW6pZJR6JqCqWvq7gVmKKHvPIP/view?usp=drivesdk</t>
  </si>
  <si>
    <t>Here is the link to plot 64: https://drive.google.com/file/d/1LasALLWk_YHWUkjvtOg_QMqGgxxg9J9k/view?usp=drivesdk</t>
  </si>
  <si>
    <t>Here is the link to sonification 71: https://drive.google.com/file/d/1PsJS5id7R2DIO8YFPLljrFb8uldgz6jG/view?usp=drivesdk</t>
  </si>
  <si>
    <t>Here is the link to sonification 123: https://drive.google.com/file/d/1XyUsTr6r1PwkrSvWxrwaQP55aORDlHiz/view?usp=drivesdk</t>
  </si>
  <si>
    <t>Here is the link to video 28: https://drive.google.com/file/d/1bnN1puYJvypJMq0_vTTN9Cghkp3lMRXp/view?usp=drivesdk</t>
  </si>
  <si>
    <t>Here is the link to plot 17: https://drive.google.com/file/d/1I02jWMTbt6KIGVoVYeMIItsAWy1wYRJm/view?usp=drivesdk</t>
  </si>
  <si>
    <t>Here is the link to video 18: https://drive.google.com/file/d/1Zl-vX2EgrWhn5DcsnmAfsi7i2-6tBicv/view?usp=drivesdk</t>
  </si>
  <si>
    <t>Here is the link to video 36: https://drive.google.com/file/d/1iLngtxUR674jauPUpx9RQl6wagfr1N2e/view?usp=drivesdk</t>
  </si>
  <si>
    <t>Here is the link to plot 10: https://drive.google.com/file/d/1lRST01Igb16T99RjhI5xxk3sDyLBO1hf/view?usp=drivesdk</t>
  </si>
  <si>
    <t>Here is the link to sonification 94: https://drive.google.com/file/d/11iJgUw-nQXbZcSVcOgOzQtDz7XqtODi7/view?usp=drivesdk</t>
  </si>
  <si>
    <t>Here is the link to video 59: https://drive.google.com/file/d/1ibUcgfj53v3uL_6HUt2PkmjB_pghSszr/view?usp=drivesdk</t>
  </si>
  <si>
    <t>Here is the link to video 174: https://drive.google.com/file/d/1CfrqIc7NkI7MYLF-GhzXyhxmShWrfpXI/view?usp=drivesdk</t>
  </si>
  <si>
    <t>Here is the link to video 123: https://drive.google.com/file/d/1aArLg-dWBzPDaOV1EvTO2CyAuXildCtY/view?usp=drivesdk</t>
  </si>
  <si>
    <t>Here is the link to sonification 28: https://drive.google.com/file/d/1AQkafoMxsC0AVQQst_gtzAml4RecjZRh/view?usp=drivesdk</t>
  </si>
  <si>
    <t>Here is the link to video 161: https://drive.google.com/file/d/1WPiq5FNh5Qnk1G7WA8UGw0DVXw5qPoX1/view?usp=drivesdk</t>
  </si>
  <si>
    <t>Type:</t>
  </si>
  <si>
    <t>Correct answers:</t>
  </si>
  <si>
    <t>SNR:</t>
  </si>
  <si>
    <t>Here is the link to plot 18: https://drive.google.com/file/d/1Q0UftQkqlCaBcSj1JVTIga76VZjhzxxv/view?usp=drivesdk</t>
  </si>
  <si>
    <t>Here is the link to sonification 15: https://drive.google.com/file/d/1DtTx9L8U4U9HTuCwLQOtmbVeUclx1n33/view?usp=drivesdk</t>
  </si>
  <si>
    <t>Here is the link to plot 59: https://drive.google.com/file/d/12NRKeFl-efugjFkck6J5V_XVwnWrRjek/view?usp=drivesdk</t>
  </si>
  <si>
    <t>Here is the link to plot 123: https://drive.google.com/file/d/1-lPI7HYWMpnee0GI1F08FuIAJMbZmZPz/view?usp=drivesdk</t>
  </si>
  <si>
    <t>Here is the link to sonification 161: https://drive.google.com/file/d/1dgdueVdNOQBmFriwzhfRvGbjTgfmu28i/view?usp=drivesdk</t>
  </si>
  <si>
    <t>Here is the link to plot 174: https://drive.google.com/file/d/1I8WQZBStSfvB-XUMuw6lyoQRTZ9hgVdZ/view?usp=drivesdk</t>
  </si>
  <si>
    <t>Here is the link to video 168: https://drive.google.com/file/d/1irMsdlixPdNvnI5Taf6v4oaoAv5Fx36u/view?usp=drivesdk</t>
  </si>
  <si>
    <t>Here is the link to sonification 18: https://drive.google.com/file/d/1lNXLf9q1KIkpcOQ2urL9WKeRvcUzKAvx/view?usp=drivesdk</t>
  </si>
  <si>
    <t>Here is the link to plot 36: https://drive.google.com/file/d/1z6mwZcDvgXIVdhRjaI1e7HefS2QTWh8-/view?usp=drivesdk</t>
  </si>
  <si>
    <t>Here is the link to sonification 59: https://drive.google.com/file/d/1DESPjpkh28bQIIkyktr3aAqih-8xjHk9/view?usp=drivesdk</t>
  </si>
  <si>
    <t>Here is the link to video 17: https://drive.google.com/file/d/1v4VSzudGdyFc94-1VQBT3w5WjRRs1Na9/view?usp=drivesdk</t>
  </si>
  <si>
    <t>Here is the link to video 10: https://drive.google.com/file/d/1FPSIEnxBXzDXnF-gzqmsThZXLQSufo82/view?usp=drivesdk</t>
  </si>
  <si>
    <t>Here is the link to video 111: https://drive.google.com/file/d/11Tr0pBopdU6DbM1aqD3CVgf6kMlSARpw/view?usp=drivesdk</t>
  </si>
  <si>
    <t>Here is the link to sonification 110: https://drive.google.com/file/d/19RW0Ld9DSuxSr6RoFMDo1vYBq3r37kQp/view?usp=drivesdk</t>
  </si>
  <si>
    <t>Here is the link to video 71: https://drive.google.com/file/d/1cRszjOqXqavA4HodHoZ4LA9EXEr9DuXz/view?usp=drivesdk</t>
  </si>
  <si>
    <t>Here is the link to video 94: https://drive.google.com/file/d/1xZQVg-OO2sa6IrQ01GovWCv9a0g08d3s/view?usp=drivesdk</t>
  </si>
  <si>
    <t>Here is the link to plot 168: https://drive.google.com/file/d/1I-GY6fdPiD36a9iN7yn1N1YYg-xnrKYX/view?usp=drivesdk</t>
  </si>
  <si>
    <t>Here is the link to plot 94: https://drive.google.com/file/d/1OrAy7GpCOoT-aFuhcKMMKyCy3eUWBguC/view?usp=drivesdk</t>
  </si>
  <si>
    <t>3/22/2021 14:31:09</t>
  </si>
  <si>
    <t>3/22/2021 14:31:20</t>
  </si>
  <si>
    <t>3/22/2021 17:29:02</t>
  </si>
  <si>
    <t>3/22/2021 21:58:35</t>
  </si>
  <si>
    <t>3/23/2021 6:27:11</t>
  </si>
  <si>
    <t>3/23/2021 7:46:48</t>
  </si>
  <si>
    <t>3/23/2021 9:00:59</t>
  </si>
  <si>
    <t>3/23/2021 12:12:13</t>
  </si>
  <si>
    <t>3/23/2021 12:55:27</t>
  </si>
  <si>
    <t>3/23/2021 14:41:05</t>
  </si>
  <si>
    <t>3/23/2021 17:30:21</t>
  </si>
  <si>
    <t>3/24/2021 8:25:55</t>
  </si>
  <si>
    <t>3/25/2021 13:20:59</t>
  </si>
  <si>
    <t>3/25/2021 16:06:03</t>
  </si>
  <si>
    <t>3/25/2021 16:34:05</t>
  </si>
  <si>
    <t>3/26/2021 20:36:33</t>
  </si>
  <si>
    <t>3/27/2021 19:20:59</t>
  </si>
  <si>
    <t>3/28/2021 9:03:39</t>
  </si>
  <si>
    <t>3/28/2021 20:15:20</t>
  </si>
  <si>
    <t>3/29/2021 9:10:13</t>
  </si>
  <si>
    <t>3/29/2021 17:42:49</t>
  </si>
  <si>
    <t>3/31/2021 10:31:40</t>
  </si>
  <si>
    <t>5/27/2021 17:21:27</t>
  </si>
  <si>
    <t>5/28/2021 18:53:33</t>
  </si>
  <si>
    <t>7/15/2021 22:24:55</t>
  </si>
  <si>
    <t>7/19/2021 17:11:49</t>
  </si>
  <si>
    <t>7/21/2021 15:31:06</t>
  </si>
  <si>
    <t>Proficiency</t>
  </si>
  <si>
    <t>Total</t>
  </si>
  <si>
    <t>Expert</t>
  </si>
  <si>
    <t>Non-Expert</t>
  </si>
  <si>
    <t>Partial-expert</t>
  </si>
  <si>
    <t>Astronomy (non BVI)</t>
  </si>
  <si>
    <t>4,4 astr,data</t>
  </si>
  <si>
    <t>&lt;4,&lt;4,astr,data</t>
  </si>
  <si>
    <t>Data Analysis (non BVI)</t>
  </si>
  <si>
    <t>Without BVI</t>
  </si>
  <si>
    <t>Sonifications</t>
  </si>
  <si>
    <t>Plots</t>
  </si>
  <si>
    <t>Videos</t>
  </si>
  <si>
    <t>Correct</t>
  </si>
  <si>
    <t>Success %</t>
  </si>
  <si>
    <t>N=1,2 sonifications</t>
  </si>
  <si>
    <t>SNR=3</t>
  </si>
  <si>
    <t>SNR=5</t>
  </si>
  <si>
    <t>SNR=7</t>
  </si>
  <si>
    <t>SNR=10</t>
  </si>
  <si>
    <t>SNR=30</t>
  </si>
  <si>
    <t>SNR=100</t>
  </si>
  <si>
    <t>SNR=7,10</t>
  </si>
  <si>
    <t>Total n=0</t>
  </si>
  <si>
    <t>guesses 1,2</t>
  </si>
  <si>
    <t>Guess %</t>
  </si>
  <si>
    <t>Partial Experts (non-BVI)</t>
  </si>
  <si>
    <t>4 astr OR 4 data</t>
  </si>
  <si>
    <t>Experts (non BVI)</t>
  </si>
  <si>
    <t>Non experts (non BVI)</t>
  </si>
  <si>
    <t>Partial Experts (non BVI)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</si>
</sst>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5" formatCode="0.0"/>
  </numFmts>
  <fonts count="11">
    <font>
      <sz val="10"/>
      <color rgb="FF000000"/>
      <name val="Arial"/>
      <charset val="1"/>
    </font>
    <font>
      <sz val="11"/>
      <color rgb="FF000000"/>
      <name val="FreeSans"/>
      <family val="2"/>
      <charset val="1"/>
    </font>
    <font>
      <b/>
      <i/>
      <u/>
      <sz val="11"/>
      <color rgb="FF000000"/>
      <name val="Arial"/>
      <charset val="1"/>
    </font>
    <font>
      <b/>
      <sz val="11"/>
      <color rgb="FF000000"/>
      <name val="Arial"/>
      <charset val="1"/>
    </font>
    <font>
      <b/>
      <sz val="11"/>
      <color rgb="FF000000"/>
      <name val="FreeSans"/>
      <family val="2"/>
      <charset val="1"/>
    </font>
    <font>
      <sz val="11"/>
      <color rgb="FF000000"/>
      <name val="Arial"/>
      <charset val="1"/>
    </font>
    <font>
      <sz val="11"/>
      <color rgb="FF000000"/>
      <name val="Arial"/>
      <family val="2"/>
      <charset val="1"/>
    </font>
    <font>
      <b/>
      <sz val="10"/>
      <color rgb="FF000000"/>
      <name val="Arial"/>
      <charset val="1"/>
    </font>
    <font>
      <sz val="10"/>
      <color rgb="FF000000"/>
      <name val="Arial"/>
    </font>
    <font>
      <b/>
      <i/>
      <sz val="10"/>
      <color rgb="FF000000"/>
      <name val="Arial"/>
      <charset val="1"/>
    </font>
    <font>
      <sz val="10"/>
      <color rgb="FF3D3D3D"/>
      <name val="Ubuntu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7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165" fontId="1" fillId="0" borderId="7" xfId="0" applyNumberFormat="1" applyFont="1" applyBorder="1" applyAlignment="1">
      <alignment horizontal="center" wrapText="1"/>
    </xf>
    <xf numFmtId="165" fontId="1" fillId="0" borderId="8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2" fontId="5" fillId="0" borderId="0" xfId="0" applyNumberFormat="1" applyFont="1" applyAlignment="1">
      <alignment horizontal="center"/>
    </xf>
    <xf numFmtId="165" fontId="0" fillId="0" borderId="0" xfId="0" applyNumberFormat="1"/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/>
    <xf numFmtId="165" fontId="7" fillId="0" borderId="0" xfId="0" applyNumberFormat="1" applyFont="1"/>
    <xf numFmtId="0" fontId="9" fillId="0" borderId="0" xfId="0" applyFont="1"/>
    <xf numFmtId="165" fontId="9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D3D3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9"/>
  <sheetViews>
    <sheetView zoomScaleNormal="100" workbookViewId="0">
      <pane ySplit="1" topLeftCell="A21" activePane="bottomLeft" state="frozen"/>
      <selection pane="bottomLeft" activeCell="F55" sqref="F55:N55"/>
    </sheetView>
  </sheetViews>
  <sheetFormatPr baseColWidth="10" defaultColWidth="14.5" defaultRowHeight="15"/>
  <cols>
    <col min="1" max="1" width="24.6640625" style="10" customWidth="1"/>
    <col min="2" max="2" width="6.6640625" style="10" customWidth="1"/>
    <col min="3" max="3" width="3.6640625" style="10" customWidth="1"/>
    <col min="4" max="4" width="4.5" style="10" customWidth="1"/>
    <col min="5" max="6" width="9.5" style="10" customWidth="1"/>
    <col min="7" max="7" width="6.6640625" style="10" customWidth="1"/>
    <col min="8" max="8" width="7.6640625" style="10" customWidth="1"/>
    <col min="9" max="9" width="7" style="10" customWidth="1"/>
    <col min="10" max="10" width="7.5" style="10" customWidth="1"/>
    <col min="11" max="12" width="6.1640625" style="10" customWidth="1"/>
    <col min="13" max="13" width="6.5" style="10" customWidth="1"/>
    <col min="14" max="14" width="6" style="10" customWidth="1"/>
    <col min="15" max="20" width="21.5" style="10" customWidth="1"/>
    <col min="21" max="1024" width="14.5" style="10"/>
  </cols>
  <sheetData>
    <row r="1" spans="1:14" s="11" customFormat="1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</row>
    <row r="2" spans="1:14">
      <c r="A2" s="12">
        <v>44277.598248310198</v>
      </c>
      <c r="B2" s="10">
        <v>4</v>
      </c>
      <c r="C2" s="10">
        <v>4</v>
      </c>
      <c r="D2" s="10">
        <v>1</v>
      </c>
      <c r="E2" s="10" t="s">
        <v>14</v>
      </c>
      <c r="F2" s="10">
        <v>0</v>
      </c>
      <c r="G2" s="10">
        <v>0</v>
      </c>
      <c r="H2" s="10">
        <v>0</v>
      </c>
      <c r="I2" s="10">
        <v>2</v>
      </c>
      <c r="J2" s="10">
        <v>2</v>
      </c>
      <c r="K2" s="10">
        <v>0</v>
      </c>
      <c r="L2" s="10">
        <v>0</v>
      </c>
      <c r="M2" s="10">
        <v>1</v>
      </c>
      <c r="N2" s="10">
        <v>3</v>
      </c>
    </row>
    <row r="3" spans="1:14">
      <c r="A3" s="12">
        <v>44277.614514594898</v>
      </c>
      <c r="B3" s="10">
        <v>4</v>
      </c>
      <c r="C3" s="10">
        <v>4</v>
      </c>
      <c r="D3" s="10">
        <v>1</v>
      </c>
      <c r="E3" s="10" t="s">
        <v>14</v>
      </c>
      <c r="F3" s="10">
        <v>0</v>
      </c>
      <c r="G3" s="10">
        <v>0</v>
      </c>
      <c r="H3" s="10" t="s">
        <v>15</v>
      </c>
      <c r="I3" s="10">
        <v>2</v>
      </c>
      <c r="J3" s="10">
        <v>0</v>
      </c>
      <c r="K3" s="10">
        <v>0</v>
      </c>
      <c r="L3" s="10" t="s">
        <v>15</v>
      </c>
      <c r="M3" s="10">
        <v>2</v>
      </c>
      <c r="N3" s="10">
        <v>1</v>
      </c>
    </row>
    <row r="4" spans="1:14">
      <c r="A4" s="12">
        <v>44277.724305023199</v>
      </c>
      <c r="B4" s="10">
        <v>4</v>
      </c>
      <c r="C4" s="10">
        <v>4</v>
      </c>
      <c r="D4" s="10">
        <v>2</v>
      </c>
      <c r="E4" s="10" t="s">
        <v>14</v>
      </c>
      <c r="F4" s="10">
        <v>0</v>
      </c>
      <c r="G4" s="10">
        <v>0</v>
      </c>
      <c r="H4" s="10">
        <v>0</v>
      </c>
      <c r="I4" s="10">
        <v>2</v>
      </c>
      <c r="J4" s="10">
        <v>0</v>
      </c>
      <c r="K4" s="10">
        <v>1</v>
      </c>
      <c r="L4" s="10">
        <v>0</v>
      </c>
      <c r="M4" s="10">
        <v>1</v>
      </c>
      <c r="N4" s="10">
        <v>1</v>
      </c>
    </row>
    <row r="5" spans="1:14">
      <c r="A5" s="12">
        <v>44277.9089354514</v>
      </c>
      <c r="B5" s="10">
        <v>4</v>
      </c>
      <c r="C5" s="10">
        <v>4</v>
      </c>
      <c r="D5" s="10">
        <v>4</v>
      </c>
      <c r="E5" s="10" t="s">
        <v>14</v>
      </c>
      <c r="F5" s="10">
        <v>0</v>
      </c>
      <c r="G5" s="10">
        <v>0</v>
      </c>
      <c r="H5" s="10">
        <v>0</v>
      </c>
      <c r="I5" s="10">
        <v>2</v>
      </c>
      <c r="J5" s="10">
        <v>0</v>
      </c>
      <c r="K5" s="10">
        <v>0</v>
      </c>
      <c r="L5" s="10">
        <v>0</v>
      </c>
      <c r="M5" s="10">
        <v>1</v>
      </c>
      <c r="N5" s="10">
        <v>2</v>
      </c>
    </row>
    <row r="6" spans="1:14">
      <c r="A6" s="12">
        <v>44278.062783078698</v>
      </c>
      <c r="B6" s="10">
        <v>1</v>
      </c>
      <c r="C6" s="10">
        <v>2</v>
      </c>
      <c r="D6" s="10">
        <v>1</v>
      </c>
      <c r="E6" s="10" t="s">
        <v>14</v>
      </c>
      <c r="F6" s="10">
        <v>3</v>
      </c>
      <c r="G6" s="10">
        <v>4</v>
      </c>
      <c r="H6" s="10">
        <v>4</v>
      </c>
      <c r="I6" s="10">
        <v>3</v>
      </c>
      <c r="J6" s="10">
        <v>3</v>
      </c>
      <c r="K6" s="10">
        <v>4</v>
      </c>
      <c r="L6" s="10">
        <v>3</v>
      </c>
      <c r="M6" s="10">
        <v>2</v>
      </c>
      <c r="N6" s="10">
        <v>3</v>
      </c>
    </row>
    <row r="7" spans="1:14">
      <c r="A7" s="12">
        <v>44278.335953182897</v>
      </c>
      <c r="B7" s="10">
        <v>4</v>
      </c>
      <c r="C7" s="10">
        <v>4</v>
      </c>
      <c r="D7" s="10">
        <v>1</v>
      </c>
      <c r="E7" s="10" t="s">
        <v>14</v>
      </c>
      <c r="F7" s="10">
        <v>0</v>
      </c>
      <c r="G7" s="10">
        <v>4</v>
      </c>
      <c r="H7" s="10">
        <v>0</v>
      </c>
      <c r="I7" s="10">
        <v>2</v>
      </c>
      <c r="J7" s="10">
        <v>0</v>
      </c>
      <c r="K7" s="10">
        <v>0</v>
      </c>
      <c r="L7" s="10">
        <v>0</v>
      </c>
      <c r="M7" s="10">
        <v>1</v>
      </c>
      <c r="N7" s="10">
        <v>0</v>
      </c>
    </row>
    <row r="8" spans="1:14">
      <c r="A8" s="12">
        <v>44278.3724784144</v>
      </c>
      <c r="B8" s="10">
        <v>4</v>
      </c>
      <c r="C8" s="10">
        <v>4</v>
      </c>
      <c r="D8" s="10">
        <v>1</v>
      </c>
      <c r="E8" s="10" t="s">
        <v>14</v>
      </c>
      <c r="F8" s="10">
        <v>0</v>
      </c>
      <c r="G8" s="10">
        <v>0</v>
      </c>
      <c r="H8" s="10">
        <v>0</v>
      </c>
      <c r="I8" s="10">
        <v>2</v>
      </c>
      <c r="J8" s="10">
        <v>0</v>
      </c>
      <c r="K8" s="10">
        <v>0</v>
      </c>
      <c r="L8" s="10">
        <v>0</v>
      </c>
      <c r="M8" s="10">
        <v>1</v>
      </c>
      <c r="N8" s="10">
        <v>2</v>
      </c>
    </row>
    <row r="9" spans="1:14">
      <c r="A9" s="12">
        <v>44278.461312407402</v>
      </c>
      <c r="B9" s="10">
        <v>4</v>
      </c>
      <c r="C9" s="10">
        <v>4</v>
      </c>
      <c r="E9" s="10" t="s">
        <v>14</v>
      </c>
      <c r="F9" s="10">
        <v>2</v>
      </c>
      <c r="G9" s="10">
        <v>1</v>
      </c>
      <c r="H9" s="10">
        <v>0</v>
      </c>
      <c r="I9" s="10">
        <v>2</v>
      </c>
      <c r="J9" s="10">
        <v>0</v>
      </c>
      <c r="K9" s="10">
        <v>0</v>
      </c>
      <c r="L9" s="10">
        <v>0</v>
      </c>
      <c r="M9" s="10">
        <v>1</v>
      </c>
      <c r="N9" s="10">
        <v>1</v>
      </c>
    </row>
    <row r="10" spans="1:14">
      <c r="A10" s="12">
        <v>44278.506231365704</v>
      </c>
      <c r="B10" s="10">
        <v>4</v>
      </c>
      <c r="C10" s="10">
        <v>4</v>
      </c>
      <c r="D10" s="10">
        <v>1</v>
      </c>
      <c r="E10" s="10" t="s">
        <v>14</v>
      </c>
      <c r="F10" s="10">
        <v>0</v>
      </c>
      <c r="G10" s="10">
        <v>0</v>
      </c>
      <c r="H10" s="10">
        <v>0</v>
      </c>
      <c r="I10" s="10">
        <v>2</v>
      </c>
      <c r="J10" s="10">
        <v>0</v>
      </c>
      <c r="K10" s="10">
        <v>0</v>
      </c>
      <c r="L10" s="10">
        <v>0</v>
      </c>
      <c r="M10" s="10">
        <v>1</v>
      </c>
      <c r="N10" s="10">
        <v>2</v>
      </c>
    </row>
    <row r="11" spans="1:14">
      <c r="A11" s="12">
        <v>44278.530047928201</v>
      </c>
      <c r="B11" s="10">
        <v>3</v>
      </c>
      <c r="C11" s="10">
        <v>4</v>
      </c>
      <c r="D11" s="10">
        <v>2</v>
      </c>
      <c r="E11" s="10" t="s">
        <v>14</v>
      </c>
      <c r="F11" s="10">
        <v>0</v>
      </c>
      <c r="G11" s="10">
        <v>0</v>
      </c>
      <c r="H11" s="10">
        <v>0</v>
      </c>
      <c r="I11" s="10">
        <v>2</v>
      </c>
      <c r="J11" s="10">
        <v>0</v>
      </c>
      <c r="K11" s="10">
        <v>0</v>
      </c>
      <c r="L11" s="10">
        <v>0</v>
      </c>
      <c r="M11" s="10">
        <v>1</v>
      </c>
      <c r="N11" s="10">
        <v>1</v>
      </c>
    </row>
    <row r="12" spans="1:14">
      <c r="A12" s="12">
        <v>44278.640622314801</v>
      </c>
      <c r="B12" s="10">
        <v>1</v>
      </c>
      <c r="C12" s="10">
        <v>4</v>
      </c>
      <c r="D12" s="10">
        <v>1</v>
      </c>
      <c r="E12" s="10" t="s">
        <v>14</v>
      </c>
      <c r="F12" s="10">
        <v>0</v>
      </c>
      <c r="G12" s="10">
        <v>0</v>
      </c>
      <c r="H12" s="10" t="s">
        <v>15</v>
      </c>
      <c r="I12" s="10">
        <v>2</v>
      </c>
      <c r="J12" s="10">
        <v>0</v>
      </c>
      <c r="K12" s="10">
        <v>0</v>
      </c>
      <c r="L12" s="10" t="s">
        <v>15</v>
      </c>
      <c r="M12" s="10">
        <v>1</v>
      </c>
      <c r="N12" s="10">
        <v>2</v>
      </c>
    </row>
    <row r="13" spans="1:14">
      <c r="A13" s="12">
        <v>44278.813151180599</v>
      </c>
      <c r="B13" s="10">
        <v>4</v>
      </c>
      <c r="C13" s="10">
        <v>4</v>
      </c>
      <c r="D13" s="10">
        <v>1</v>
      </c>
      <c r="E13" s="10" t="s">
        <v>14</v>
      </c>
      <c r="F13" s="10">
        <v>0</v>
      </c>
      <c r="G13" s="10">
        <v>0</v>
      </c>
      <c r="H13" s="10">
        <v>0</v>
      </c>
      <c r="I13" s="10">
        <v>2</v>
      </c>
      <c r="J13" s="10">
        <v>0</v>
      </c>
      <c r="K13" s="10">
        <v>0</v>
      </c>
      <c r="L13" s="10">
        <v>0</v>
      </c>
      <c r="M13" s="10">
        <v>1</v>
      </c>
      <c r="N13" s="10">
        <v>2</v>
      </c>
    </row>
    <row r="14" spans="1:14">
      <c r="A14" s="12">
        <v>44278.826015972198</v>
      </c>
      <c r="B14" s="10">
        <v>3</v>
      </c>
      <c r="C14" s="10">
        <v>3</v>
      </c>
      <c r="D14" s="10">
        <v>1</v>
      </c>
      <c r="E14" s="10" t="s">
        <v>14</v>
      </c>
      <c r="F14" s="10">
        <v>0</v>
      </c>
      <c r="G14" s="10">
        <v>0</v>
      </c>
      <c r="H14" s="10">
        <v>0</v>
      </c>
      <c r="I14" s="10">
        <v>2</v>
      </c>
      <c r="J14" s="10">
        <v>0</v>
      </c>
      <c r="K14" s="10">
        <v>0</v>
      </c>
      <c r="L14" s="10">
        <v>0</v>
      </c>
      <c r="M14" s="10">
        <v>1</v>
      </c>
      <c r="N14" s="10">
        <v>2</v>
      </c>
    </row>
    <row r="15" spans="1:14">
      <c r="A15" s="12">
        <v>44278.913695671297</v>
      </c>
      <c r="B15" s="10">
        <v>4</v>
      </c>
      <c r="C15" s="10">
        <v>4</v>
      </c>
      <c r="D15" s="10">
        <v>1</v>
      </c>
      <c r="E15" s="10" t="s">
        <v>14</v>
      </c>
      <c r="F15" s="10">
        <v>0</v>
      </c>
      <c r="G15" s="10">
        <v>0</v>
      </c>
      <c r="H15" s="10">
        <v>0</v>
      </c>
      <c r="I15" s="10">
        <v>2</v>
      </c>
      <c r="J15" s="10">
        <v>0</v>
      </c>
      <c r="K15" s="10">
        <v>0</v>
      </c>
      <c r="L15" s="10">
        <v>0</v>
      </c>
      <c r="M15" s="10">
        <v>0</v>
      </c>
      <c r="N15" s="10">
        <v>2</v>
      </c>
    </row>
    <row r="16" spans="1:14">
      <c r="A16" s="12">
        <v>44279.349435069402</v>
      </c>
      <c r="B16" s="10">
        <v>4</v>
      </c>
      <c r="C16" s="10">
        <v>4</v>
      </c>
      <c r="D16" s="10">
        <v>1</v>
      </c>
      <c r="E16" s="10" t="s">
        <v>14</v>
      </c>
      <c r="F16" s="10">
        <v>0</v>
      </c>
      <c r="G16" s="10">
        <v>0</v>
      </c>
      <c r="H16" s="10">
        <v>0</v>
      </c>
      <c r="I16" s="10">
        <v>2</v>
      </c>
      <c r="J16" s="10">
        <v>0</v>
      </c>
      <c r="K16" s="10">
        <v>0</v>
      </c>
      <c r="L16" s="10">
        <v>0</v>
      </c>
      <c r="M16" s="10">
        <v>1</v>
      </c>
      <c r="N16" s="10">
        <v>1</v>
      </c>
    </row>
    <row r="17" spans="1:14">
      <c r="A17" s="12">
        <v>44279.404194652801</v>
      </c>
      <c r="B17" s="10">
        <v>3</v>
      </c>
      <c r="C17" s="10">
        <v>4</v>
      </c>
      <c r="D17" s="10">
        <v>1</v>
      </c>
      <c r="E17" s="10" t="s">
        <v>14</v>
      </c>
      <c r="F17" s="10">
        <v>0</v>
      </c>
      <c r="G17" s="10">
        <v>0</v>
      </c>
      <c r="H17" s="10">
        <v>0</v>
      </c>
      <c r="I17" s="10">
        <v>2</v>
      </c>
      <c r="J17" s="10">
        <v>0</v>
      </c>
      <c r="K17" s="10">
        <v>0</v>
      </c>
      <c r="L17" s="10">
        <v>0</v>
      </c>
      <c r="M17" s="10">
        <v>1</v>
      </c>
      <c r="N17" s="10">
        <v>2</v>
      </c>
    </row>
    <row r="18" spans="1:14">
      <c r="A18" s="12">
        <v>44280.428475162</v>
      </c>
      <c r="B18" s="10">
        <v>4</v>
      </c>
      <c r="C18" s="10">
        <v>4</v>
      </c>
      <c r="D18" s="10">
        <v>2</v>
      </c>
      <c r="E18" s="10" t="s">
        <v>14</v>
      </c>
      <c r="F18" s="10">
        <v>0</v>
      </c>
      <c r="G18" s="10">
        <v>0</v>
      </c>
      <c r="H18" s="10">
        <v>0</v>
      </c>
      <c r="I18" s="10">
        <v>2</v>
      </c>
      <c r="J18" s="10">
        <v>4</v>
      </c>
      <c r="K18" s="10">
        <v>2</v>
      </c>
      <c r="L18" s="10">
        <v>0</v>
      </c>
      <c r="M18" s="10">
        <v>1</v>
      </c>
      <c r="N18" s="10">
        <v>1</v>
      </c>
    </row>
    <row r="19" spans="1:14">
      <c r="A19" s="12">
        <v>44280.552073472201</v>
      </c>
      <c r="B19" s="10">
        <v>4</v>
      </c>
      <c r="C19" s="10">
        <v>4</v>
      </c>
      <c r="D19" s="10">
        <v>2</v>
      </c>
      <c r="E19" s="10" t="s">
        <v>14</v>
      </c>
      <c r="F19" s="10">
        <v>0</v>
      </c>
      <c r="G19" s="10">
        <v>0</v>
      </c>
      <c r="H19" s="10">
        <v>0</v>
      </c>
      <c r="I19" s="10">
        <v>2</v>
      </c>
      <c r="J19" s="10">
        <v>0</v>
      </c>
      <c r="K19" s="10">
        <v>0</v>
      </c>
      <c r="L19" s="10">
        <v>0</v>
      </c>
      <c r="M19" s="10">
        <v>1</v>
      </c>
      <c r="N19" s="10">
        <v>2</v>
      </c>
    </row>
    <row r="20" spans="1:14">
      <c r="A20" s="12">
        <v>44280.685805544003</v>
      </c>
      <c r="B20" s="10">
        <v>4</v>
      </c>
      <c r="C20" s="10">
        <v>4</v>
      </c>
      <c r="D20" s="10">
        <v>2</v>
      </c>
      <c r="E20" s="10" t="s">
        <v>14</v>
      </c>
      <c r="F20" s="10">
        <v>0</v>
      </c>
      <c r="G20" s="10">
        <v>1</v>
      </c>
      <c r="H20" s="10">
        <v>0</v>
      </c>
      <c r="I20" s="10">
        <v>2</v>
      </c>
      <c r="J20" s="10">
        <v>1</v>
      </c>
      <c r="K20" s="10">
        <v>1</v>
      </c>
      <c r="L20" s="10">
        <v>0</v>
      </c>
      <c r="M20" s="10">
        <v>1</v>
      </c>
      <c r="N20" s="10">
        <v>2</v>
      </c>
    </row>
    <row r="21" spans="1:14">
      <c r="A21" s="12">
        <v>44280.886998911999</v>
      </c>
      <c r="B21" s="10">
        <v>4</v>
      </c>
      <c r="C21" s="10">
        <v>4</v>
      </c>
      <c r="D21" s="10">
        <v>1</v>
      </c>
      <c r="E21" s="10" t="s">
        <v>14</v>
      </c>
      <c r="F21" s="10">
        <v>0</v>
      </c>
      <c r="G21" s="10">
        <v>0</v>
      </c>
      <c r="H21" s="10">
        <v>1</v>
      </c>
      <c r="I21" s="10">
        <v>2</v>
      </c>
      <c r="J21" s="10">
        <v>0</v>
      </c>
      <c r="K21" s="10">
        <v>1</v>
      </c>
      <c r="L21" s="10">
        <v>0</v>
      </c>
      <c r="M21" s="10">
        <v>1</v>
      </c>
      <c r="N21" s="10">
        <v>2</v>
      </c>
    </row>
    <row r="22" spans="1:14">
      <c r="A22" s="12">
        <v>44281.855191608804</v>
      </c>
      <c r="B22" s="10">
        <v>4</v>
      </c>
      <c r="C22" s="10">
        <v>4</v>
      </c>
      <c r="D22" s="10">
        <v>3</v>
      </c>
      <c r="E22" s="10" t="s">
        <v>16</v>
      </c>
      <c r="F22" s="10">
        <v>0</v>
      </c>
      <c r="G22" s="10">
        <v>0</v>
      </c>
      <c r="H22" s="10" t="s">
        <v>15</v>
      </c>
      <c r="I22" s="10">
        <v>2</v>
      </c>
      <c r="J22" s="10">
        <v>0</v>
      </c>
      <c r="K22" s="10">
        <v>0</v>
      </c>
      <c r="L22" s="10">
        <v>0</v>
      </c>
      <c r="M22" s="10">
        <v>1</v>
      </c>
      <c r="N22" s="10">
        <v>1</v>
      </c>
    </row>
    <row r="23" spans="1:14">
      <c r="A23" s="12">
        <v>44282.636309953697</v>
      </c>
      <c r="B23" s="10">
        <v>1</v>
      </c>
      <c r="C23" s="10">
        <v>1</v>
      </c>
      <c r="D23" s="10">
        <v>4</v>
      </c>
      <c r="E23" s="10" t="s">
        <v>14</v>
      </c>
      <c r="F23" s="10">
        <v>3</v>
      </c>
      <c r="G23" s="10">
        <v>4</v>
      </c>
      <c r="H23" s="10">
        <v>4</v>
      </c>
      <c r="I23" s="10">
        <v>2</v>
      </c>
      <c r="J23" s="10">
        <v>3</v>
      </c>
      <c r="K23" s="10">
        <v>4</v>
      </c>
      <c r="L23" s="10">
        <v>4</v>
      </c>
      <c r="M23" s="10">
        <v>1</v>
      </c>
      <c r="N23" s="10">
        <v>3</v>
      </c>
    </row>
    <row r="24" spans="1:14">
      <c r="A24" s="12">
        <v>44282.681504537002</v>
      </c>
      <c r="B24" s="10">
        <v>4</v>
      </c>
      <c r="C24" s="10">
        <v>4</v>
      </c>
      <c r="D24" s="10">
        <v>1</v>
      </c>
      <c r="E24" s="10" t="s">
        <v>14</v>
      </c>
      <c r="F24" s="10">
        <v>0</v>
      </c>
      <c r="G24" s="10">
        <v>0</v>
      </c>
      <c r="H24" s="10">
        <v>0</v>
      </c>
      <c r="I24" s="10">
        <v>2</v>
      </c>
      <c r="J24" s="10">
        <v>0</v>
      </c>
      <c r="K24" s="10">
        <v>1</v>
      </c>
      <c r="L24" s="10">
        <v>0</v>
      </c>
      <c r="M24" s="10">
        <v>1</v>
      </c>
      <c r="N24" s="10">
        <v>2</v>
      </c>
    </row>
    <row r="25" spans="1:14">
      <c r="A25" s="12">
        <v>44283.841785705998</v>
      </c>
      <c r="B25" s="10">
        <v>4</v>
      </c>
      <c r="C25" s="10">
        <v>4</v>
      </c>
      <c r="D25" s="10">
        <v>1</v>
      </c>
      <c r="E25" s="10" t="s">
        <v>14</v>
      </c>
      <c r="F25" s="10">
        <v>0</v>
      </c>
      <c r="G25" s="10">
        <v>0</v>
      </c>
      <c r="H25" s="10">
        <v>0</v>
      </c>
      <c r="I25" s="10">
        <v>2</v>
      </c>
      <c r="J25" s="10">
        <v>0</v>
      </c>
      <c r="K25" s="10">
        <v>1</v>
      </c>
      <c r="L25" s="10">
        <v>0</v>
      </c>
      <c r="M25" s="10">
        <v>1</v>
      </c>
      <c r="N25" s="10">
        <v>2</v>
      </c>
    </row>
    <row r="26" spans="1:14">
      <c r="A26" s="12">
        <v>44284.3601577546</v>
      </c>
      <c r="B26" s="10">
        <v>4</v>
      </c>
      <c r="C26" s="10">
        <v>4</v>
      </c>
      <c r="D26" s="10">
        <v>1</v>
      </c>
      <c r="E26" s="10" t="s">
        <v>14</v>
      </c>
      <c r="F26" s="10">
        <v>0</v>
      </c>
      <c r="G26" s="10">
        <v>0</v>
      </c>
      <c r="H26" s="10">
        <v>0</v>
      </c>
      <c r="I26" s="10">
        <v>2</v>
      </c>
      <c r="J26" s="10">
        <v>0</v>
      </c>
      <c r="K26" s="10">
        <v>0</v>
      </c>
      <c r="L26" s="10">
        <v>0</v>
      </c>
      <c r="M26" s="10">
        <v>1</v>
      </c>
      <c r="N26" s="10">
        <v>2</v>
      </c>
    </row>
    <row r="27" spans="1:14">
      <c r="A27" s="12">
        <v>44284.3804731829</v>
      </c>
      <c r="B27" s="10">
        <v>4</v>
      </c>
      <c r="C27" s="10">
        <v>4</v>
      </c>
      <c r="D27" s="10">
        <v>3</v>
      </c>
      <c r="E27" s="10" t="s">
        <v>14</v>
      </c>
      <c r="F27" s="10">
        <v>0</v>
      </c>
      <c r="G27" s="10">
        <v>0</v>
      </c>
      <c r="H27" s="10" t="s">
        <v>15</v>
      </c>
      <c r="I27" s="10">
        <v>2</v>
      </c>
      <c r="J27" s="10">
        <v>0</v>
      </c>
      <c r="K27" s="10">
        <v>0</v>
      </c>
      <c r="L27" s="10" t="s">
        <v>15</v>
      </c>
      <c r="M27" s="10">
        <v>1</v>
      </c>
      <c r="N27" s="10">
        <v>2</v>
      </c>
    </row>
    <row r="28" spans="1:14">
      <c r="A28" s="12">
        <v>44284.432816655099</v>
      </c>
      <c r="B28" s="10">
        <v>4</v>
      </c>
      <c r="C28" s="10">
        <v>4</v>
      </c>
      <c r="D28" s="10">
        <v>3</v>
      </c>
      <c r="E28" s="10" t="s">
        <v>14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1</v>
      </c>
      <c r="N28" s="10">
        <v>1</v>
      </c>
    </row>
    <row r="29" spans="1:14">
      <c r="A29" s="12">
        <v>44285.8180218981</v>
      </c>
      <c r="B29" s="10">
        <v>1</v>
      </c>
      <c r="C29" s="10">
        <v>4</v>
      </c>
      <c r="D29" s="10">
        <v>1</v>
      </c>
      <c r="E29" s="10" t="s">
        <v>14</v>
      </c>
      <c r="F29" s="10">
        <v>0</v>
      </c>
      <c r="G29" s="10">
        <v>1</v>
      </c>
      <c r="H29" s="10">
        <v>0</v>
      </c>
      <c r="I29" s="10">
        <v>2</v>
      </c>
      <c r="J29" s="10">
        <v>0</v>
      </c>
      <c r="K29" s="10">
        <v>2</v>
      </c>
      <c r="L29" s="10">
        <v>0</v>
      </c>
      <c r="M29" s="10">
        <v>1</v>
      </c>
      <c r="N29" s="10">
        <v>2</v>
      </c>
    </row>
    <row r="30" spans="1:14">
      <c r="A30" s="12">
        <v>44286.436648888899</v>
      </c>
      <c r="B30" s="10">
        <v>4</v>
      </c>
      <c r="C30" s="10">
        <v>4</v>
      </c>
      <c r="D30" s="10">
        <v>1</v>
      </c>
      <c r="E30" s="10" t="s">
        <v>14</v>
      </c>
      <c r="F30" s="10">
        <v>1</v>
      </c>
      <c r="G30" s="10">
        <v>1</v>
      </c>
      <c r="H30" s="10">
        <v>0</v>
      </c>
      <c r="I30" s="10">
        <v>2</v>
      </c>
      <c r="J30" s="10">
        <v>0</v>
      </c>
      <c r="K30" s="10">
        <v>2</v>
      </c>
      <c r="L30" s="10">
        <v>0</v>
      </c>
      <c r="M30" s="10">
        <v>1</v>
      </c>
      <c r="N30" s="10">
        <v>1</v>
      </c>
    </row>
    <row r="31" spans="1:14">
      <c r="A31" s="12">
        <v>44288.890132407403</v>
      </c>
      <c r="B31" s="10">
        <v>1</v>
      </c>
      <c r="C31" s="10">
        <v>2</v>
      </c>
      <c r="D31" s="10">
        <v>1</v>
      </c>
      <c r="E31" s="10" t="s">
        <v>14</v>
      </c>
      <c r="F31" s="10">
        <v>3</v>
      </c>
      <c r="G31" s="10">
        <v>2</v>
      </c>
      <c r="H31" s="10">
        <v>3</v>
      </c>
      <c r="I31" s="10">
        <v>4</v>
      </c>
      <c r="J31" s="10">
        <v>3</v>
      </c>
      <c r="K31" s="10">
        <v>4</v>
      </c>
      <c r="L31" s="10">
        <v>4</v>
      </c>
      <c r="M31" s="10">
        <v>3</v>
      </c>
      <c r="N31" s="10">
        <v>3</v>
      </c>
    </row>
    <row r="32" spans="1:14">
      <c r="A32" s="12">
        <v>44292.306146840303</v>
      </c>
      <c r="B32" s="10">
        <v>1</v>
      </c>
      <c r="C32" s="10">
        <v>2</v>
      </c>
      <c r="D32" s="10">
        <v>4</v>
      </c>
      <c r="E32" s="10" t="s">
        <v>14</v>
      </c>
      <c r="F32" s="10">
        <v>3</v>
      </c>
      <c r="G32" s="10">
        <v>4</v>
      </c>
      <c r="H32" s="10">
        <v>3</v>
      </c>
      <c r="I32" s="10">
        <v>2</v>
      </c>
      <c r="J32" s="10">
        <v>1</v>
      </c>
      <c r="K32" s="10">
        <v>4</v>
      </c>
      <c r="L32" s="10">
        <v>4</v>
      </c>
      <c r="M32" s="10">
        <v>1</v>
      </c>
      <c r="N32" s="10">
        <v>2</v>
      </c>
    </row>
    <row r="33" spans="1:21">
      <c r="A33" s="12">
        <v>44342.501077661997</v>
      </c>
      <c r="B33" s="10">
        <v>2</v>
      </c>
      <c r="C33" s="10">
        <v>4</v>
      </c>
      <c r="D33" s="10">
        <v>1</v>
      </c>
      <c r="E33" s="10" t="s">
        <v>14</v>
      </c>
      <c r="F33" s="10">
        <v>0</v>
      </c>
      <c r="G33" s="10">
        <v>0</v>
      </c>
      <c r="H33" s="10">
        <v>0</v>
      </c>
      <c r="I33" s="10">
        <v>2</v>
      </c>
      <c r="J33" s="10">
        <v>3</v>
      </c>
      <c r="K33" s="10">
        <v>1</v>
      </c>
      <c r="L33" s="10">
        <v>0</v>
      </c>
      <c r="M33" s="10">
        <v>2</v>
      </c>
      <c r="N33" s="10">
        <v>0</v>
      </c>
    </row>
    <row r="34" spans="1:21">
      <c r="A34" s="12">
        <v>44343.663341550899</v>
      </c>
      <c r="B34" s="10">
        <v>1</v>
      </c>
      <c r="C34" s="10">
        <v>3</v>
      </c>
      <c r="D34" s="10">
        <v>2</v>
      </c>
      <c r="E34" s="10" t="s">
        <v>14</v>
      </c>
      <c r="F34" s="10">
        <v>0</v>
      </c>
      <c r="G34" s="10">
        <v>0</v>
      </c>
      <c r="H34" s="10">
        <v>0</v>
      </c>
      <c r="I34" s="10">
        <v>2</v>
      </c>
      <c r="J34" s="10">
        <v>0</v>
      </c>
      <c r="K34" s="10">
        <v>2</v>
      </c>
      <c r="L34" s="10">
        <v>0</v>
      </c>
      <c r="M34" s="10">
        <v>1</v>
      </c>
      <c r="N34" s="10">
        <v>2</v>
      </c>
    </row>
    <row r="35" spans="1:21">
      <c r="A35" s="12">
        <v>44351.399695347201</v>
      </c>
      <c r="B35" s="10">
        <v>1</v>
      </c>
      <c r="C35" s="10">
        <v>2</v>
      </c>
      <c r="D35" s="10">
        <v>2</v>
      </c>
      <c r="E35" s="10" t="s">
        <v>14</v>
      </c>
      <c r="F35" s="10">
        <v>0</v>
      </c>
      <c r="G35" s="10">
        <v>0</v>
      </c>
      <c r="H35" s="10">
        <v>0</v>
      </c>
      <c r="I35" s="10">
        <v>2</v>
      </c>
      <c r="J35" s="10">
        <v>0</v>
      </c>
      <c r="K35" s="10">
        <v>0</v>
      </c>
      <c r="L35" s="10">
        <v>0</v>
      </c>
      <c r="M35" s="10">
        <v>1</v>
      </c>
      <c r="N35" s="10">
        <v>0</v>
      </c>
    </row>
    <row r="36" spans="1:21">
      <c r="A36" s="12">
        <v>44357.6043113657</v>
      </c>
      <c r="B36" s="10">
        <v>1</v>
      </c>
      <c r="C36" s="10">
        <v>4</v>
      </c>
      <c r="D36" s="10">
        <v>2</v>
      </c>
      <c r="E36" s="10" t="s">
        <v>14</v>
      </c>
      <c r="F36" s="10">
        <v>0</v>
      </c>
      <c r="G36" s="10">
        <v>1</v>
      </c>
      <c r="H36" s="10">
        <v>0</v>
      </c>
      <c r="I36" s="10">
        <v>2</v>
      </c>
      <c r="J36" s="10">
        <v>1</v>
      </c>
      <c r="K36" s="10">
        <v>2</v>
      </c>
      <c r="L36" s="10">
        <v>0</v>
      </c>
      <c r="M36" s="10">
        <v>1</v>
      </c>
      <c r="N36" s="10">
        <v>2</v>
      </c>
    </row>
    <row r="37" spans="1:21">
      <c r="A37" s="12">
        <v>44392.930803715302</v>
      </c>
      <c r="B37" s="10">
        <v>1</v>
      </c>
      <c r="C37" s="10">
        <v>1</v>
      </c>
      <c r="D37" s="10">
        <v>3</v>
      </c>
      <c r="E37" s="10" t="s">
        <v>16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1</v>
      </c>
      <c r="N37" s="10">
        <v>0</v>
      </c>
    </row>
    <row r="38" spans="1:21">
      <c r="A38" s="12">
        <v>44393.257458865701</v>
      </c>
      <c r="B38" s="10">
        <v>4</v>
      </c>
      <c r="C38" s="10">
        <v>4</v>
      </c>
      <c r="D38" s="10">
        <v>1</v>
      </c>
      <c r="E38" s="10" t="s">
        <v>14</v>
      </c>
      <c r="F38" s="10">
        <v>1</v>
      </c>
      <c r="H38" s="10">
        <v>2</v>
      </c>
      <c r="I38" s="10">
        <v>2</v>
      </c>
      <c r="J38" s="10">
        <v>0</v>
      </c>
      <c r="K38" s="10">
        <v>1</v>
      </c>
      <c r="L38" s="10" t="s">
        <v>15</v>
      </c>
      <c r="M38" s="10">
        <v>1</v>
      </c>
      <c r="N38" s="10">
        <v>2</v>
      </c>
    </row>
    <row r="39" spans="1:21">
      <c r="A39" s="12">
        <v>44396.701054467601</v>
      </c>
      <c r="B39" s="10">
        <v>1</v>
      </c>
      <c r="C39" s="10">
        <v>4</v>
      </c>
      <c r="D39" s="10">
        <v>2</v>
      </c>
      <c r="E39" s="10" t="s">
        <v>14</v>
      </c>
      <c r="F39" s="10">
        <v>0</v>
      </c>
      <c r="G39" s="10">
        <v>1</v>
      </c>
      <c r="H39" s="10" t="s">
        <v>15</v>
      </c>
      <c r="J39" s="10">
        <v>2</v>
      </c>
      <c r="K39" s="10">
        <v>0</v>
      </c>
      <c r="L39" s="10" t="s">
        <v>15</v>
      </c>
      <c r="M39" s="10">
        <v>1</v>
      </c>
      <c r="N39" s="10">
        <v>3</v>
      </c>
    </row>
    <row r="40" spans="1:21">
      <c r="A40" s="12">
        <v>44398.669734745403</v>
      </c>
      <c r="B40" s="10">
        <v>1</v>
      </c>
      <c r="C40" s="10">
        <v>4</v>
      </c>
      <c r="D40" s="10">
        <v>1</v>
      </c>
      <c r="E40" s="10" t="s">
        <v>14</v>
      </c>
      <c r="F40" s="10">
        <v>0</v>
      </c>
      <c r="G40" s="10">
        <v>0</v>
      </c>
      <c r="H40" s="10">
        <v>0</v>
      </c>
      <c r="I40" s="10">
        <v>2</v>
      </c>
      <c r="J40" s="10">
        <v>0</v>
      </c>
      <c r="K40" s="10">
        <v>0</v>
      </c>
      <c r="L40" s="10">
        <v>0</v>
      </c>
      <c r="M40" s="10">
        <v>1</v>
      </c>
      <c r="N40" s="10">
        <v>1</v>
      </c>
    </row>
    <row r="41" spans="1:21">
      <c r="A41" s="12">
        <v>44404.794810069499</v>
      </c>
      <c r="B41" s="10">
        <v>2</v>
      </c>
      <c r="C41" s="10">
        <v>4</v>
      </c>
      <c r="D41" s="10">
        <v>1</v>
      </c>
      <c r="E41" s="10" t="s">
        <v>14</v>
      </c>
      <c r="F41" s="10">
        <v>0</v>
      </c>
      <c r="G41" s="10">
        <v>0</v>
      </c>
      <c r="H41" s="10">
        <v>0</v>
      </c>
      <c r="I41" s="10">
        <v>2</v>
      </c>
      <c r="J41" s="10">
        <v>2</v>
      </c>
      <c r="K41" s="10">
        <v>0</v>
      </c>
      <c r="L41" s="10">
        <v>0</v>
      </c>
      <c r="M41" s="10">
        <v>1</v>
      </c>
      <c r="N41" s="10">
        <v>1</v>
      </c>
    </row>
    <row r="42" spans="1:21" ht="15.75" customHeight="1">
      <c r="A42" s="13" t="s">
        <v>17</v>
      </c>
      <c r="B42" s="14"/>
      <c r="D42" s="9" t="s">
        <v>18</v>
      </c>
      <c r="E42" s="9"/>
      <c r="F42" s="15" t="s">
        <v>19</v>
      </c>
      <c r="G42" s="15" t="s">
        <v>20</v>
      </c>
      <c r="H42" s="15" t="s">
        <v>21</v>
      </c>
      <c r="I42" s="15" t="s">
        <v>21</v>
      </c>
      <c r="J42" s="15" t="s">
        <v>19</v>
      </c>
      <c r="K42" s="15" t="s">
        <v>19</v>
      </c>
      <c r="L42" s="15" t="s">
        <v>21</v>
      </c>
      <c r="M42" s="15" t="s">
        <v>19</v>
      </c>
      <c r="N42" s="14" t="s">
        <v>19</v>
      </c>
    </row>
    <row r="43" spans="1:21">
      <c r="A43" s="16" t="s">
        <v>22</v>
      </c>
      <c r="B43" s="17">
        <f>COUNTIF(B2:B41,"&gt;0")</f>
        <v>40</v>
      </c>
      <c r="D43" s="8" t="s">
        <v>23</v>
      </c>
      <c r="E43" s="8"/>
      <c r="F43" s="18">
        <v>1</v>
      </c>
      <c r="G43" s="18">
        <v>0</v>
      </c>
      <c r="H43" s="18">
        <v>0</v>
      </c>
      <c r="I43" s="18">
        <v>2</v>
      </c>
      <c r="J43" s="18">
        <v>0</v>
      </c>
      <c r="K43" s="18">
        <v>2</v>
      </c>
      <c r="L43" s="18">
        <v>1</v>
      </c>
      <c r="M43" s="18">
        <v>1</v>
      </c>
      <c r="N43" s="19">
        <v>1</v>
      </c>
    </row>
    <row r="44" spans="1:21">
      <c r="A44" s="16" t="s">
        <v>24</v>
      </c>
      <c r="B44" s="17">
        <f>COUNTIF(E2:E41,"No")</f>
        <v>38</v>
      </c>
      <c r="D44" s="7" t="s">
        <v>25</v>
      </c>
      <c r="E44" s="7"/>
      <c r="F44" s="20">
        <v>3</v>
      </c>
      <c r="G44" s="21" t="s">
        <v>26</v>
      </c>
      <c r="H44" s="21" t="s">
        <v>26</v>
      </c>
      <c r="I44" s="21">
        <v>100</v>
      </c>
      <c r="J44" s="21" t="s">
        <v>26</v>
      </c>
      <c r="K44" s="21">
        <v>5</v>
      </c>
      <c r="L44" s="21">
        <v>3</v>
      </c>
      <c r="M44" s="21">
        <v>30</v>
      </c>
      <c r="N44" s="22">
        <v>10</v>
      </c>
    </row>
    <row r="45" spans="1:21">
      <c r="A45" s="16" t="s">
        <v>27</v>
      </c>
      <c r="B45" s="17">
        <f>COUNTIFS(B2:B41,"4",C2:C41,"4")</f>
        <v>23</v>
      </c>
      <c r="E45" s="23"/>
      <c r="F45" s="6" t="s">
        <v>28</v>
      </c>
      <c r="G45" s="6"/>
      <c r="H45" s="6"/>
      <c r="I45" s="6"/>
      <c r="J45" s="6"/>
      <c r="K45" s="6"/>
      <c r="L45" s="6"/>
      <c r="M45" s="6"/>
      <c r="N45" s="6"/>
    </row>
    <row r="46" spans="1:21">
      <c r="A46" s="16" t="s">
        <v>29</v>
      </c>
      <c r="B46" s="17">
        <f>COUNTIFS(B2:B41,"4",C2:C41,"4",E2:E41,"No")</f>
        <v>22</v>
      </c>
      <c r="D46" s="9" t="s">
        <v>30</v>
      </c>
      <c r="E46" s="9"/>
      <c r="F46" s="24">
        <f t="shared" ref="F46:N46" si="0">COUNTIFS(F2:F41,F43,$B$2:$B$41,"4",$C$2:$C$41,"4",$E$2:$E$41,"No")</f>
        <v>2</v>
      </c>
      <c r="G46" s="24">
        <f t="shared" si="0"/>
        <v>17</v>
      </c>
      <c r="H46" s="24">
        <f t="shared" si="0"/>
        <v>18</v>
      </c>
      <c r="I46" s="24">
        <f t="shared" si="0"/>
        <v>21</v>
      </c>
      <c r="J46" s="24">
        <f t="shared" si="0"/>
        <v>19</v>
      </c>
      <c r="K46" s="24">
        <f t="shared" si="0"/>
        <v>2</v>
      </c>
      <c r="L46" s="24">
        <f t="shared" si="0"/>
        <v>0</v>
      </c>
      <c r="M46" s="24">
        <f t="shared" si="0"/>
        <v>20</v>
      </c>
      <c r="N46" s="24">
        <f t="shared" si="0"/>
        <v>7</v>
      </c>
      <c r="O46" s="18"/>
      <c r="P46" s="18"/>
      <c r="Q46" s="18"/>
      <c r="R46" s="18"/>
      <c r="S46" s="18"/>
      <c r="T46" s="18"/>
      <c r="U46" s="18"/>
    </row>
    <row r="47" spans="1:21">
      <c r="A47" s="16" t="s">
        <v>31</v>
      </c>
      <c r="B47" s="17">
        <f>COUNTIFS(B2:B41,"&lt;4",C2:C41,"&lt;4")</f>
        <v>8</v>
      </c>
      <c r="D47" s="5" t="s">
        <v>32</v>
      </c>
      <c r="E47" s="5" t="s">
        <v>33</v>
      </c>
      <c r="F47" s="18">
        <f t="shared" ref="F47:N47" si="1">COUNTIFS(F2:F41,"&gt;-1",$B$2:$B$41,"4",$C$2:$C$41,"4",$E$2:$E$41,"No")</f>
        <v>22</v>
      </c>
      <c r="G47" s="18">
        <f t="shared" si="1"/>
        <v>21</v>
      </c>
      <c r="H47" s="18">
        <f t="shared" si="1"/>
        <v>20</v>
      </c>
      <c r="I47" s="18">
        <f t="shared" si="1"/>
        <v>22</v>
      </c>
      <c r="J47" s="18">
        <f t="shared" si="1"/>
        <v>22</v>
      </c>
      <c r="K47" s="18">
        <f t="shared" si="1"/>
        <v>22</v>
      </c>
      <c r="L47" s="18">
        <f t="shared" si="1"/>
        <v>19</v>
      </c>
      <c r="M47" s="18">
        <f t="shared" si="1"/>
        <v>22</v>
      </c>
      <c r="N47" s="18">
        <f t="shared" si="1"/>
        <v>22</v>
      </c>
      <c r="O47" s="18"/>
      <c r="P47" s="18"/>
      <c r="Q47" s="18"/>
      <c r="R47" s="18"/>
      <c r="S47" s="18"/>
      <c r="T47" s="18"/>
      <c r="U47" s="18"/>
    </row>
    <row r="48" spans="1:21">
      <c r="A48" s="16" t="s">
        <v>34</v>
      </c>
      <c r="B48" s="17">
        <f>COUNTIFS(B2:B41,"&lt;4",C2:C41,"&lt;4",E2:E41,"No")</f>
        <v>7</v>
      </c>
      <c r="D48" s="7" t="s">
        <v>35</v>
      </c>
      <c r="E48" s="7"/>
      <c r="F48" s="25">
        <f t="shared" ref="F48:N48" si="2">100*F46/F47</f>
        <v>9.0909090909090917</v>
      </c>
      <c r="G48" s="25">
        <f t="shared" si="2"/>
        <v>80.952380952380949</v>
      </c>
      <c r="H48" s="20">
        <f t="shared" si="2"/>
        <v>90</v>
      </c>
      <c r="I48" s="25">
        <f t="shared" si="2"/>
        <v>95.454545454545453</v>
      </c>
      <c r="J48" s="25">
        <f t="shared" si="2"/>
        <v>86.36363636363636</v>
      </c>
      <c r="K48" s="25">
        <f t="shared" si="2"/>
        <v>9.0909090909090917</v>
      </c>
      <c r="L48" s="20">
        <f t="shared" si="2"/>
        <v>0</v>
      </c>
      <c r="M48" s="25">
        <f t="shared" si="2"/>
        <v>90.909090909090907</v>
      </c>
      <c r="N48" s="26">
        <f t="shared" si="2"/>
        <v>31.818181818181817</v>
      </c>
    </row>
    <row r="49" spans="1:14">
      <c r="A49" s="16"/>
      <c r="B49" s="17"/>
      <c r="D49" s="7" t="s">
        <v>36</v>
      </c>
      <c r="E49" s="7"/>
      <c r="F49" s="25">
        <f t="shared" ref="F49:N49" si="3">COUNTIFS($B$2:$B$41,"4",$C$2:$C$41,"4",F2:F41,1,$E$2:$E$41,"No")+COUNTIFS($B$2:$B$41,"4",$C$2:$C$41,"4",F2:F41,2,$E$2:$E$41,"No")</f>
        <v>3</v>
      </c>
      <c r="G49" s="25">
        <f t="shared" si="3"/>
        <v>3</v>
      </c>
      <c r="H49" s="25">
        <f t="shared" si="3"/>
        <v>2</v>
      </c>
      <c r="I49" s="25">
        <f t="shared" si="3"/>
        <v>21</v>
      </c>
      <c r="J49" s="25">
        <f t="shared" si="3"/>
        <v>2</v>
      </c>
      <c r="K49" s="25">
        <f t="shared" si="3"/>
        <v>8</v>
      </c>
      <c r="L49" s="25">
        <f t="shared" si="3"/>
        <v>0</v>
      </c>
      <c r="M49" s="25">
        <f t="shared" si="3"/>
        <v>21</v>
      </c>
      <c r="N49" s="25">
        <f t="shared" si="3"/>
        <v>20</v>
      </c>
    </row>
    <row r="50" spans="1:14" ht="13.75" customHeight="1">
      <c r="A50" s="16" t="s">
        <v>37</v>
      </c>
      <c r="B50" s="17">
        <f>COUNTIFS(B2:B41,"&lt;4",C2:C41,4)+COUNTIFS(B2:B41,"4",C2:C41,"&lt;4")</f>
        <v>9</v>
      </c>
      <c r="F50" s="4" t="s">
        <v>38</v>
      </c>
      <c r="G50" s="4"/>
      <c r="H50" s="4"/>
      <c r="I50" s="4"/>
      <c r="J50" s="4"/>
      <c r="K50" s="4"/>
      <c r="L50" s="4"/>
      <c r="M50" s="4"/>
      <c r="N50" s="4"/>
    </row>
    <row r="51" spans="1:14">
      <c r="A51" s="27" t="s">
        <v>39</v>
      </c>
      <c r="B51" s="28">
        <f>COUNTIFS(B2:B41,"&lt;4",C2:C41,4,E2:E41,"No")+COUNTIFS(B2:B41,"4",C2:C41,"&lt;4",E2:E41,"No")</f>
        <v>9</v>
      </c>
      <c r="D51" s="9" t="s">
        <v>30</v>
      </c>
      <c r="E51" s="9"/>
      <c r="F51" s="24">
        <f t="shared" ref="F51:N51" si="4">COUNTIFS(F2:F41,F43,$B$2:$B$41,"&lt;4",$C$2:$C$41,"&lt;4",$E$2:$E$41,"No")</f>
        <v>0</v>
      </c>
      <c r="G51" s="24">
        <f t="shared" si="4"/>
        <v>3</v>
      </c>
      <c r="H51" s="24">
        <f t="shared" si="4"/>
        <v>3</v>
      </c>
      <c r="I51" s="24">
        <f t="shared" si="4"/>
        <v>5</v>
      </c>
      <c r="J51" s="24">
        <f t="shared" si="4"/>
        <v>3</v>
      </c>
      <c r="K51" s="24">
        <f t="shared" si="4"/>
        <v>1</v>
      </c>
      <c r="L51" s="24">
        <f t="shared" si="4"/>
        <v>0</v>
      </c>
      <c r="M51" s="24">
        <f t="shared" si="4"/>
        <v>5</v>
      </c>
      <c r="N51" s="24">
        <f t="shared" si="4"/>
        <v>0</v>
      </c>
    </row>
    <row r="52" spans="1:14">
      <c r="A52"/>
      <c r="B52"/>
      <c r="D52" s="5" t="s">
        <v>32</v>
      </c>
      <c r="E52" s="5" t="s">
        <v>33</v>
      </c>
      <c r="F52" s="18">
        <f t="shared" ref="F52:N52" si="5">COUNTIFS(F2:F41,"&gt;-1",$B$2:$B$41,"&lt;4",$C$2:$C$41,"&lt;4",$E$2:$E$41,"No")</f>
        <v>7</v>
      </c>
      <c r="G52" s="18">
        <f t="shared" si="5"/>
        <v>7</v>
      </c>
      <c r="H52" s="18">
        <f t="shared" si="5"/>
        <v>7</v>
      </c>
      <c r="I52" s="18">
        <f t="shared" si="5"/>
        <v>7</v>
      </c>
      <c r="J52" s="18">
        <f t="shared" si="5"/>
        <v>7</v>
      </c>
      <c r="K52" s="18">
        <f t="shared" si="5"/>
        <v>7</v>
      </c>
      <c r="L52" s="18">
        <f t="shared" si="5"/>
        <v>7</v>
      </c>
      <c r="M52" s="18">
        <f t="shared" si="5"/>
        <v>7</v>
      </c>
      <c r="N52" s="18">
        <f t="shared" si="5"/>
        <v>7</v>
      </c>
    </row>
    <row r="53" spans="1:14">
      <c r="D53" s="7" t="s">
        <v>35</v>
      </c>
      <c r="E53" s="7"/>
      <c r="F53" s="25">
        <f t="shared" ref="F53:N53" si="6">100*F51/F52</f>
        <v>0</v>
      </c>
      <c r="G53" s="25">
        <f t="shared" si="6"/>
        <v>42.857142857142854</v>
      </c>
      <c r="H53" s="25">
        <f t="shared" si="6"/>
        <v>42.857142857142854</v>
      </c>
      <c r="I53" s="25">
        <f t="shared" si="6"/>
        <v>71.428571428571431</v>
      </c>
      <c r="J53" s="25">
        <f t="shared" si="6"/>
        <v>42.857142857142854</v>
      </c>
      <c r="K53" s="25">
        <f t="shared" si="6"/>
        <v>14.285714285714286</v>
      </c>
      <c r="L53" s="25">
        <f t="shared" si="6"/>
        <v>0</v>
      </c>
      <c r="M53" s="25">
        <f t="shared" si="6"/>
        <v>71.428571428571431</v>
      </c>
      <c r="N53" s="26">
        <f t="shared" si="6"/>
        <v>0</v>
      </c>
    </row>
    <row r="54" spans="1:14">
      <c r="D54" s="7" t="s">
        <v>36</v>
      </c>
      <c r="E54" s="7"/>
      <c r="F54" s="25">
        <f t="shared" ref="F54:N54" si="7">COUNTIFS($B$2:$B$41,"&lt;4",$C$2:$C$41,"&lt;4",F2:F41,1,$E$2:$E$41,"No")+COUNTIFS($B$2:$B$41,"&lt;4",$C$2:$C$41,"&lt;4",F2:F41,2,$E$2:$E$41,"No")</f>
        <v>0</v>
      </c>
      <c r="G54" s="25">
        <f t="shared" si="7"/>
        <v>1</v>
      </c>
      <c r="H54" s="25">
        <f t="shared" si="7"/>
        <v>0</v>
      </c>
      <c r="I54" s="25">
        <f t="shared" si="7"/>
        <v>5</v>
      </c>
      <c r="J54" s="25">
        <f t="shared" si="7"/>
        <v>1</v>
      </c>
      <c r="K54" s="25">
        <f t="shared" si="7"/>
        <v>1</v>
      </c>
      <c r="L54" s="25">
        <f t="shared" si="7"/>
        <v>0</v>
      </c>
      <c r="M54" s="25">
        <f t="shared" si="7"/>
        <v>6</v>
      </c>
      <c r="N54" s="25">
        <f t="shared" si="7"/>
        <v>3</v>
      </c>
    </row>
    <row r="55" spans="1:14">
      <c r="F55" s="3" t="s">
        <v>141</v>
      </c>
      <c r="G55" s="3"/>
      <c r="H55" s="3"/>
      <c r="I55" s="3"/>
      <c r="J55" s="3"/>
      <c r="K55" s="3"/>
      <c r="L55" s="3"/>
      <c r="M55" s="3"/>
      <c r="N55" s="3"/>
    </row>
    <row r="56" spans="1:14">
      <c r="D56" s="9" t="s">
        <v>30</v>
      </c>
      <c r="E56" s="9"/>
      <c r="F56" s="24">
        <f t="shared" ref="F56:N56" si="8">COUNTIFS(F2:F41,F43,$B$2:$B$41,"&lt;4",$C$2:$C$41,"4",$E$2:$E$41,"No")+COUNTIFS(F2:F41,F43,$B$2:$B$41,"4",$C$2:$C$41,"&lt;4",$E$2:$E$41,"No")</f>
        <v>0</v>
      </c>
      <c r="G56" s="24">
        <f t="shared" si="8"/>
        <v>6</v>
      </c>
      <c r="H56" s="24">
        <f t="shared" si="8"/>
        <v>7</v>
      </c>
      <c r="I56" s="24">
        <f t="shared" si="8"/>
        <v>8</v>
      </c>
      <c r="J56" s="24">
        <f t="shared" si="8"/>
        <v>5</v>
      </c>
      <c r="K56" s="24">
        <f t="shared" si="8"/>
        <v>2</v>
      </c>
      <c r="L56" s="24">
        <f t="shared" si="8"/>
        <v>0</v>
      </c>
      <c r="M56" s="24">
        <f t="shared" si="8"/>
        <v>8</v>
      </c>
      <c r="N56" s="24">
        <f t="shared" si="8"/>
        <v>3</v>
      </c>
    </row>
    <row r="57" spans="1:14">
      <c r="D57" s="5" t="s">
        <v>32</v>
      </c>
      <c r="E57" s="5" t="s">
        <v>33</v>
      </c>
      <c r="F57" s="18">
        <f t="shared" ref="F57:N57" si="9">COUNTIFS(F2:F41,"&gt;-1",$B$2:$B$41,"&lt;4",$C$2:$C$41,"4",$E$2:$E$41,"No")+COUNTIFS(F2:F41,"&gt;-1",$B$2:$B$41,"4",$C$2:$C$41,"&lt;4",$E$2:$E$41,"No")</f>
        <v>9</v>
      </c>
      <c r="G57" s="18">
        <f t="shared" si="9"/>
        <v>9</v>
      </c>
      <c r="H57" s="18">
        <f t="shared" si="9"/>
        <v>7</v>
      </c>
      <c r="I57" s="18">
        <f t="shared" si="9"/>
        <v>8</v>
      </c>
      <c r="J57" s="18">
        <f t="shared" si="9"/>
        <v>9</v>
      </c>
      <c r="K57" s="18">
        <f t="shared" si="9"/>
        <v>9</v>
      </c>
      <c r="L57" s="18">
        <f t="shared" si="9"/>
        <v>7</v>
      </c>
      <c r="M57" s="18">
        <f t="shared" si="9"/>
        <v>9</v>
      </c>
      <c r="N57" s="18">
        <f t="shared" si="9"/>
        <v>9</v>
      </c>
    </row>
    <row r="58" spans="1:14">
      <c r="D58" s="7" t="s">
        <v>35</v>
      </c>
      <c r="E58" s="7"/>
      <c r="F58" s="25">
        <f t="shared" ref="F58:N58" si="10">100*F56/F57</f>
        <v>0</v>
      </c>
      <c r="G58" s="25">
        <f t="shared" si="10"/>
        <v>66.666666666666671</v>
      </c>
      <c r="H58" s="25">
        <f t="shared" si="10"/>
        <v>100</v>
      </c>
      <c r="I58" s="25">
        <f t="shared" si="10"/>
        <v>100</v>
      </c>
      <c r="J58" s="25">
        <f t="shared" si="10"/>
        <v>55.555555555555557</v>
      </c>
      <c r="K58" s="25">
        <f t="shared" si="10"/>
        <v>22.222222222222221</v>
      </c>
      <c r="L58" s="25">
        <f t="shared" si="10"/>
        <v>0</v>
      </c>
      <c r="M58" s="25">
        <f t="shared" si="10"/>
        <v>88.888888888888886</v>
      </c>
      <c r="N58" s="26">
        <f t="shared" si="10"/>
        <v>33.333333333333336</v>
      </c>
    </row>
    <row r="59" spans="1:14">
      <c r="D59" s="7" t="s">
        <v>36</v>
      </c>
      <c r="E59" s="7"/>
      <c r="F59" s="25">
        <f t="shared" ref="F59:N59" si="11">COUNTIFS($B$2:$B$41,"4",$C$2:$C$41,"&lt;4",F2:F41,1,$E$2:$E$41,"No")+COUNTIFS($B$2:$B$41,"4",$C$2:$C$41,"&lt;4",F2:F41,2,$E$2:$E$41,"No")+COUNTIFS($B$2:$B$41,"&lt;4",$C$2:$C$41,"4",F2:F41,1,$E$2:$E$41,"No")+COUNTIFS($B$2:$B$41,"&lt;4",$C$2:$C$41,"4",F2:F41,2,$E$2:$E$41,"No")</f>
        <v>0</v>
      </c>
      <c r="G59" s="25">
        <f t="shared" si="11"/>
        <v>3</v>
      </c>
      <c r="H59" s="25">
        <f t="shared" si="11"/>
        <v>0</v>
      </c>
      <c r="I59" s="25">
        <f t="shared" si="11"/>
        <v>8</v>
      </c>
      <c r="J59" s="25">
        <f t="shared" si="11"/>
        <v>3</v>
      </c>
      <c r="K59" s="25">
        <f t="shared" si="11"/>
        <v>3</v>
      </c>
      <c r="L59" s="25">
        <f t="shared" si="11"/>
        <v>0</v>
      </c>
      <c r="M59" s="25">
        <f t="shared" si="11"/>
        <v>9</v>
      </c>
      <c r="N59" s="25">
        <f t="shared" si="11"/>
        <v>7</v>
      </c>
    </row>
  </sheetData>
  <mergeCells count="18">
    <mergeCell ref="D57:E57"/>
    <mergeCell ref="D58:E58"/>
    <mergeCell ref="D59:E59"/>
    <mergeCell ref="D52:E52"/>
    <mergeCell ref="D53:E53"/>
    <mergeCell ref="D54:E54"/>
    <mergeCell ref="F55:N55"/>
    <mergeCell ref="D56:E56"/>
    <mergeCell ref="D47:E47"/>
    <mergeCell ref="D48:E48"/>
    <mergeCell ref="D49:E49"/>
    <mergeCell ref="F50:N50"/>
    <mergeCell ref="D51:E51"/>
    <mergeCell ref="D42:E42"/>
    <mergeCell ref="D43:E43"/>
    <mergeCell ref="D44:E44"/>
    <mergeCell ref="F45:N45"/>
    <mergeCell ref="D46:E46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54"/>
  <sheetViews>
    <sheetView topLeftCell="A8" zoomScaleNormal="100" workbookViewId="0">
      <selection activeCell="F50" sqref="F50:N50"/>
    </sheetView>
  </sheetViews>
  <sheetFormatPr baseColWidth="10" defaultColWidth="8.6640625" defaultRowHeight="14"/>
  <cols>
    <col min="1" max="1" width="25.6640625" style="29" customWidth="1"/>
    <col min="2" max="2" width="7.6640625" style="29" customWidth="1"/>
    <col min="3" max="3" width="6.1640625" style="29" customWidth="1"/>
    <col min="4" max="4" width="6.83203125" style="29" customWidth="1"/>
    <col min="5" max="5" width="8" style="29" customWidth="1"/>
    <col min="6" max="6" width="7.33203125" style="29" customWidth="1"/>
    <col min="7" max="7" width="6.5" style="29" customWidth="1"/>
    <col min="8" max="8" width="5.6640625" style="29" customWidth="1"/>
    <col min="9" max="9" width="7" style="29" customWidth="1"/>
    <col min="10" max="10" width="6.33203125" style="29" customWidth="1"/>
    <col min="11" max="11" width="6.1640625" style="29" customWidth="1"/>
    <col min="12" max="12" width="7" style="29" customWidth="1"/>
    <col min="13" max="13" width="6" style="29" customWidth="1"/>
    <col min="14" max="14" width="6.33203125" style="29" customWidth="1"/>
    <col min="15" max="1024" width="8.6640625" style="29"/>
  </cols>
  <sheetData>
    <row r="1" spans="1:14" s="30" customFormat="1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40</v>
      </c>
      <c r="G1" s="30" t="s">
        <v>41</v>
      </c>
      <c r="H1" s="30" t="s">
        <v>42</v>
      </c>
      <c r="I1" s="30" t="s">
        <v>43</v>
      </c>
      <c r="J1" s="30" t="s">
        <v>44</v>
      </c>
      <c r="K1" s="30" t="s">
        <v>45</v>
      </c>
      <c r="L1" s="30" t="s">
        <v>46</v>
      </c>
      <c r="M1" s="30" t="s">
        <v>47</v>
      </c>
      <c r="N1" s="30" t="s">
        <v>48</v>
      </c>
    </row>
    <row r="2" spans="1:14">
      <c r="A2" s="31">
        <v>44277.912335706002</v>
      </c>
      <c r="B2" s="29">
        <v>4</v>
      </c>
      <c r="C2" s="29">
        <v>4</v>
      </c>
      <c r="D2" s="29">
        <v>4</v>
      </c>
      <c r="E2" s="29" t="s">
        <v>14</v>
      </c>
      <c r="F2" s="29">
        <v>2</v>
      </c>
      <c r="G2" s="29">
        <v>2</v>
      </c>
      <c r="H2" s="29">
        <v>0</v>
      </c>
      <c r="I2" s="29">
        <v>0</v>
      </c>
      <c r="J2" s="29">
        <v>2</v>
      </c>
      <c r="K2" s="29">
        <v>1</v>
      </c>
      <c r="L2" s="29">
        <v>0</v>
      </c>
      <c r="M2" s="29">
        <v>0</v>
      </c>
      <c r="N2" s="29">
        <v>1</v>
      </c>
    </row>
    <row r="3" spans="1:14">
      <c r="A3" s="31">
        <v>44278.336494409697</v>
      </c>
      <c r="B3" s="29">
        <v>4</v>
      </c>
      <c r="C3" s="29">
        <v>4</v>
      </c>
      <c r="D3" s="29">
        <v>1</v>
      </c>
      <c r="E3" s="29" t="s">
        <v>14</v>
      </c>
      <c r="F3" s="29">
        <v>0</v>
      </c>
      <c r="G3" s="29">
        <v>0</v>
      </c>
      <c r="H3" s="29">
        <v>0</v>
      </c>
      <c r="I3" s="29">
        <v>0</v>
      </c>
      <c r="J3" s="29">
        <v>2</v>
      </c>
      <c r="K3" s="29">
        <v>1</v>
      </c>
      <c r="L3" s="29">
        <v>0</v>
      </c>
      <c r="M3" s="29">
        <v>0</v>
      </c>
      <c r="N3" s="29">
        <v>0</v>
      </c>
    </row>
    <row r="4" spans="1:14">
      <c r="A4" s="31">
        <v>44278.368864247699</v>
      </c>
      <c r="B4" s="29">
        <v>4</v>
      </c>
      <c r="C4" s="29">
        <v>4</v>
      </c>
      <c r="D4" s="29">
        <v>1</v>
      </c>
      <c r="E4" s="29" t="s">
        <v>14</v>
      </c>
      <c r="F4" s="29">
        <v>0</v>
      </c>
      <c r="G4" s="29">
        <v>0</v>
      </c>
      <c r="H4" s="29">
        <v>0</v>
      </c>
      <c r="I4" s="29">
        <v>0</v>
      </c>
      <c r="J4" s="29">
        <v>2</v>
      </c>
      <c r="K4" s="29">
        <v>1</v>
      </c>
      <c r="L4" s="29">
        <v>0</v>
      </c>
      <c r="M4" s="29">
        <v>0</v>
      </c>
      <c r="N4" s="29">
        <v>1</v>
      </c>
    </row>
    <row r="5" spans="1:14">
      <c r="A5" s="31">
        <v>44278.5024108449</v>
      </c>
      <c r="B5" s="29">
        <v>4</v>
      </c>
      <c r="C5" s="29">
        <v>4</v>
      </c>
      <c r="D5" s="29">
        <v>1</v>
      </c>
      <c r="E5" s="29" t="s">
        <v>14</v>
      </c>
      <c r="F5" s="29">
        <v>2</v>
      </c>
      <c r="G5" s="29">
        <v>0</v>
      </c>
      <c r="H5" s="29">
        <v>2</v>
      </c>
      <c r="I5" s="29">
        <v>0</v>
      </c>
      <c r="J5" s="29">
        <v>2</v>
      </c>
      <c r="K5" s="29">
        <v>1</v>
      </c>
      <c r="L5" s="29">
        <v>0</v>
      </c>
      <c r="M5" s="29">
        <v>0</v>
      </c>
      <c r="N5" s="29">
        <v>1</v>
      </c>
    </row>
    <row r="6" spans="1:14">
      <c r="A6" s="31">
        <v>44278.531951886602</v>
      </c>
      <c r="B6" s="29">
        <v>3</v>
      </c>
      <c r="C6" s="29">
        <v>4</v>
      </c>
      <c r="D6" s="29">
        <v>2</v>
      </c>
      <c r="E6" s="29" t="s">
        <v>14</v>
      </c>
      <c r="F6" s="29">
        <v>0</v>
      </c>
      <c r="G6" s="29">
        <v>0</v>
      </c>
      <c r="H6" s="29">
        <v>0</v>
      </c>
      <c r="I6" s="29">
        <v>0</v>
      </c>
      <c r="J6" s="29">
        <v>2</v>
      </c>
      <c r="K6" s="29">
        <v>1</v>
      </c>
      <c r="L6" s="29">
        <v>0</v>
      </c>
      <c r="M6" s="29">
        <v>0</v>
      </c>
      <c r="N6" s="29">
        <v>1</v>
      </c>
    </row>
    <row r="7" spans="1:14">
      <c r="A7" s="31">
        <v>44278.646090080998</v>
      </c>
      <c r="B7" s="29">
        <v>1</v>
      </c>
      <c r="C7" s="29">
        <v>4</v>
      </c>
      <c r="D7" s="29">
        <v>1</v>
      </c>
      <c r="E7" s="29" t="s">
        <v>14</v>
      </c>
      <c r="F7" s="29">
        <v>2</v>
      </c>
      <c r="G7" s="29">
        <v>2</v>
      </c>
      <c r="H7" s="29">
        <v>0</v>
      </c>
      <c r="I7" s="29" t="s">
        <v>15</v>
      </c>
      <c r="J7" s="29">
        <v>2</v>
      </c>
      <c r="K7" s="29">
        <v>1</v>
      </c>
      <c r="L7" s="29">
        <v>0</v>
      </c>
      <c r="M7" s="29">
        <v>0</v>
      </c>
      <c r="N7" s="29">
        <v>2</v>
      </c>
    </row>
    <row r="8" spans="1:14">
      <c r="A8" s="31">
        <v>44278.893448796298</v>
      </c>
      <c r="B8" s="29">
        <v>4</v>
      </c>
      <c r="C8" s="29">
        <v>4</v>
      </c>
      <c r="D8" s="29">
        <v>1</v>
      </c>
      <c r="E8" s="29" t="s">
        <v>14</v>
      </c>
      <c r="F8" s="29">
        <v>0</v>
      </c>
      <c r="G8" s="29">
        <v>0</v>
      </c>
      <c r="H8" s="29">
        <v>0</v>
      </c>
      <c r="I8" s="29">
        <v>0</v>
      </c>
      <c r="J8" s="29">
        <v>2</v>
      </c>
      <c r="K8" s="29">
        <v>1</v>
      </c>
      <c r="L8" s="29">
        <v>0</v>
      </c>
      <c r="M8" s="29">
        <v>0</v>
      </c>
      <c r="N8" s="29">
        <v>0</v>
      </c>
    </row>
    <row r="9" spans="1:14">
      <c r="A9" s="31">
        <v>44279.347162395803</v>
      </c>
      <c r="B9" s="29">
        <v>4</v>
      </c>
      <c r="C9" s="29">
        <v>4</v>
      </c>
      <c r="D9" s="29">
        <v>1</v>
      </c>
      <c r="E9" s="29" t="s">
        <v>14</v>
      </c>
      <c r="F9" s="29">
        <v>0</v>
      </c>
      <c r="G9" s="29">
        <v>0</v>
      </c>
      <c r="H9" s="29">
        <v>0</v>
      </c>
      <c r="I9" s="29">
        <v>0</v>
      </c>
      <c r="J9" s="29">
        <v>2</v>
      </c>
      <c r="K9" s="29">
        <v>1</v>
      </c>
      <c r="L9" s="29">
        <v>0</v>
      </c>
      <c r="M9" s="29">
        <v>0</v>
      </c>
      <c r="N9" s="29">
        <v>2</v>
      </c>
    </row>
    <row r="10" spans="1:14">
      <c r="A10" s="31">
        <v>44280.5477058912</v>
      </c>
      <c r="B10" s="29">
        <v>4</v>
      </c>
      <c r="C10" s="29">
        <v>4</v>
      </c>
      <c r="D10" s="29">
        <v>2</v>
      </c>
      <c r="E10" s="29" t="s">
        <v>14</v>
      </c>
      <c r="F10" s="29">
        <v>0</v>
      </c>
      <c r="G10" s="29">
        <v>2</v>
      </c>
      <c r="H10" s="29">
        <v>0</v>
      </c>
      <c r="I10" s="29">
        <v>0</v>
      </c>
      <c r="J10" s="29">
        <v>2</v>
      </c>
      <c r="K10" s="29">
        <v>1</v>
      </c>
      <c r="L10" s="29">
        <v>0</v>
      </c>
      <c r="M10" s="29">
        <v>0</v>
      </c>
      <c r="N10" s="29">
        <v>2</v>
      </c>
    </row>
    <row r="11" spans="1:14">
      <c r="A11" s="31">
        <v>44280.672012488401</v>
      </c>
      <c r="B11" s="29">
        <v>4</v>
      </c>
      <c r="C11" s="29">
        <v>4</v>
      </c>
      <c r="D11" s="29">
        <v>2</v>
      </c>
      <c r="E11" s="29" t="s">
        <v>14</v>
      </c>
      <c r="F11" s="29">
        <v>2</v>
      </c>
      <c r="G11" s="29">
        <v>1</v>
      </c>
      <c r="H11" s="29">
        <v>0</v>
      </c>
      <c r="I11" s="29" t="s">
        <v>15</v>
      </c>
      <c r="J11" s="29">
        <v>2</v>
      </c>
      <c r="K11" s="29">
        <v>1</v>
      </c>
      <c r="L11" s="29">
        <v>0</v>
      </c>
      <c r="M11" s="29">
        <v>1</v>
      </c>
      <c r="N11" s="29">
        <v>2</v>
      </c>
    </row>
    <row r="12" spans="1:14">
      <c r="A12" s="31">
        <v>44280.6799574537</v>
      </c>
      <c r="B12" s="29">
        <v>4</v>
      </c>
      <c r="C12" s="29">
        <v>4</v>
      </c>
      <c r="D12" s="29">
        <v>1</v>
      </c>
      <c r="E12" s="29" t="s">
        <v>14</v>
      </c>
      <c r="F12" s="29">
        <v>1</v>
      </c>
      <c r="G12" s="29">
        <v>1</v>
      </c>
      <c r="H12" s="29">
        <v>1</v>
      </c>
      <c r="I12" s="29">
        <v>0</v>
      </c>
      <c r="J12" s="29">
        <v>2</v>
      </c>
      <c r="K12" s="29">
        <v>1</v>
      </c>
      <c r="L12" s="29">
        <v>0</v>
      </c>
      <c r="M12" s="29">
        <v>0</v>
      </c>
      <c r="N12" s="29">
        <v>2</v>
      </c>
    </row>
    <row r="13" spans="1:14">
      <c r="A13" s="31">
        <v>44280.680987604203</v>
      </c>
      <c r="B13" s="29">
        <v>4</v>
      </c>
      <c r="C13" s="29">
        <v>4</v>
      </c>
      <c r="D13" s="29">
        <v>2</v>
      </c>
      <c r="E13" s="29" t="s">
        <v>14</v>
      </c>
      <c r="F13" s="29">
        <v>2</v>
      </c>
      <c r="G13" s="29">
        <v>2</v>
      </c>
      <c r="H13" s="29">
        <v>0</v>
      </c>
      <c r="I13" s="29">
        <v>0</v>
      </c>
      <c r="J13" s="29">
        <v>2</v>
      </c>
      <c r="K13" s="29">
        <v>1</v>
      </c>
      <c r="L13" s="29">
        <v>0</v>
      </c>
      <c r="M13" s="29">
        <v>0</v>
      </c>
      <c r="N13" s="29">
        <v>2</v>
      </c>
    </row>
    <row r="14" spans="1:14">
      <c r="A14" s="31">
        <v>44280.693835856502</v>
      </c>
      <c r="B14" s="29">
        <v>4</v>
      </c>
      <c r="C14" s="29">
        <v>4</v>
      </c>
      <c r="D14" s="29">
        <v>1</v>
      </c>
      <c r="E14" s="29" t="s">
        <v>14</v>
      </c>
      <c r="F14" s="29">
        <v>2</v>
      </c>
      <c r="G14" s="29">
        <v>2</v>
      </c>
      <c r="H14" s="29">
        <v>1</v>
      </c>
      <c r="I14" s="29">
        <v>0</v>
      </c>
      <c r="J14" s="29">
        <v>2</v>
      </c>
      <c r="K14" s="29">
        <v>1</v>
      </c>
      <c r="L14" s="29">
        <v>0</v>
      </c>
      <c r="M14" s="29">
        <v>1</v>
      </c>
      <c r="N14" s="29">
        <v>2</v>
      </c>
    </row>
    <row r="15" spans="1:14">
      <c r="A15" s="31">
        <v>44280.725407905098</v>
      </c>
      <c r="B15" s="29">
        <v>4</v>
      </c>
      <c r="C15" s="29">
        <v>4</v>
      </c>
      <c r="D15" s="29">
        <v>2</v>
      </c>
      <c r="E15" s="29" t="s">
        <v>14</v>
      </c>
      <c r="F15" s="29">
        <v>0</v>
      </c>
      <c r="G15" s="29">
        <v>0</v>
      </c>
      <c r="H15" s="29">
        <v>0</v>
      </c>
      <c r="I15" s="29">
        <v>0</v>
      </c>
      <c r="J15" s="29">
        <v>2</v>
      </c>
      <c r="K15" s="29">
        <v>1</v>
      </c>
      <c r="L15" s="29">
        <v>0</v>
      </c>
      <c r="M15" s="29">
        <v>0</v>
      </c>
      <c r="N15" s="29">
        <v>2</v>
      </c>
    </row>
    <row r="16" spans="1:14">
      <c r="A16" s="31">
        <v>44280.726813032401</v>
      </c>
      <c r="B16" s="29">
        <v>4</v>
      </c>
      <c r="C16" s="29">
        <v>4</v>
      </c>
      <c r="D16" s="29">
        <v>1</v>
      </c>
      <c r="E16" s="29" t="s">
        <v>16</v>
      </c>
      <c r="F16" s="29">
        <v>0</v>
      </c>
      <c r="G16" s="29">
        <v>1</v>
      </c>
      <c r="H16" s="29">
        <v>0</v>
      </c>
      <c r="I16" s="29">
        <v>0</v>
      </c>
      <c r="J16" s="29">
        <v>2</v>
      </c>
      <c r="K16" s="29">
        <v>1</v>
      </c>
      <c r="L16" s="29">
        <v>0</v>
      </c>
      <c r="M16" s="29">
        <v>0</v>
      </c>
      <c r="N16" s="29">
        <v>2</v>
      </c>
    </row>
    <row r="17" spans="1:14">
      <c r="A17" s="31">
        <v>44280.928693831003</v>
      </c>
      <c r="B17" s="29">
        <v>4</v>
      </c>
      <c r="C17" s="29">
        <v>4</v>
      </c>
      <c r="D17" s="29">
        <v>2</v>
      </c>
      <c r="E17" s="29" t="s">
        <v>14</v>
      </c>
      <c r="F17" s="29">
        <v>2</v>
      </c>
      <c r="G17" s="29">
        <v>2</v>
      </c>
      <c r="H17" s="29">
        <v>4</v>
      </c>
      <c r="I17" s="29">
        <v>0</v>
      </c>
      <c r="J17" s="29">
        <v>3</v>
      </c>
      <c r="K17" s="29">
        <v>1</v>
      </c>
      <c r="L17" s="29">
        <v>3</v>
      </c>
      <c r="M17" s="29">
        <v>0</v>
      </c>
      <c r="N17" s="29">
        <v>2</v>
      </c>
    </row>
    <row r="18" spans="1:14">
      <c r="A18" s="31">
        <v>44281.0907432639</v>
      </c>
      <c r="B18" s="29">
        <v>4</v>
      </c>
      <c r="C18" s="29">
        <v>4</v>
      </c>
      <c r="D18" s="29">
        <v>1</v>
      </c>
      <c r="E18" s="29" t="s">
        <v>14</v>
      </c>
      <c r="F18" s="29">
        <v>0</v>
      </c>
      <c r="G18" s="29">
        <v>2</v>
      </c>
      <c r="H18" s="29">
        <v>0</v>
      </c>
      <c r="I18" s="29">
        <v>0</v>
      </c>
      <c r="J18" s="29">
        <v>2</v>
      </c>
      <c r="K18" s="29">
        <v>2</v>
      </c>
      <c r="L18" s="29">
        <v>0</v>
      </c>
      <c r="M18" s="29">
        <v>0</v>
      </c>
      <c r="N18" s="29">
        <v>3</v>
      </c>
    </row>
    <row r="19" spans="1:14">
      <c r="A19" s="31">
        <v>44281.354504212999</v>
      </c>
      <c r="B19" s="29">
        <v>4</v>
      </c>
      <c r="C19" s="29">
        <v>4</v>
      </c>
      <c r="D19" s="29">
        <v>2</v>
      </c>
      <c r="E19" s="29" t="s">
        <v>14</v>
      </c>
      <c r="F19" s="29">
        <v>1</v>
      </c>
      <c r="G19" s="29">
        <v>0</v>
      </c>
      <c r="H19" s="29">
        <v>0</v>
      </c>
      <c r="I19" s="29">
        <v>0</v>
      </c>
      <c r="J19" s="29">
        <v>2</v>
      </c>
      <c r="K19" s="29">
        <v>1</v>
      </c>
      <c r="L19" s="29">
        <v>1</v>
      </c>
      <c r="M19" s="29">
        <v>0</v>
      </c>
      <c r="N19" s="29">
        <v>1</v>
      </c>
    </row>
    <row r="20" spans="1:14">
      <c r="A20" s="31">
        <v>44281.361698657398</v>
      </c>
      <c r="B20" s="29">
        <v>4</v>
      </c>
      <c r="C20" s="29">
        <v>4</v>
      </c>
      <c r="D20" s="29">
        <v>3</v>
      </c>
      <c r="E20" s="29" t="s">
        <v>14</v>
      </c>
      <c r="F20" s="29">
        <v>0</v>
      </c>
      <c r="G20" s="29">
        <v>0</v>
      </c>
      <c r="H20" s="29">
        <v>0</v>
      </c>
      <c r="I20" s="29">
        <v>0</v>
      </c>
      <c r="J20" s="29">
        <v>2</v>
      </c>
      <c r="K20" s="29">
        <v>1</v>
      </c>
      <c r="L20" s="29">
        <v>0</v>
      </c>
      <c r="M20" s="29">
        <v>0</v>
      </c>
      <c r="N20" s="29">
        <v>1</v>
      </c>
    </row>
    <row r="21" spans="1:14">
      <c r="A21" s="31">
        <v>44281.477175694403</v>
      </c>
      <c r="B21" s="29">
        <v>1</v>
      </c>
      <c r="C21" s="29">
        <v>1</v>
      </c>
      <c r="D21" s="29">
        <v>4</v>
      </c>
      <c r="E21" s="29" t="s">
        <v>14</v>
      </c>
      <c r="F21" s="29">
        <v>3</v>
      </c>
      <c r="G21" s="29">
        <v>1</v>
      </c>
      <c r="H21" s="29">
        <v>2</v>
      </c>
      <c r="I21" s="29" t="s">
        <v>15</v>
      </c>
      <c r="J21" s="29">
        <v>2</v>
      </c>
      <c r="K21" s="29">
        <v>1</v>
      </c>
      <c r="L21" s="29">
        <v>2</v>
      </c>
      <c r="M21" s="29">
        <v>1</v>
      </c>
      <c r="N21" s="29">
        <v>1</v>
      </c>
    </row>
    <row r="22" spans="1:14">
      <c r="A22" s="31">
        <v>44281.851390891199</v>
      </c>
      <c r="B22" s="29">
        <v>4</v>
      </c>
      <c r="C22" s="29">
        <v>4</v>
      </c>
      <c r="D22" s="29">
        <v>3</v>
      </c>
      <c r="E22" s="29" t="s">
        <v>16</v>
      </c>
      <c r="F22" s="29">
        <v>2</v>
      </c>
      <c r="G22" s="29">
        <v>2</v>
      </c>
      <c r="H22" s="29">
        <v>0</v>
      </c>
      <c r="I22" s="29" t="s">
        <v>15</v>
      </c>
      <c r="J22" s="29">
        <v>2</v>
      </c>
      <c r="K22" s="29">
        <v>1</v>
      </c>
      <c r="L22" s="29">
        <v>0</v>
      </c>
      <c r="M22" s="29">
        <v>0</v>
      </c>
      <c r="N22" s="29">
        <v>2</v>
      </c>
    </row>
    <row r="23" spans="1:14">
      <c r="A23" s="31">
        <v>44282.673843645804</v>
      </c>
      <c r="B23" s="29">
        <v>4</v>
      </c>
      <c r="C23" s="29">
        <v>4</v>
      </c>
      <c r="D23" s="29">
        <v>1</v>
      </c>
      <c r="E23" s="29" t="s">
        <v>14</v>
      </c>
      <c r="F23" s="29">
        <v>0</v>
      </c>
      <c r="G23" s="29">
        <v>1</v>
      </c>
      <c r="H23" s="29">
        <v>0</v>
      </c>
      <c r="I23" s="29">
        <v>0</v>
      </c>
      <c r="J23" s="29">
        <v>2</v>
      </c>
      <c r="K23" s="29">
        <v>1</v>
      </c>
      <c r="L23" s="29">
        <v>0</v>
      </c>
      <c r="M23" s="29">
        <v>0</v>
      </c>
      <c r="N23" s="29">
        <v>1</v>
      </c>
    </row>
    <row r="24" spans="1:14">
      <c r="A24" s="31">
        <v>44282.7994644676</v>
      </c>
      <c r="B24" s="29">
        <v>4</v>
      </c>
      <c r="C24" s="29">
        <v>4</v>
      </c>
      <c r="D24" s="29">
        <v>1</v>
      </c>
      <c r="E24" s="29" t="s">
        <v>14</v>
      </c>
      <c r="F24" s="29">
        <v>0</v>
      </c>
      <c r="G24" s="29">
        <v>0</v>
      </c>
      <c r="H24" s="29">
        <v>0</v>
      </c>
      <c r="I24" s="29">
        <v>0</v>
      </c>
      <c r="J24" s="29">
        <v>2</v>
      </c>
      <c r="K24" s="29">
        <v>1</v>
      </c>
      <c r="L24" s="29">
        <v>0</v>
      </c>
      <c r="M24" s="29">
        <v>0</v>
      </c>
      <c r="N24" s="29">
        <v>1</v>
      </c>
    </row>
    <row r="25" spans="1:14">
      <c r="A25" s="31">
        <v>44284.378956863402</v>
      </c>
      <c r="B25" s="29">
        <v>4</v>
      </c>
      <c r="C25" s="29">
        <v>4</v>
      </c>
      <c r="D25" s="29">
        <v>3</v>
      </c>
      <c r="E25" s="29" t="s">
        <v>14</v>
      </c>
      <c r="F25" s="29">
        <v>0</v>
      </c>
      <c r="G25" s="29">
        <v>2</v>
      </c>
      <c r="I25" s="29" t="s">
        <v>15</v>
      </c>
      <c r="J25" s="29">
        <v>2</v>
      </c>
      <c r="L25" s="29">
        <v>1</v>
      </c>
      <c r="M25" s="29" t="s">
        <v>15</v>
      </c>
      <c r="N25" s="29">
        <v>2</v>
      </c>
    </row>
    <row r="26" spans="1:14">
      <c r="A26" s="31">
        <v>44284.663940312501</v>
      </c>
      <c r="B26" s="29">
        <v>4</v>
      </c>
      <c r="C26" s="29">
        <v>4</v>
      </c>
      <c r="D26" s="29">
        <v>1</v>
      </c>
      <c r="E26" s="29" t="s">
        <v>14</v>
      </c>
      <c r="F26" s="29">
        <v>3</v>
      </c>
      <c r="G26" s="29">
        <v>1</v>
      </c>
      <c r="H26" s="29">
        <v>0</v>
      </c>
      <c r="I26" s="29">
        <v>0</v>
      </c>
      <c r="J26" s="29">
        <v>2</v>
      </c>
      <c r="K26" s="29">
        <v>1</v>
      </c>
      <c r="L26" s="29">
        <v>0</v>
      </c>
      <c r="M26" s="29">
        <v>0</v>
      </c>
      <c r="N26" s="29">
        <v>2</v>
      </c>
    </row>
    <row r="27" spans="1:14">
      <c r="A27" s="31">
        <v>44286.433977361099</v>
      </c>
      <c r="B27" s="29">
        <v>4</v>
      </c>
      <c r="C27" s="29">
        <v>4</v>
      </c>
      <c r="D27" s="29">
        <v>1</v>
      </c>
      <c r="E27" s="29" t="s">
        <v>14</v>
      </c>
      <c r="F27" s="29">
        <v>2</v>
      </c>
      <c r="G27" s="29">
        <v>2</v>
      </c>
      <c r="H27" s="29">
        <v>0</v>
      </c>
      <c r="J27" s="29">
        <v>0</v>
      </c>
      <c r="K27" s="29">
        <v>1</v>
      </c>
      <c r="L27" s="29">
        <v>0</v>
      </c>
      <c r="M27" s="29">
        <v>0</v>
      </c>
      <c r="N27" s="29">
        <v>2</v>
      </c>
    </row>
    <row r="28" spans="1:14">
      <c r="A28" s="31">
        <v>44287.6437540509</v>
      </c>
      <c r="B28" s="29">
        <v>4</v>
      </c>
      <c r="C28" s="29">
        <v>4</v>
      </c>
      <c r="D28" s="29">
        <v>2</v>
      </c>
      <c r="E28" s="29" t="s">
        <v>14</v>
      </c>
      <c r="F28" s="29">
        <v>2</v>
      </c>
      <c r="G28" s="29">
        <v>2</v>
      </c>
      <c r="H28" s="29">
        <v>0</v>
      </c>
      <c r="I28" s="29">
        <v>0</v>
      </c>
      <c r="J28" s="29">
        <v>2</v>
      </c>
      <c r="K28" s="29">
        <v>1</v>
      </c>
      <c r="L28" s="29">
        <v>0</v>
      </c>
      <c r="M28" s="29">
        <v>0</v>
      </c>
      <c r="N28" s="29">
        <v>2</v>
      </c>
    </row>
    <row r="29" spans="1:14">
      <c r="A29" s="31">
        <v>44292.301955104202</v>
      </c>
      <c r="B29" s="29">
        <v>1</v>
      </c>
      <c r="C29" s="29">
        <v>2</v>
      </c>
      <c r="D29" s="29">
        <v>4</v>
      </c>
      <c r="E29" s="29" t="s">
        <v>14</v>
      </c>
      <c r="F29" s="29">
        <v>2</v>
      </c>
      <c r="G29" s="29">
        <v>2</v>
      </c>
      <c r="H29" s="29">
        <v>3</v>
      </c>
      <c r="I29" s="29">
        <v>0</v>
      </c>
      <c r="J29" s="29">
        <v>2</v>
      </c>
      <c r="K29" s="29">
        <v>1</v>
      </c>
      <c r="L29" s="29">
        <v>1</v>
      </c>
      <c r="M29" s="29">
        <v>0</v>
      </c>
      <c r="N29" s="29">
        <v>2</v>
      </c>
    </row>
    <row r="30" spans="1:14">
      <c r="A30" s="31">
        <v>44341.887127962997</v>
      </c>
      <c r="B30" s="29">
        <v>1</v>
      </c>
      <c r="C30" s="29">
        <v>1</v>
      </c>
      <c r="D30" s="29">
        <v>1</v>
      </c>
      <c r="E30" s="29" t="s">
        <v>14</v>
      </c>
      <c r="F30" s="29">
        <v>3</v>
      </c>
      <c r="G30" s="29">
        <v>2</v>
      </c>
      <c r="H30" s="29">
        <v>2</v>
      </c>
      <c r="I30" s="29">
        <v>1</v>
      </c>
      <c r="J30" s="29">
        <v>2</v>
      </c>
      <c r="K30" s="29">
        <v>2</v>
      </c>
      <c r="L30" s="29">
        <v>1</v>
      </c>
      <c r="M30" s="29">
        <v>2</v>
      </c>
      <c r="N30" s="29">
        <v>2</v>
      </c>
    </row>
    <row r="31" spans="1:14">
      <c r="A31" s="31">
        <v>44342.831977129601</v>
      </c>
      <c r="B31" s="29">
        <v>1</v>
      </c>
      <c r="C31" s="29">
        <v>1</v>
      </c>
      <c r="D31" s="29">
        <v>1</v>
      </c>
      <c r="E31" s="29" t="s">
        <v>14</v>
      </c>
      <c r="F31" s="29">
        <v>3</v>
      </c>
      <c r="G31" s="29">
        <v>3</v>
      </c>
      <c r="H31" s="29">
        <v>2</v>
      </c>
      <c r="I31" s="29">
        <v>0</v>
      </c>
      <c r="J31" s="29">
        <v>2</v>
      </c>
      <c r="K31" s="29">
        <v>2</v>
      </c>
      <c r="L31" s="29">
        <v>3</v>
      </c>
      <c r="M31" s="29">
        <v>0</v>
      </c>
      <c r="N31" s="29">
        <v>2</v>
      </c>
    </row>
    <row r="32" spans="1:14">
      <c r="A32" s="31">
        <v>44343.654389733798</v>
      </c>
      <c r="B32" s="29">
        <v>1</v>
      </c>
      <c r="C32" s="29">
        <v>3</v>
      </c>
      <c r="D32" s="29">
        <v>2</v>
      </c>
      <c r="E32" s="29" t="s">
        <v>14</v>
      </c>
      <c r="F32" s="29">
        <v>1</v>
      </c>
      <c r="G32" s="29">
        <v>0</v>
      </c>
      <c r="H32" s="29">
        <v>0</v>
      </c>
      <c r="I32" s="29">
        <v>0</v>
      </c>
      <c r="J32" s="29">
        <v>2</v>
      </c>
      <c r="K32" s="29">
        <v>0</v>
      </c>
      <c r="L32" s="29">
        <v>0</v>
      </c>
      <c r="M32" s="29">
        <v>0</v>
      </c>
      <c r="N32" s="29">
        <v>1</v>
      </c>
    </row>
    <row r="33" spans="1:14">
      <c r="A33" s="31">
        <v>44351.401719282403</v>
      </c>
      <c r="B33" s="29">
        <v>1</v>
      </c>
      <c r="C33" s="29">
        <v>2</v>
      </c>
      <c r="D33" s="29">
        <v>2</v>
      </c>
      <c r="E33" s="29" t="s">
        <v>14</v>
      </c>
      <c r="F33" s="29">
        <v>0</v>
      </c>
      <c r="G33" s="29">
        <v>0</v>
      </c>
      <c r="H33" s="29">
        <v>0</v>
      </c>
      <c r="I33" s="29">
        <v>0</v>
      </c>
      <c r="J33" s="29">
        <v>2</v>
      </c>
      <c r="K33" s="29">
        <v>1</v>
      </c>
      <c r="L33" s="29">
        <v>0</v>
      </c>
      <c r="M33" s="29">
        <v>0</v>
      </c>
      <c r="N33" s="29">
        <v>1</v>
      </c>
    </row>
    <row r="34" spans="1:14">
      <c r="A34" s="31">
        <v>44357.598861354199</v>
      </c>
      <c r="B34" s="29">
        <v>1</v>
      </c>
      <c r="C34" s="29">
        <v>4</v>
      </c>
      <c r="D34" s="29">
        <v>2</v>
      </c>
      <c r="E34" s="29" t="s">
        <v>14</v>
      </c>
      <c r="F34" s="29">
        <v>2</v>
      </c>
      <c r="G34" s="29">
        <v>2</v>
      </c>
      <c r="H34" s="29">
        <v>0</v>
      </c>
      <c r="I34" s="29">
        <v>0</v>
      </c>
      <c r="J34" s="29">
        <v>2</v>
      </c>
      <c r="K34" s="29">
        <v>1</v>
      </c>
      <c r="L34" s="29">
        <v>0</v>
      </c>
      <c r="M34" s="29">
        <v>1</v>
      </c>
      <c r="N34" s="29">
        <v>2</v>
      </c>
    </row>
    <row r="35" spans="1:14">
      <c r="A35" s="31">
        <v>44396.7047821296</v>
      </c>
      <c r="B35" s="29">
        <v>1</v>
      </c>
      <c r="C35" s="29">
        <v>4</v>
      </c>
      <c r="D35" s="29">
        <v>2</v>
      </c>
      <c r="E35" s="29" t="s">
        <v>14</v>
      </c>
      <c r="F35" s="29">
        <v>0</v>
      </c>
      <c r="G35" s="29">
        <v>1</v>
      </c>
      <c r="H35" s="29">
        <v>0</v>
      </c>
      <c r="I35" s="29" t="s">
        <v>15</v>
      </c>
      <c r="J35" s="29">
        <v>2</v>
      </c>
      <c r="K35" s="29">
        <v>1</v>
      </c>
      <c r="L35" s="29">
        <v>0</v>
      </c>
      <c r="M35" s="29" t="s">
        <v>15</v>
      </c>
      <c r="N35" s="29">
        <v>2</v>
      </c>
    </row>
    <row r="36" spans="1:14">
      <c r="A36" s="31">
        <v>44398.661285960698</v>
      </c>
      <c r="B36" s="29">
        <v>1</v>
      </c>
      <c r="C36" s="29">
        <v>4</v>
      </c>
      <c r="D36" s="29">
        <v>1</v>
      </c>
      <c r="E36" s="29" t="s">
        <v>14</v>
      </c>
      <c r="F36" s="29">
        <v>2</v>
      </c>
      <c r="G36" s="29">
        <v>2</v>
      </c>
      <c r="H36" s="29">
        <v>0</v>
      </c>
      <c r="I36" s="29">
        <v>0</v>
      </c>
      <c r="J36" s="29">
        <v>2</v>
      </c>
      <c r="K36" s="29">
        <v>1</v>
      </c>
      <c r="L36" s="29">
        <v>0</v>
      </c>
      <c r="M36" s="29">
        <v>3</v>
      </c>
      <c r="N36" s="29">
        <v>1</v>
      </c>
    </row>
    <row r="37" spans="1:14">
      <c r="A37" s="13" t="s">
        <v>17</v>
      </c>
      <c r="B37" s="32"/>
      <c r="D37" s="9" t="s">
        <v>18</v>
      </c>
      <c r="E37" s="9"/>
      <c r="F37" s="33" t="s">
        <v>20</v>
      </c>
      <c r="G37" s="33" t="s">
        <v>21</v>
      </c>
      <c r="H37" s="33" t="s">
        <v>19</v>
      </c>
      <c r="I37" s="33" t="s">
        <v>21</v>
      </c>
      <c r="J37" s="33" t="s">
        <v>19</v>
      </c>
      <c r="K37" s="33" t="s">
        <v>21</v>
      </c>
      <c r="L37" s="33" t="s">
        <v>19</v>
      </c>
      <c r="M37" s="33" t="s">
        <v>21</v>
      </c>
      <c r="N37" s="34" t="s">
        <v>21</v>
      </c>
    </row>
    <row r="38" spans="1:14" ht="15">
      <c r="A38" s="16" t="s">
        <v>22</v>
      </c>
      <c r="B38" s="17">
        <f>COUNTIF(B2:B36,"&gt;0")</f>
        <v>35</v>
      </c>
      <c r="D38" s="8" t="s">
        <v>23</v>
      </c>
      <c r="E38" s="8"/>
      <c r="F38" s="35">
        <v>2</v>
      </c>
      <c r="G38" s="35">
        <v>2</v>
      </c>
      <c r="H38" s="35">
        <v>0</v>
      </c>
      <c r="I38" s="35">
        <v>0</v>
      </c>
      <c r="J38" s="35">
        <v>2</v>
      </c>
      <c r="K38" s="35">
        <v>1</v>
      </c>
      <c r="L38" s="35">
        <v>1</v>
      </c>
      <c r="M38" s="35">
        <v>0</v>
      </c>
      <c r="N38" s="36">
        <v>2</v>
      </c>
    </row>
    <row r="39" spans="1:14" ht="15">
      <c r="A39" s="16" t="s">
        <v>24</v>
      </c>
      <c r="B39" s="17">
        <f>COUNTIF(E2:E36,"No")</f>
        <v>33</v>
      </c>
      <c r="D39" s="7" t="s">
        <v>25</v>
      </c>
      <c r="E39" s="7"/>
      <c r="F39" s="37">
        <v>5</v>
      </c>
      <c r="G39" s="37">
        <v>5</v>
      </c>
      <c r="H39" s="37" t="s">
        <v>26</v>
      </c>
      <c r="I39" s="37" t="s">
        <v>26</v>
      </c>
      <c r="J39" s="37">
        <v>30</v>
      </c>
      <c r="K39" s="37">
        <v>7</v>
      </c>
      <c r="L39" s="37">
        <v>5</v>
      </c>
      <c r="M39" s="37" t="s">
        <v>26</v>
      </c>
      <c r="N39" s="38">
        <v>7</v>
      </c>
    </row>
    <row r="40" spans="1:14" ht="15">
      <c r="A40" s="16" t="s">
        <v>27</v>
      </c>
      <c r="B40" s="17">
        <f>COUNTIFS(B2:B36,"4",C2:C36,"4")</f>
        <v>24</v>
      </c>
      <c r="D40" s="10"/>
      <c r="E40" s="23"/>
      <c r="F40" s="6" t="s">
        <v>28</v>
      </c>
      <c r="G40" s="6"/>
      <c r="H40" s="6"/>
      <c r="I40" s="6"/>
      <c r="J40" s="6"/>
      <c r="K40" s="6"/>
      <c r="L40" s="6"/>
      <c r="M40" s="6"/>
      <c r="N40" s="6"/>
    </row>
    <row r="41" spans="1:14" ht="15">
      <c r="A41" s="16" t="s">
        <v>29</v>
      </c>
      <c r="B41" s="17">
        <f>COUNTIFS(B2:B36,"4",C2:C36,"4",E2:E36,"No")</f>
        <v>22</v>
      </c>
      <c r="D41" s="9" t="s">
        <v>30</v>
      </c>
      <c r="E41" s="9"/>
      <c r="F41" s="24">
        <f t="shared" ref="F41:N41" si="0">COUNTIFS(F2:F36,F38,$B$2:$B$36,"4",$C$2:$C$36,"4",$E$2:$E$36,"No")</f>
        <v>8</v>
      </c>
      <c r="G41" s="24">
        <f t="shared" si="0"/>
        <v>9</v>
      </c>
      <c r="H41" s="24">
        <f t="shared" si="0"/>
        <v>17</v>
      </c>
      <c r="I41" s="24">
        <f t="shared" si="0"/>
        <v>19</v>
      </c>
      <c r="J41" s="24">
        <f t="shared" si="0"/>
        <v>20</v>
      </c>
      <c r="K41" s="24">
        <f t="shared" si="0"/>
        <v>20</v>
      </c>
      <c r="L41" s="24">
        <f t="shared" si="0"/>
        <v>2</v>
      </c>
      <c r="M41" s="24">
        <f t="shared" si="0"/>
        <v>19</v>
      </c>
      <c r="N41" s="24">
        <f t="shared" si="0"/>
        <v>12</v>
      </c>
    </row>
    <row r="42" spans="1:14" ht="15">
      <c r="A42" s="16" t="s">
        <v>31</v>
      </c>
      <c r="B42" s="17">
        <f>COUNTIFS(B2:B36,"&lt;4",C2:C36,"&lt;4")</f>
        <v>6</v>
      </c>
      <c r="D42" s="5" t="s">
        <v>32</v>
      </c>
      <c r="E42" s="5"/>
      <c r="F42" s="18">
        <f t="shared" ref="F42:N42" si="1">COUNTIFS(F2:F36,"&gt;-1",$B$2:$B$36,"4",$C$2:$C$36,"4",$E$2:$E$36,"No")</f>
        <v>22</v>
      </c>
      <c r="G42" s="18">
        <f t="shared" si="1"/>
        <v>22</v>
      </c>
      <c r="H42" s="18">
        <f t="shared" si="1"/>
        <v>21</v>
      </c>
      <c r="I42" s="18">
        <f t="shared" si="1"/>
        <v>19</v>
      </c>
      <c r="J42" s="18">
        <f t="shared" si="1"/>
        <v>22</v>
      </c>
      <c r="K42" s="18">
        <f t="shared" si="1"/>
        <v>21</v>
      </c>
      <c r="L42" s="18">
        <f t="shared" si="1"/>
        <v>22</v>
      </c>
      <c r="M42" s="18">
        <f t="shared" si="1"/>
        <v>21</v>
      </c>
      <c r="N42" s="18">
        <f t="shared" si="1"/>
        <v>22</v>
      </c>
    </row>
    <row r="43" spans="1:14" ht="15">
      <c r="A43" s="16" t="s">
        <v>34</v>
      </c>
      <c r="B43" s="17">
        <f>COUNTIFS(B2:B36,"&lt;4",C2:C36,"&lt;4",E2:E36,"No")</f>
        <v>6</v>
      </c>
      <c r="D43" s="7" t="s">
        <v>35</v>
      </c>
      <c r="E43" s="7"/>
      <c r="F43" s="25">
        <f t="shared" ref="F43:N43" si="2">100*F41/F42</f>
        <v>36.363636363636367</v>
      </c>
      <c r="G43" s="25">
        <f t="shared" si="2"/>
        <v>40.909090909090907</v>
      </c>
      <c r="H43" s="25">
        <f t="shared" si="2"/>
        <v>80.952380952380949</v>
      </c>
      <c r="I43" s="25">
        <f t="shared" si="2"/>
        <v>100</v>
      </c>
      <c r="J43" s="25">
        <f t="shared" si="2"/>
        <v>90.909090909090907</v>
      </c>
      <c r="K43" s="25">
        <f t="shared" si="2"/>
        <v>95.238095238095241</v>
      </c>
      <c r="L43" s="25">
        <f t="shared" si="2"/>
        <v>9.0909090909090917</v>
      </c>
      <c r="M43" s="25">
        <f t="shared" si="2"/>
        <v>90.476190476190482</v>
      </c>
      <c r="N43" s="26">
        <f t="shared" si="2"/>
        <v>54.545454545454547</v>
      </c>
    </row>
    <row r="44" spans="1:14" ht="15">
      <c r="A44" s="16"/>
      <c r="B44" s="17"/>
      <c r="D44" s="7" t="s">
        <v>36</v>
      </c>
      <c r="E44" s="7"/>
      <c r="F44" s="25">
        <f t="shared" ref="F44:N44" si="3">COUNTIFS($B$2:$B$36,"4",$C$2:$C$36,"4",F2:F36,1,$E$2:$E$36,"No")+COUNTIFS($B$2:$B$36,"4",$C$2:$C$36,"4",F2:F36,2,$E$2:$E$36,"No")</f>
        <v>10</v>
      </c>
      <c r="G44" s="25">
        <f t="shared" si="3"/>
        <v>13</v>
      </c>
      <c r="H44" s="25">
        <f t="shared" si="3"/>
        <v>3</v>
      </c>
      <c r="I44" s="25">
        <f t="shared" si="3"/>
        <v>0</v>
      </c>
      <c r="J44" s="25">
        <f t="shared" si="3"/>
        <v>20</v>
      </c>
      <c r="K44" s="25">
        <f t="shared" si="3"/>
        <v>21</v>
      </c>
      <c r="L44" s="25">
        <f t="shared" si="3"/>
        <v>2</v>
      </c>
      <c r="M44" s="25">
        <f t="shared" si="3"/>
        <v>2</v>
      </c>
      <c r="N44" s="25">
        <f t="shared" si="3"/>
        <v>19</v>
      </c>
    </row>
    <row r="45" spans="1:14" ht="13.75" customHeight="1">
      <c r="A45" s="16" t="s">
        <v>37</v>
      </c>
      <c r="B45" s="17">
        <f>COUNTIFS(B2:B36,"&lt;4",C2:C36,4)+COUNTIFS(B2:B36,"4",C2:C36,"&lt;4")</f>
        <v>5</v>
      </c>
      <c r="E45" s="35"/>
      <c r="F45" s="4" t="s">
        <v>38</v>
      </c>
      <c r="G45" s="4"/>
      <c r="H45" s="4"/>
      <c r="I45" s="4"/>
      <c r="J45" s="4"/>
      <c r="K45" s="4"/>
      <c r="L45" s="4"/>
      <c r="M45" s="4"/>
      <c r="N45" s="4"/>
    </row>
    <row r="46" spans="1:14" ht="15">
      <c r="A46" s="27" t="s">
        <v>39</v>
      </c>
      <c r="B46" s="28">
        <f>COUNTIFS(B2:B36,"&lt;4",C2:C36,4,E2:E36,"No")+COUNTIFS(B2:B36,"4",C2:C36,"&lt;4",E2:E36,"No")</f>
        <v>5</v>
      </c>
      <c r="D46" s="9" t="s">
        <v>30</v>
      </c>
      <c r="E46" s="9"/>
      <c r="F46" s="24">
        <f t="shared" ref="F46:N46" si="4">COUNTIFS(F2:F36,F38,$B$2:$B$36,"&lt;4",$C$2:$C$36,"&lt;4",$E$2:$E$36,"No")</f>
        <v>1</v>
      </c>
      <c r="G46" s="24">
        <f t="shared" si="4"/>
        <v>2</v>
      </c>
      <c r="H46" s="24">
        <f t="shared" si="4"/>
        <v>2</v>
      </c>
      <c r="I46" s="24">
        <f t="shared" si="4"/>
        <v>4</v>
      </c>
      <c r="J46" s="24">
        <f t="shared" si="4"/>
        <v>6</v>
      </c>
      <c r="K46" s="24">
        <f t="shared" si="4"/>
        <v>3</v>
      </c>
      <c r="L46" s="24">
        <f t="shared" si="4"/>
        <v>2</v>
      </c>
      <c r="M46" s="24">
        <f t="shared" si="4"/>
        <v>4</v>
      </c>
      <c r="N46" s="24">
        <f t="shared" si="4"/>
        <v>3</v>
      </c>
    </row>
    <row r="47" spans="1:14" ht="15">
      <c r="A47" s="39"/>
      <c r="B47" s="39"/>
      <c r="D47" s="5" t="s">
        <v>32</v>
      </c>
      <c r="E47" s="5" t="s">
        <v>33</v>
      </c>
      <c r="F47" s="18">
        <f t="shared" ref="F47:N47" si="5">COUNTIFS(F2:F36,"&gt;-1",$B$2:$B$36,"&lt;4",$C$2:$C$36,"&lt;4",$E$2:$E$36,"No")</f>
        <v>6</v>
      </c>
      <c r="G47" s="18">
        <f t="shared" si="5"/>
        <v>6</v>
      </c>
      <c r="H47" s="18">
        <f t="shared" si="5"/>
        <v>6</v>
      </c>
      <c r="I47" s="18">
        <f t="shared" si="5"/>
        <v>5</v>
      </c>
      <c r="J47" s="18">
        <f t="shared" si="5"/>
        <v>6</v>
      </c>
      <c r="K47" s="18">
        <f t="shared" si="5"/>
        <v>6</v>
      </c>
      <c r="L47" s="18">
        <f t="shared" si="5"/>
        <v>6</v>
      </c>
      <c r="M47" s="18">
        <f t="shared" si="5"/>
        <v>6</v>
      </c>
      <c r="N47" s="18">
        <f t="shared" si="5"/>
        <v>6</v>
      </c>
    </row>
    <row r="48" spans="1:14" ht="15">
      <c r="D48" s="7" t="s">
        <v>35</v>
      </c>
      <c r="E48" s="7"/>
      <c r="F48" s="25">
        <f t="shared" ref="F48:N48" si="6">100*F46/F47</f>
        <v>16.666666666666668</v>
      </c>
      <c r="G48" s="25">
        <f t="shared" si="6"/>
        <v>33.333333333333336</v>
      </c>
      <c r="H48" s="25">
        <f t="shared" si="6"/>
        <v>33.333333333333336</v>
      </c>
      <c r="I48" s="25">
        <f t="shared" si="6"/>
        <v>80</v>
      </c>
      <c r="J48" s="25">
        <f t="shared" si="6"/>
        <v>100</v>
      </c>
      <c r="K48" s="25">
        <f t="shared" si="6"/>
        <v>50</v>
      </c>
      <c r="L48" s="25">
        <f t="shared" si="6"/>
        <v>33.333333333333336</v>
      </c>
      <c r="M48" s="25">
        <f t="shared" si="6"/>
        <v>66.666666666666671</v>
      </c>
      <c r="N48" s="26">
        <f t="shared" si="6"/>
        <v>50</v>
      </c>
    </row>
    <row r="49" spans="4:14" ht="15">
      <c r="D49" s="7" t="s">
        <v>36</v>
      </c>
      <c r="E49" s="7"/>
      <c r="F49" s="25">
        <f t="shared" ref="F49:N49" si="7">COUNTIFS($B$2:$B$36,"&lt;4",$C$2:$C$36,"&lt;4",F2:F36,1,$E$2:$E$36,"No")+COUNTIFS($B$2:$B$36,"&lt;4",$C$2:$C$36,"&lt;4",F2:F36,2,$E$2:$E$36,"No")</f>
        <v>2</v>
      </c>
      <c r="G49" s="25">
        <f t="shared" si="7"/>
        <v>3</v>
      </c>
      <c r="H49" s="25">
        <f t="shared" si="7"/>
        <v>3</v>
      </c>
      <c r="I49" s="25">
        <f t="shared" si="7"/>
        <v>1</v>
      </c>
      <c r="J49" s="25">
        <f t="shared" si="7"/>
        <v>6</v>
      </c>
      <c r="K49" s="25">
        <f t="shared" si="7"/>
        <v>5</v>
      </c>
      <c r="L49" s="25">
        <f t="shared" si="7"/>
        <v>3</v>
      </c>
      <c r="M49" s="25">
        <f t="shared" si="7"/>
        <v>2</v>
      </c>
      <c r="N49" s="25">
        <f t="shared" si="7"/>
        <v>6</v>
      </c>
    </row>
    <row r="50" spans="4:14" ht="15">
      <c r="D50" s="10"/>
      <c r="E50" s="10"/>
      <c r="F50" s="3" t="s">
        <v>141</v>
      </c>
      <c r="G50" s="3"/>
      <c r="H50" s="3"/>
      <c r="I50" s="3"/>
      <c r="J50" s="3"/>
      <c r="K50" s="3"/>
      <c r="L50" s="3"/>
      <c r="M50" s="3"/>
      <c r="N50" s="3"/>
    </row>
    <row r="51" spans="4:14" ht="15">
      <c r="D51" s="9" t="s">
        <v>30</v>
      </c>
      <c r="E51" s="9"/>
      <c r="F51" s="24">
        <f t="shared" ref="F51:N51" si="8">COUNTIFS(F2:F36,F38,$B$2:$B$36,"&lt;4",$C$2:$C$36,"4",$E$2:$E$36,"No")+COUNTIFS(F2:F36,F38,$B$2:$B$36,"4",$C$2:$C$36,"&lt;4",$E$2:$E$36,"No")</f>
        <v>3</v>
      </c>
      <c r="G51" s="24">
        <f t="shared" si="8"/>
        <v>3</v>
      </c>
      <c r="H51" s="24">
        <f t="shared" si="8"/>
        <v>5</v>
      </c>
      <c r="I51" s="24">
        <f t="shared" si="8"/>
        <v>3</v>
      </c>
      <c r="J51" s="24">
        <f t="shared" si="8"/>
        <v>5</v>
      </c>
      <c r="K51" s="24">
        <f t="shared" si="8"/>
        <v>5</v>
      </c>
      <c r="L51" s="24">
        <f t="shared" si="8"/>
        <v>0</v>
      </c>
      <c r="M51" s="24">
        <f t="shared" si="8"/>
        <v>2</v>
      </c>
      <c r="N51" s="24">
        <f t="shared" si="8"/>
        <v>3</v>
      </c>
    </row>
    <row r="52" spans="4:14" ht="15">
      <c r="D52" s="5" t="s">
        <v>32</v>
      </c>
      <c r="E52" s="5" t="s">
        <v>33</v>
      </c>
      <c r="F52" s="18">
        <f t="shared" ref="F52:N52" si="9">COUNTIFS(F2:F36,"&gt;-1",$B$2:$B$36,"&lt;4",$C$2:$C$36,"4",$E$2:$E$36,"No")+COUNTIFS(F2:F36,"&gt;-1",$B$2:$B$36,"4",$C$2:$C$36,"&lt;4",$E$2:$E$36,"No")</f>
        <v>5</v>
      </c>
      <c r="G52" s="18">
        <f t="shared" si="9"/>
        <v>5</v>
      </c>
      <c r="H52" s="18">
        <f t="shared" si="9"/>
        <v>5</v>
      </c>
      <c r="I52" s="18">
        <f t="shared" si="9"/>
        <v>3</v>
      </c>
      <c r="J52" s="18">
        <f t="shared" si="9"/>
        <v>5</v>
      </c>
      <c r="K52" s="18">
        <f t="shared" si="9"/>
        <v>5</v>
      </c>
      <c r="L52" s="18">
        <f t="shared" si="9"/>
        <v>5</v>
      </c>
      <c r="M52" s="18">
        <f t="shared" si="9"/>
        <v>4</v>
      </c>
      <c r="N52" s="18">
        <f t="shared" si="9"/>
        <v>5</v>
      </c>
    </row>
    <row r="53" spans="4:14" ht="15">
      <c r="D53" s="7" t="s">
        <v>35</v>
      </c>
      <c r="E53" s="7"/>
      <c r="F53" s="25">
        <f t="shared" ref="F53:N53" si="10">100*F51/F52</f>
        <v>60</v>
      </c>
      <c r="G53" s="25">
        <f t="shared" si="10"/>
        <v>60</v>
      </c>
      <c r="H53" s="25">
        <f t="shared" si="10"/>
        <v>100</v>
      </c>
      <c r="I53" s="25">
        <f t="shared" si="10"/>
        <v>100</v>
      </c>
      <c r="J53" s="25">
        <f t="shared" si="10"/>
        <v>100</v>
      </c>
      <c r="K53" s="25">
        <f t="shared" si="10"/>
        <v>100</v>
      </c>
      <c r="L53" s="25">
        <f t="shared" si="10"/>
        <v>0</v>
      </c>
      <c r="M53" s="25">
        <f t="shared" si="10"/>
        <v>50</v>
      </c>
      <c r="N53" s="26">
        <f t="shared" si="10"/>
        <v>60</v>
      </c>
    </row>
    <row r="54" spans="4:14" ht="15">
      <c r="D54" s="7" t="s">
        <v>36</v>
      </c>
      <c r="E54" s="7"/>
      <c r="F54" s="25">
        <f t="shared" ref="F54:N54" si="11">COUNTIFS($B$2:$B$36,"4",$C$2:$C$36,"&lt;4",F2:F36,1,$E$2:$E$36,"No")+COUNTIFS($B$2:$B$36,"4",$C$2:$C$36,"&lt;4",F2:F36,2,$E$2:$E$36,"No")+COUNTIFS($B$2:$B$36,"&lt;4",$C$2:$C$36,"4",F2:F36,1,$E$2:$E$36,"No")+COUNTIFS($B$2:$B$36,"&lt;4",$C$2:$C$36,"4",F2:F36,2,$E$2:$E$36,"No")</f>
        <v>3</v>
      </c>
      <c r="G54" s="25">
        <f t="shared" si="11"/>
        <v>4</v>
      </c>
      <c r="H54" s="25">
        <f t="shared" si="11"/>
        <v>0</v>
      </c>
      <c r="I54" s="25">
        <f t="shared" si="11"/>
        <v>0</v>
      </c>
      <c r="J54" s="25">
        <f t="shared" si="11"/>
        <v>5</v>
      </c>
      <c r="K54" s="25">
        <f t="shared" si="11"/>
        <v>5</v>
      </c>
      <c r="L54" s="25">
        <f t="shared" si="11"/>
        <v>0</v>
      </c>
      <c r="M54" s="25">
        <f t="shared" si="11"/>
        <v>1</v>
      </c>
      <c r="N54" s="25">
        <f t="shared" si="11"/>
        <v>5</v>
      </c>
    </row>
  </sheetData>
  <mergeCells count="18">
    <mergeCell ref="D52:E52"/>
    <mergeCell ref="D53:E53"/>
    <mergeCell ref="D54:E54"/>
    <mergeCell ref="D47:E47"/>
    <mergeCell ref="D48:E48"/>
    <mergeCell ref="D49:E49"/>
    <mergeCell ref="F50:N50"/>
    <mergeCell ref="D51:E51"/>
    <mergeCell ref="D42:E42"/>
    <mergeCell ref="D43:E43"/>
    <mergeCell ref="D44:E44"/>
    <mergeCell ref="F45:N45"/>
    <mergeCell ref="D46:E46"/>
    <mergeCell ref="D37:E37"/>
    <mergeCell ref="D38:E38"/>
    <mergeCell ref="D39:E39"/>
    <mergeCell ref="F40:N40"/>
    <mergeCell ref="D41:E4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48"/>
  <sheetViews>
    <sheetView zoomScaleNormal="100" workbookViewId="0">
      <selection activeCell="F44" sqref="F44:N44"/>
    </sheetView>
  </sheetViews>
  <sheetFormatPr baseColWidth="10" defaultColWidth="8.6640625" defaultRowHeight="14"/>
  <cols>
    <col min="1" max="1" width="25.1640625" style="29" customWidth="1"/>
    <col min="2" max="2" width="7.1640625" style="29" customWidth="1"/>
    <col min="3" max="3" width="6.33203125" style="29" customWidth="1"/>
    <col min="4" max="4" width="6.1640625" style="29" customWidth="1"/>
    <col min="5" max="5" width="7.5" style="29" customWidth="1"/>
    <col min="6" max="6" width="6.6640625" style="29" customWidth="1"/>
    <col min="7" max="7" width="6.1640625" style="29" customWidth="1"/>
    <col min="8" max="8" width="6.83203125" style="29" customWidth="1"/>
    <col min="9" max="9" width="5.6640625" style="29" customWidth="1"/>
    <col min="10" max="10" width="6.6640625" style="29" customWidth="1"/>
    <col min="11" max="11" width="5.83203125" style="29" customWidth="1"/>
    <col min="12" max="12" width="6.33203125" style="29" customWidth="1"/>
    <col min="13" max="13" width="6" style="29" customWidth="1"/>
    <col min="14" max="14" width="5.5" style="29" customWidth="1"/>
    <col min="15" max="1024" width="8.6640625" style="29"/>
  </cols>
  <sheetData>
    <row r="1" spans="1:14" s="30" customFormat="1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49</v>
      </c>
      <c r="G1" s="30" t="s">
        <v>50</v>
      </c>
      <c r="H1" s="30" t="s">
        <v>51</v>
      </c>
      <c r="I1" s="30" t="s">
        <v>52</v>
      </c>
      <c r="J1" s="30" t="s">
        <v>53</v>
      </c>
      <c r="K1" s="30" t="s">
        <v>54</v>
      </c>
      <c r="L1" s="30" t="s">
        <v>55</v>
      </c>
      <c r="M1" s="30" t="s">
        <v>56</v>
      </c>
      <c r="N1" s="30" t="s">
        <v>57</v>
      </c>
    </row>
    <row r="2" spans="1:14">
      <c r="A2" s="31">
        <v>44277.604809594901</v>
      </c>
      <c r="B2" s="29">
        <v>4</v>
      </c>
      <c r="C2" s="29">
        <v>4</v>
      </c>
      <c r="D2" s="29">
        <v>2</v>
      </c>
      <c r="E2" s="29" t="s">
        <v>14</v>
      </c>
      <c r="F2" s="29">
        <v>0</v>
      </c>
      <c r="G2" s="29">
        <v>1</v>
      </c>
      <c r="H2" s="29">
        <v>0</v>
      </c>
      <c r="I2" s="29">
        <v>1</v>
      </c>
      <c r="J2" s="29">
        <v>1</v>
      </c>
      <c r="K2" s="29">
        <v>2</v>
      </c>
      <c r="L2" s="29">
        <v>0</v>
      </c>
      <c r="M2" s="29">
        <v>1</v>
      </c>
      <c r="N2" s="29">
        <v>0</v>
      </c>
    </row>
    <row r="3" spans="1:14">
      <c r="A3" s="31">
        <v>44277.6090521644</v>
      </c>
      <c r="B3" s="29">
        <v>4</v>
      </c>
      <c r="C3" s="29">
        <v>4</v>
      </c>
      <c r="D3" s="29">
        <v>1</v>
      </c>
      <c r="E3" s="29" t="s">
        <v>14</v>
      </c>
      <c r="F3" s="29">
        <v>0</v>
      </c>
      <c r="G3" s="29">
        <v>1</v>
      </c>
      <c r="H3" s="29">
        <v>0</v>
      </c>
      <c r="I3" s="29">
        <v>2</v>
      </c>
      <c r="J3" s="29">
        <v>1</v>
      </c>
      <c r="K3" s="29">
        <v>2</v>
      </c>
      <c r="L3" s="29">
        <v>0</v>
      </c>
      <c r="M3" s="29">
        <v>1</v>
      </c>
      <c r="N3" s="29">
        <v>0</v>
      </c>
    </row>
    <row r="4" spans="1:14">
      <c r="A4" s="31">
        <v>44277.733281527799</v>
      </c>
      <c r="B4" s="29">
        <v>2</v>
      </c>
      <c r="C4" s="29">
        <v>2</v>
      </c>
      <c r="D4" s="29">
        <v>1</v>
      </c>
      <c r="E4" s="29" t="s">
        <v>14</v>
      </c>
      <c r="F4" s="29">
        <v>0</v>
      </c>
      <c r="G4" s="29">
        <v>0</v>
      </c>
      <c r="H4" s="29">
        <v>0</v>
      </c>
      <c r="I4" s="29">
        <v>2</v>
      </c>
      <c r="J4" s="29">
        <v>0</v>
      </c>
      <c r="K4" s="29">
        <v>4</v>
      </c>
      <c r="L4" s="29">
        <v>0</v>
      </c>
      <c r="M4" s="29">
        <v>0</v>
      </c>
      <c r="N4" s="29">
        <v>0</v>
      </c>
    </row>
    <row r="5" spans="1:14">
      <c r="A5" s="31">
        <v>44277.823123773203</v>
      </c>
      <c r="B5" s="29">
        <v>4</v>
      </c>
      <c r="C5" s="29">
        <v>4</v>
      </c>
      <c r="D5" s="29">
        <v>2</v>
      </c>
      <c r="E5" s="29" t="s">
        <v>14</v>
      </c>
      <c r="F5" s="29">
        <v>0</v>
      </c>
      <c r="G5" s="29">
        <v>1</v>
      </c>
      <c r="H5" s="29">
        <v>0</v>
      </c>
      <c r="I5" s="29">
        <v>2</v>
      </c>
      <c r="J5" s="29">
        <v>2</v>
      </c>
      <c r="K5" s="29">
        <v>2</v>
      </c>
      <c r="L5" s="29">
        <v>0</v>
      </c>
      <c r="M5" s="29">
        <v>1</v>
      </c>
      <c r="N5" s="29">
        <v>0</v>
      </c>
    </row>
    <row r="6" spans="1:14">
      <c r="A6" s="31">
        <v>44277.918595567098</v>
      </c>
      <c r="B6" s="29">
        <v>4</v>
      </c>
      <c r="C6" s="29">
        <v>4</v>
      </c>
      <c r="D6" s="29">
        <v>4</v>
      </c>
      <c r="E6" s="29" t="s">
        <v>14</v>
      </c>
      <c r="F6" s="29">
        <v>0</v>
      </c>
      <c r="G6" s="29">
        <v>1</v>
      </c>
      <c r="H6" s="29">
        <v>0</v>
      </c>
      <c r="I6" s="29">
        <v>2</v>
      </c>
      <c r="J6" s="29">
        <v>1</v>
      </c>
      <c r="K6" s="29">
        <v>2</v>
      </c>
      <c r="L6" s="29">
        <v>1</v>
      </c>
      <c r="M6" s="29">
        <v>1</v>
      </c>
      <c r="N6" s="29">
        <v>0</v>
      </c>
    </row>
    <row r="7" spans="1:14">
      <c r="A7" s="31">
        <v>44277.934902893503</v>
      </c>
      <c r="B7" s="29">
        <v>4</v>
      </c>
      <c r="C7" s="29">
        <v>4</v>
      </c>
      <c r="D7" s="29">
        <v>2</v>
      </c>
      <c r="E7" s="29" t="s">
        <v>14</v>
      </c>
      <c r="F7" s="29">
        <v>0</v>
      </c>
      <c r="G7" s="29">
        <v>2</v>
      </c>
      <c r="H7" s="29">
        <v>1</v>
      </c>
      <c r="I7" s="29">
        <v>2</v>
      </c>
      <c r="J7" s="29">
        <v>2</v>
      </c>
      <c r="K7" s="29">
        <v>2</v>
      </c>
      <c r="L7" s="29">
        <v>0</v>
      </c>
      <c r="M7" s="29">
        <v>2</v>
      </c>
      <c r="N7" s="29">
        <v>0</v>
      </c>
    </row>
    <row r="8" spans="1:14">
      <c r="A8" s="31">
        <v>44278.322506099503</v>
      </c>
      <c r="B8" s="29">
        <v>4</v>
      </c>
      <c r="C8" s="29">
        <v>4</v>
      </c>
      <c r="D8" s="29">
        <v>3</v>
      </c>
      <c r="E8" s="29" t="s">
        <v>14</v>
      </c>
      <c r="F8" s="29">
        <v>0</v>
      </c>
      <c r="G8" s="29">
        <v>1</v>
      </c>
      <c r="H8" s="29">
        <v>1</v>
      </c>
      <c r="I8" s="29">
        <v>1</v>
      </c>
      <c r="J8" s="29">
        <v>1</v>
      </c>
      <c r="K8" s="29">
        <v>2</v>
      </c>
      <c r="L8" s="29">
        <v>0</v>
      </c>
      <c r="M8" s="29">
        <v>1</v>
      </c>
      <c r="N8" s="29">
        <v>0</v>
      </c>
    </row>
    <row r="9" spans="1:14">
      <c r="A9" s="31">
        <v>44278.3741772801</v>
      </c>
      <c r="B9" s="29">
        <v>4</v>
      </c>
      <c r="C9" s="29">
        <v>4</v>
      </c>
      <c r="D9" s="29">
        <v>1</v>
      </c>
      <c r="E9" s="29" t="s">
        <v>14</v>
      </c>
      <c r="F9" s="29">
        <v>0</v>
      </c>
      <c r="G9" s="29">
        <v>2</v>
      </c>
      <c r="H9" s="29">
        <v>0</v>
      </c>
      <c r="I9" s="29">
        <v>2</v>
      </c>
      <c r="J9" s="29">
        <v>2</v>
      </c>
      <c r="K9" s="29">
        <v>2</v>
      </c>
      <c r="L9" s="29">
        <v>0</v>
      </c>
      <c r="M9" s="29">
        <v>1</v>
      </c>
      <c r="N9" s="29">
        <v>0</v>
      </c>
    </row>
    <row r="10" spans="1:14">
      <c r="A10" s="31">
        <v>44278.450342557902</v>
      </c>
      <c r="B10" s="29">
        <v>4</v>
      </c>
      <c r="C10" s="29">
        <v>4</v>
      </c>
      <c r="D10" s="29">
        <v>1</v>
      </c>
      <c r="E10" s="29" t="s">
        <v>14</v>
      </c>
      <c r="F10" s="29">
        <v>0</v>
      </c>
      <c r="G10" s="29">
        <v>1</v>
      </c>
      <c r="H10" s="29">
        <v>2</v>
      </c>
      <c r="I10" s="29">
        <v>2</v>
      </c>
      <c r="J10" s="29">
        <v>1</v>
      </c>
      <c r="K10" s="29">
        <v>2</v>
      </c>
      <c r="L10" s="29">
        <v>0</v>
      </c>
      <c r="M10" s="29">
        <v>0</v>
      </c>
      <c r="N10" s="29">
        <v>0</v>
      </c>
    </row>
    <row r="11" spans="1:14">
      <c r="A11" s="31">
        <v>44278.512511793997</v>
      </c>
      <c r="B11" s="29">
        <v>4</v>
      </c>
      <c r="C11" s="29">
        <v>4</v>
      </c>
      <c r="D11" s="29">
        <v>4</v>
      </c>
      <c r="E11" s="29" t="s">
        <v>14</v>
      </c>
      <c r="F11" s="29">
        <v>0</v>
      </c>
      <c r="G11" s="29">
        <v>1</v>
      </c>
      <c r="H11" s="29">
        <v>2</v>
      </c>
      <c r="I11" s="29">
        <v>2</v>
      </c>
      <c r="J11" s="29">
        <v>1</v>
      </c>
      <c r="K11" s="29">
        <v>2</v>
      </c>
      <c r="L11" s="29">
        <v>0</v>
      </c>
      <c r="M11" s="29">
        <v>0</v>
      </c>
      <c r="N11" s="29">
        <v>0</v>
      </c>
    </row>
    <row r="12" spans="1:14">
      <c r="A12" s="31">
        <v>44278.533867650498</v>
      </c>
      <c r="B12" s="29">
        <v>3</v>
      </c>
      <c r="C12" s="29">
        <v>4</v>
      </c>
      <c r="D12" s="29">
        <v>2</v>
      </c>
      <c r="E12" s="29" t="s">
        <v>14</v>
      </c>
      <c r="F12" s="29">
        <v>0</v>
      </c>
      <c r="G12" s="29">
        <v>1</v>
      </c>
      <c r="H12" s="29">
        <v>0</v>
      </c>
      <c r="I12" s="29">
        <v>2</v>
      </c>
      <c r="J12" s="29">
        <v>1</v>
      </c>
      <c r="K12" s="29">
        <v>2</v>
      </c>
      <c r="L12" s="29">
        <v>0</v>
      </c>
      <c r="M12" s="29">
        <v>1</v>
      </c>
      <c r="N12" s="29">
        <v>0</v>
      </c>
    </row>
    <row r="13" spans="1:14">
      <c r="A13" s="31">
        <v>44278.898260046299</v>
      </c>
      <c r="B13" s="29">
        <v>4</v>
      </c>
      <c r="C13" s="29">
        <v>4</v>
      </c>
      <c r="D13" s="29">
        <v>1</v>
      </c>
      <c r="E13" s="29" t="s">
        <v>14</v>
      </c>
      <c r="F13" s="29">
        <v>0</v>
      </c>
      <c r="G13" s="29">
        <v>1</v>
      </c>
      <c r="H13" s="29">
        <v>2</v>
      </c>
      <c r="I13" s="29">
        <v>0</v>
      </c>
      <c r="J13" s="29">
        <v>0</v>
      </c>
      <c r="K13" s="29">
        <v>2</v>
      </c>
      <c r="L13" s="29">
        <v>0</v>
      </c>
      <c r="M13" s="29">
        <v>0</v>
      </c>
      <c r="N13" s="29">
        <v>0</v>
      </c>
    </row>
    <row r="14" spans="1:14">
      <c r="A14" s="31">
        <v>44279.355404155103</v>
      </c>
      <c r="B14" s="29">
        <v>4</v>
      </c>
      <c r="C14" s="29">
        <v>4</v>
      </c>
      <c r="D14" s="29">
        <v>1</v>
      </c>
      <c r="E14" s="29" t="s">
        <v>14</v>
      </c>
      <c r="F14" s="29">
        <v>0</v>
      </c>
      <c r="G14" s="29">
        <v>1</v>
      </c>
      <c r="H14" s="29">
        <v>0</v>
      </c>
      <c r="I14" s="29">
        <v>1</v>
      </c>
      <c r="J14" s="29">
        <v>1</v>
      </c>
      <c r="K14" s="29">
        <v>2</v>
      </c>
      <c r="L14" s="29">
        <v>0</v>
      </c>
      <c r="M14" s="29">
        <v>1</v>
      </c>
      <c r="N14" s="29">
        <v>0</v>
      </c>
    </row>
    <row r="15" spans="1:14">
      <c r="A15" s="31">
        <v>44280.694543645797</v>
      </c>
      <c r="B15" s="29">
        <v>4</v>
      </c>
      <c r="C15" s="29">
        <v>4</v>
      </c>
      <c r="D15" s="29">
        <v>2</v>
      </c>
      <c r="E15" s="29" t="s">
        <v>14</v>
      </c>
      <c r="F15" s="29">
        <v>0</v>
      </c>
      <c r="G15" s="29">
        <v>1</v>
      </c>
      <c r="H15" s="29">
        <v>0</v>
      </c>
      <c r="I15" s="29">
        <v>1</v>
      </c>
      <c r="J15" s="29">
        <v>1</v>
      </c>
      <c r="K15" s="29">
        <v>2</v>
      </c>
      <c r="L15" s="29">
        <v>0</v>
      </c>
      <c r="M15" s="29">
        <v>1</v>
      </c>
      <c r="N15" s="29">
        <v>0</v>
      </c>
    </row>
    <row r="16" spans="1:14">
      <c r="A16" s="31">
        <v>44280.697633483796</v>
      </c>
      <c r="B16" s="29">
        <v>4</v>
      </c>
      <c r="C16" s="29">
        <v>4</v>
      </c>
      <c r="D16" s="29">
        <v>2</v>
      </c>
      <c r="E16" s="29" t="s">
        <v>14</v>
      </c>
      <c r="F16" s="29">
        <v>0</v>
      </c>
      <c r="G16" s="29">
        <v>1</v>
      </c>
      <c r="H16" s="29">
        <v>0</v>
      </c>
      <c r="I16" s="29">
        <v>2</v>
      </c>
      <c r="J16" s="29">
        <v>1</v>
      </c>
      <c r="K16" s="29">
        <v>2</v>
      </c>
      <c r="L16" s="29">
        <v>0</v>
      </c>
      <c r="M16" s="29">
        <v>1</v>
      </c>
      <c r="N16" s="29">
        <v>0</v>
      </c>
    </row>
    <row r="17" spans="1:14">
      <c r="A17" s="31">
        <v>44282.728617222201</v>
      </c>
      <c r="B17" s="29">
        <v>4</v>
      </c>
      <c r="C17" s="29">
        <v>4</v>
      </c>
      <c r="D17" s="29">
        <v>3</v>
      </c>
      <c r="E17" s="29" t="s">
        <v>16</v>
      </c>
      <c r="F17" s="29">
        <v>0</v>
      </c>
      <c r="G17" s="29">
        <v>1</v>
      </c>
      <c r="H17" s="29">
        <v>0</v>
      </c>
      <c r="I17" s="29">
        <v>2</v>
      </c>
      <c r="J17" s="29">
        <v>1</v>
      </c>
      <c r="K17" s="29">
        <v>2</v>
      </c>
      <c r="L17" s="29">
        <v>1</v>
      </c>
      <c r="M17" s="29">
        <v>1</v>
      </c>
      <c r="N17" s="29">
        <v>1</v>
      </c>
    </row>
    <row r="18" spans="1:14">
      <c r="A18" s="31">
        <v>44283.381171134301</v>
      </c>
      <c r="B18" s="29">
        <v>1</v>
      </c>
      <c r="C18" s="29">
        <v>1</v>
      </c>
      <c r="D18" s="29">
        <v>4</v>
      </c>
      <c r="E18" s="29" t="s">
        <v>14</v>
      </c>
      <c r="F18" s="29">
        <v>4</v>
      </c>
      <c r="G18" s="29">
        <v>2</v>
      </c>
      <c r="H18" s="29">
        <v>3</v>
      </c>
      <c r="I18" s="29">
        <v>4</v>
      </c>
      <c r="J18" s="29">
        <v>2</v>
      </c>
      <c r="K18" s="29">
        <v>2</v>
      </c>
      <c r="L18" s="29">
        <v>1</v>
      </c>
      <c r="M18" s="29">
        <v>1</v>
      </c>
      <c r="N18" s="29">
        <v>1</v>
      </c>
    </row>
    <row r="19" spans="1:14">
      <c r="A19" s="31">
        <v>44284.385261967604</v>
      </c>
      <c r="B19" s="29">
        <v>4</v>
      </c>
      <c r="C19" s="29">
        <v>4</v>
      </c>
      <c r="D19" s="29">
        <v>3</v>
      </c>
      <c r="E19" s="29" t="s">
        <v>14</v>
      </c>
      <c r="F19" s="29">
        <v>0</v>
      </c>
      <c r="G19" s="29">
        <v>1</v>
      </c>
      <c r="H19" s="29">
        <v>0</v>
      </c>
      <c r="I19" s="29">
        <v>2</v>
      </c>
      <c r="J19" s="29">
        <v>1</v>
      </c>
      <c r="K19" s="29">
        <v>2</v>
      </c>
      <c r="L19" s="29">
        <v>0</v>
      </c>
      <c r="M19" s="29">
        <v>1</v>
      </c>
      <c r="N19" s="29" t="s">
        <v>15</v>
      </c>
    </row>
    <row r="20" spans="1:14">
      <c r="A20" s="31">
        <v>44284.403567893503</v>
      </c>
      <c r="B20" s="29">
        <v>4</v>
      </c>
      <c r="C20" s="29">
        <v>4</v>
      </c>
      <c r="D20" s="29">
        <v>2</v>
      </c>
      <c r="E20" s="29" t="s">
        <v>14</v>
      </c>
      <c r="F20" s="29">
        <v>0</v>
      </c>
      <c r="G20" s="29">
        <v>1</v>
      </c>
      <c r="H20" s="29">
        <v>0</v>
      </c>
      <c r="I20" s="29">
        <v>2</v>
      </c>
      <c r="J20" s="29">
        <v>1</v>
      </c>
      <c r="K20" s="29">
        <v>2</v>
      </c>
      <c r="L20" s="29">
        <v>0</v>
      </c>
      <c r="M20" s="29">
        <v>1</v>
      </c>
      <c r="N20" s="29">
        <v>0</v>
      </c>
    </row>
    <row r="21" spans="1:14">
      <c r="A21" s="31">
        <v>44285.820281851797</v>
      </c>
      <c r="B21" s="29">
        <v>1</v>
      </c>
      <c r="C21" s="29">
        <v>4</v>
      </c>
      <c r="D21" s="29">
        <v>1</v>
      </c>
      <c r="E21" s="29" t="s">
        <v>14</v>
      </c>
      <c r="F21" s="29">
        <v>0</v>
      </c>
      <c r="G21" s="29">
        <v>2</v>
      </c>
      <c r="H21" s="29">
        <v>3</v>
      </c>
      <c r="I21" s="29">
        <v>2</v>
      </c>
      <c r="J21" s="29">
        <v>2</v>
      </c>
      <c r="K21" s="29">
        <v>2</v>
      </c>
      <c r="L21" s="29">
        <v>1</v>
      </c>
      <c r="M21" s="29">
        <v>1</v>
      </c>
      <c r="N21" s="29">
        <v>0</v>
      </c>
    </row>
    <row r="22" spans="1:14">
      <c r="A22" s="31">
        <v>44288.895194340301</v>
      </c>
      <c r="B22" s="29">
        <v>1</v>
      </c>
      <c r="C22" s="29">
        <v>2</v>
      </c>
      <c r="D22" s="29">
        <v>1</v>
      </c>
      <c r="E22" s="29" t="s">
        <v>14</v>
      </c>
      <c r="F22" s="29">
        <v>3</v>
      </c>
      <c r="G22" s="29">
        <v>2</v>
      </c>
      <c r="H22" s="29">
        <v>3</v>
      </c>
      <c r="I22" s="29">
        <v>2</v>
      </c>
      <c r="J22" s="29">
        <v>3</v>
      </c>
      <c r="K22" s="29">
        <v>2</v>
      </c>
      <c r="L22" s="29">
        <v>0</v>
      </c>
      <c r="M22" s="29">
        <v>2</v>
      </c>
      <c r="N22" s="29">
        <v>0</v>
      </c>
    </row>
    <row r="23" spans="1:14">
      <c r="A23" s="31">
        <v>44343.727570601899</v>
      </c>
      <c r="B23" s="29">
        <v>1</v>
      </c>
      <c r="C23" s="29">
        <v>3</v>
      </c>
      <c r="D23" s="29">
        <v>2</v>
      </c>
      <c r="E23" s="29" t="s">
        <v>14</v>
      </c>
      <c r="F23" s="29">
        <v>0</v>
      </c>
      <c r="G23" s="29">
        <v>1</v>
      </c>
      <c r="H23" s="29">
        <v>0</v>
      </c>
      <c r="I23" s="29">
        <v>1</v>
      </c>
      <c r="J23" s="29">
        <v>1</v>
      </c>
      <c r="K23" s="29">
        <v>2</v>
      </c>
      <c r="L23" s="29">
        <v>0</v>
      </c>
      <c r="M23" s="29">
        <v>1</v>
      </c>
      <c r="N23" s="29">
        <v>0</v>
      </c>
    </row>
    <row r="24" spans="1:14">
      <c r="A24" s="31">
        <v>44344.790298645799</v>
      </c>
      <c r="B24" s="29">
        <v>4</v>
      </c>
      <c r="C24" s="29">
        <v>4</v>
      </c>
      <c r="D24" s="29">
        <v>1</v>
      </c>
      <c r="E24" s="29" t="s">
        <v>14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2</v>
      </c>
      <c r="L24" s="29">
        <v>0</v>
      </c>
      <c r="M24" s="29">
        <v>0</v>
      </c>
      <c r="N24" s="29">
        <v>0</v>
      </c>
    </row>
    <row r="25" spans="1:14">
      <c r="A25" s="31">
        <v>44351.3916162963</v>
      </c>
      <c r="B25" s="29">
        <v>1</v>
      </c>
      <c r="C25" s="29">
        <v>2</v>
      </c>
      <c r="D25" s="29">
        <v>2</v>
      </c>
      <c r="E25" s="29" t="s">
        <v>14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2</v>
      </c>
      <c r="L25" s="29">
        <v>0</v>
      </c>
      <c r="M25" s="29">
        <v>0</v>
      </c>
      <c r="N25" s="29">
        <v>0</v>
      </c>
    </row>
    <row r="26" spans="1:14">
      <c r="A26" s="31">
        <v>44357.628073599502</v>
      </c>
      <c r="B26" s="29">
        <v>1</v>
      </c>
      <c r="C26" s="29">
        <v>4</v>
      </c>
      <c r="D26" s="29">
        <v>2</v>
      </c>
      <c r="E26" s="29" t="s">
        <v>14</v>
      </c>
      <c r="F26" s="29">
        <v>0</v>
      </c>
      <c r="G26" s="29">
        <v>1</v>
      </c>
      <c r="H26" s="29">
        <v>0</v>
      </c>
      <c r="I26" s="29">
        <v>1</v>
      </c>
      <c r="J26" s="29">
        <v>1</v>
      </c>
      <c r="K26" s="29">
        <v>2</v>
      </c>
      <c r="L26" s="29">
        <v>0</v>
      </c>
      <c r="M26" s="29">
        <v>1</v>
      </c>
      <c r="N26" s="29">
        <v>1</v>
      </c>
    </row>
    <row r="27" spans="1:14">
      <c r="A27" s="31">
        <v>44396.707907164397</v>
      </c>
      <c r="B27" s="29">
        <v>1</v>
      </c>
      <c r="C27" s="29">
        <v>4</v>
      </c>
      <c r="D27" s="29">
        <v>2</v>
      </c>
      <c r="E27" s="29" t="s">
        <v>14</v>
      </c>
      <c r="F27" s="29">
        <v>0</v>
      </c>
      <c r="G27" s="29">
        <v>2</v>
      </c>
      <c r="H27" s="29">
        <v>0</v>
      </c>
      <c r="I27" s="29">
        <v>2</v>
      </c>
      <c r="J27" s="29">
        <v>1</v>
      </c>
      <c r="K27" s="29">
        <v>2</v>
      </c>
      <c r="L27" s="29">
        <v>0</v>
      </c>
      <c r="M27" s="29">
        <v>1</v>
      </c>
      <c r="N27" s="29">
        <v>1</v>
      </c>
    </row>
    <row r="28" spans="1:14">
      <c r="A28" s="31">
        <v>44398.657663252299</v>
      </c>
      <c r="B28" s="29">
        <v>1</v>
      </c>
      <c r="C28" s="29">
        <v>4</v>
      </c>
      <c r="D28" s="29">
        <v>1</v>
      </c>
      <c r="E28" s="29" t="s">
        <v>14</v>
      </c>
      <c r="F28" s="29">
        <v>3</v>
      </c>
      <c r="G28" s="29">
        <v>1</v>
      </c>
      <c r="H28" s="29">
        <v>3</v>
      </c>
      <c r="I28" s="29">
        <v>3</v>
      </c>
      <c r="J28" s="29">
        <v>1</v>
      </c>
      <c r="K28" s="29">
        <v>3</v>
      </c>
      <c r="L28" s="29">
        <v>0</v>
      </c>
      <c r="M28" s="29">
        <v>3</v>
      </c>
      <c r="N28" s="29">
        <v>0</v>
      </c>
    </row>
    <row r="29" spans="1:14">
      <c r="A29" s="31">
        <v>44399.6718426273</v>
      </c>
      <c r="B29" s="29">
        <v>2</v>
      </c>
      <c r="C29" s="29">
        <v>2</v>
      </c>
      <c r="D29" s="29">
        <v>1</v>
      </c>
      <c r="E29" s="29" t="s">
        <v>14</v>
      </c>
      <c r="F29" s="29">
        <v>0</v>
      </c>
      <c r="G29" s="29">
        <v>0</v>
      </c>
      <c r="H29" s="29">
        <v>0</v>
      </c>
      <c r="I29" s="29">
        <v>0</v>
      </c>
      <c r="J29" s="29" t="s">
        <v>15</v>
      </c>
      <c r="K29" s="29">
        <v>2</v>
      </c>
      <c r="L29" s="29">
        <v>0</v>
      </c>
      <c r="M29" s="29">
        <v>0</v>
      </c>
      <c r="N29" s="29" t="s">
        <v>15</v>
      </c>
    </row>
    <row r="30" spans="1:14">
      <c r="A30" s="31">
        <v>44404.803280706001</v>
      </c>
      <c r="B30" s="29">
        <v>2</v>
      </c>
      <c r="C30" s="29">
        <v>4</v>
      </c>
      <c r="D30" s="29">
        <v>1</v>
      </c>
      <c r="E30" s="29" t="s">
        <v>14</v>
      </c>
      <c r="F30" s="29">
        <v>0</v>
      </c>
      <c r="G30" s="29">
        <v>1</v>
      </c>
      <c r="H30" s="29">
        <v>3</v>
      </c>
      <c r="I30" s="29">
        <v>2</v>
      </c>
      <c r="J30" s="29">
        <v>1</v>
      </c>
      <c r="K30" s="29">
        <v>2</v>
      </c>
      <c r="L30" s="29">
        <v>0</v>
      </c>
      <c r="M30" s="29">
        <v>1</v>
      </c>
      <c r="N30" s="29">
        <v>0</v>
      </c>
    </row>
    <row r="31" spans="1:14">
      <c r="A31" s="13" t="s">
        <v>17</v>
      </c>
      <c r="B31" s="32"/>
      <c r="D31" s="9" t="s">
        <v>18</v>
      </c>
      <c r="E31" s="9"/>
      <c r="F31" s="33" t="s">
        <v>20</v>
      </c>
      <c r="G31" s="33" t="s">
        <v>20</v>
      </c>
      <c r="H31" s="33" t="s">
        <v>19</v>
      </c>
      <c r="I31" s="33" t="s">
        <v>20</v>
      </c>
      <c r="J31" s="33" t="s">
        <v>21</v>
      </c>
      <c r="K31" s="33" t="s">
        <v>19</v>
      </c>
      <c r="L31" s="33" t="s">
        <v>19</v>
      </c>
      <c r="M31" s="33" t="s">
        <v>20</v>
      </c>
      <c r="N31" s="34" t="s">
        <v>21</v>
      </c>
    </row>
    <row r="32" spans="1:14" ht="15">
      <c r="A32" s="16" t="s">
        <v>22</v>
      </c>
      <c r="B32" s="17">
        <f>COUNTIF(B2:B30,"&gt;0")</f>
        <v>29</v>
      </c>
      <c r="D32" s="8" t="s">
        <v>23</v>
      </c>
      <c r="E32" s="8"/>
      <c r="F32" s="35">
        <v>1</v>
      </c>
      <c r="G32" s="35">
        <v>1</v>
      </c>
      <c r="H32" s="35">
        <v>0</v>
      </c>
      <c r="I32" s="35">
        <v>2</v>
      </c>
      <c r="J32" s="35">
        <v>1</v>
      </c>
      <c r="K32" s="35">
        <v>2</v>
      </c>
      <c r="L32" s="35">
        <v>0</v>
      </c>
      <c r="M32" s="35">
        <v>1</v>
      </c>
      <c r="N32" s="36">
        <v>1</v>
      </c>
    </row>
    <row r="33" spans="1:14" ht="15">
      <c r="A33" s="16" t="s">
        <v>24</v>
      </c>
      <c r="B33" s="17">
        <f>COUNTIF(E2:E30,"No")</f>
        <v>28</v>
      </c>
      <c r="D33" s="7" t="s">
        <v>25</v>
      </c>
      <c r="E33" s="7"/>
      <c r="F33" s="37">
        <v>3</v>
      </c>
      <c r="G33" s="37">
        <v>10</v>
      </c>
      <c r="H33" s="37" t="s">
        <v>26</v>
      </c>
      <c r="I33" s="37">
        <v>7</v>
      </c>
      <c r="J33" s="37">
        <v>10</v>
      </c>
      <c r="K33" s="37">
        <v>100</v>
      </c>
      <c r="L33" s="37" t="s">
        <v>26</v>
      </c>
      <c r="M33" s="37">
        <v>7</v>
      </c>
      <c r="N33" s="38">
        <v>5</v>
      </c>
    </row>
    <row r="34" spans="1:14" ht="15">
      <c r="A34" s="16" t="s">
        <v>27</v>
      </c>
      <c r="B34" s="17">
        <f>COUNTIFS(B2:B30,"4",C2:C30,"4")</f>
        <v>17</v>
      </c>
      <c r="D34" s="10"/>
      <c r="E34" s="23"/>
      <c r="F34" s="6" t="s">
        <v>28</v>
      </c>
      <c r="G34" s="6"/>
      <c r="H34" s="6"/>
      <c r="I34" s="6"/>
      <c r="J34" s="6"/>
      <c r="K34" s="6"/>
      <c r="L34" s="6"/>
      <c r="M34" s="6"/>
      <c r="N34" s="6"/>
    </row>
    <row r="35" spans="1:14" ht="15">
      <c r="A35" s="16" t="s">
        <v>29</v>
      </c>
      <c r="B35" s="17">
        <f>COUNTIFS(B2:B30,"4",C2:C30,"4",E2:E30,"No")</f>
        <v>16</v>
      </c>
      <c r="D35" s="9" t="s">
        <v>30</v>
      </c>
      <c r="E35" s="9"/>
      <c r="F35" s="24">
        <f t="shared" ref="F35:N35" si="0">COUNTIFS(F2:F30,F32,$B$2:$B$30,"4",$C$2:$C$30,"4",$E$2:$E$30,"No")</f>
        <v>0</v>
      </c>
      <c r="G35" s="24">
        <f t="shared" si="0"/>
        <v>13</v>
      </c>
      <c r="H35" s="24">
        <f t="shared" si="0"/>
        <v>11</v>
      </c>
      <c r="I35" s="24">
        <f t="shared" si="0"/>
        <v>10</v>
      </c>
      <c r="J35" s="24">
        <f t="shared" si="0"/>
        <v>11</v>
      </c>
      <c r="K35" s="24">
        <f t="shared" si="0"/>
        <v>16</v>
      </c>
      <c r="L35" s="24">
        <f t="shared" si="0"/>
        <v>15</v>
      </c>
      <c r="M35" s="24">
        <f t="shared" si="0"/>
        <v>11</v>
      </c>
      <c r="N35" s="24">
        <f t="shared" si="0"/>
        <v>0</v>
      </c>
    </row>
    <row r="36" spans="1:14" ht="15">
      <c r="A36" s="16" t="s">
        <v>31</v>
      </c>
      <c r="B36" s="17">
        <f>COUNTIFS(B2:B30,"&lt;4",C2:C30,"&lt;4")</f>
        <v>6</v>
      </c>
      <c r="D36" s="5" t="s">
        <v>32</v>
      </c>
      <c r="E36" s="5" t="s">
        <v>33</v>
      </c>
      <c r="F36" s="18">
        <f t="shared" ref="F36:N36" si="1">COUNTIFS(F2:F30,"&gt;-1",$B$2:$B$30,"4",$C$2:$C$30,"4",$E$2:$E$30,"No")</f>
        <v>16</v>
      </c>
      <c r="G36" s="18">
        <f t="shared" si="1"/>
        <v>16</v>
      </c>
      <c r="H36" s="18">
        <f t="shared" si="1"/>
        <v>16</v>
      </c>
      <c r="I36" s="18">
        <f t="shared" si="1"/>
        <v>16</v>
      </c>
      <c r="J36" s="18">
        <f t="shared" si="1"/>
        <v>16</v>
      </c>
      <c r="K36" s="18">
        <f t="shared" si="1"/>
        <v>16</v>
      </c>
      <c r="L36" s="18">
        <f t="shared" si="1"/>
        <v>16</v>
      </c>
      <c r="M36" s="18">
        <f t="shared" si="1"/>
        <v>16</v>
      </c>
      <c r="N36" s="18">
        <f t="shared" si="1"/>
        <v>15</v>
      </c>
    </row>
    <row r="37" spans="1:14" ht="15">
      <c r="A37" s="16" t="s">
        <v>34</v>
      </c>
      <c r="B37" s="17">
        <f>COUNTIFS(B2:B30,"&lt;4",C2:C30,"&lt;4",E2:E30,"No")</f>
        <v>6</v>
      </c>
      <c r="D37" s="7" t="s">
        <v>35</v>
      </c>
      <c r="E37" s="7"/>
      <c r="F37" s="20">
        <f t="shared" ref="F37:N37" si="2">100*F35/F36</f>
        <v>0</v>
      </c>
      <c r="G37" s="20">
        <f t="shared" si="2"/>
        <v>81.25</v>
      </c>
      <c r="H37" s="20">
        <f t="shared" si="2"/>
        <v>68.75</v>
      </c>
      <c r="I37" s="20">
        <f t="shared" si="2"/>
        <v>62.5</v>
      </c>
      <c r="J37" s="20">
        <f t="shared" si="2"/>
        <v>68.75</v>
      </c>
      <c r="K37" s="20">
        <f t="shared" si="2"/>
        <v>100</v>
      </c>
      <c r="L37" s="20">
        <f t="shared" si="2"/>
        <v>93.75</v>
      </c>
      <c r="M37" s="20">
        <f t="shared" si="2"/>
        <v>68.75</v>
      </c>
      <c r="N37" s="40">
        <f t="shared" si="2"/>
        <v>0</v>
      </c>
    </row>
    <row r="38" spans="1:14" ht="15">
      <c r="A38" s="16"/>
      <c r="B38" s="17"/>
      <c r="D38" s="7" t="s">
        <v>36</v>
      </c>
      <c r="E38" s="7"/>
      <c r="F38" s="25">
        <f t="shared" ref="F38:N38" si="3">COUNTIFS($B$2:$B$30,"4",$C$2:$C$30,"4",F2:F30,1,$E$2:$E$30,"No")+COUNTIFS($B$2:$B$30,"4",$C$2:$C$30,"4",F2:F30,2,$E$2:$E$30,"No")</f>
        <v>0</v>
      </c>
      <c r="G38" s="25">
        <f t="shared" si="3"/>
        <v>15</v>
      </c>
      <c r="H38" s="25">
        <f t="shared" si="3"/>
        <v>5</v>
      </c>
      <c r="I38" s="25">
        <f t="shared" si="3"/>
        <v>14</v>
      </c>
      <c r="J38" s="25">
        <f t="shared" si="3"/>
        <v>14</v>
      </c>
      <c r="K38" s="25">
        <f t="shared" si="3"/>
        <v>16</v>
      </c>
      <c r="L38" s="25">
        <f t="shared" si="3"/>
        <v>1</v>
      </c>
      <c r="M38" s="25">
        <f t="shared" si="3"/>
        <v>12</v>
      </c>
      <c r="N38" s="25">
        <f t="shared" si="3"/>
        <v>0</v>
      </c>
    </row>
    <row r="39" spans="1:14" ht="13.75" customHeight="1">
      <c r="A39" s="16" t="s">
        <v>37</v>
      </c>
      <c r="B39" s="17">
        <f>COUNTIFS(B2:B30,"&lt;4",C2:C30,4)+COUNTIFS(B2:B30,"4",C2:C30,"&lt;4")</f>
        <v>6</v>
      </c>
      <c r="E39" s="41"/>
      <c r="F39" s="4" t="s">
        <v>38</v>
      </c>
      <c r="G39" s="4"/>
      <c r="H39" s="4"/>
      <c r="I39" s="4"/>
      <c r="J39" s="4"/>
      <c r="K39" s="4"/>
      <c r="L39" s="4"/>
      <c r="M39" s="4"/>
      <c r="N39" s="4"/>
    </row>
    <row r="40" spans="1:14" ht="15">
      <c r="A40" s="27" t="s">
        <v>39</v>
      </c>
      <c r="B40" s="28">
        <f>COUNTIFS(B2:B30,"&lt;4",C2:C30,4,E2:E30,"No")+COUNTIFS(B2:B30,"4",C2:C30,"&lt;4",E2:E30,"No")</f>
        <v>6</v>
      </c>
      <c r="D40" s="9" t="s">
        <v>30</v>
      </c>
      <c r="E40" s="9"/>
      <c r="F40" s="24">
        <f t="shared" ref="F40:N40" si="4">COUNTIFS(F2:F30,F32,$B$2:$B$30,"&lt;4",$C$2:$C$30,"&lt;4",$E$2:$E$30,"No")</f>
        <v>0</v>
      </c>
      <c r="G40" s="24">
        <f t="shared" si="4"/>
        <v>1</v>
      </c>
      <c r="H40" s="24">
        <f t="shared" si="4"/>
        <v>4</v>
      </c>
      <c r="I40" s="24">
        <f t="shared" si="4"/>
        <v>2</v>
      </c>
      <c r="J40" s="24">
        <f t="shared" si="4"/>
        <v>1</v>
      </c>
      <c r="K40" s="24">
        <f t="shared" si="4"/>
        <v>5</v>
      </c>
      <c r="L40" s="24">
        <f t="shared" si="4"/>
        <v>5</v>
      </c>
      <c r="M40" s="24">
        <f t="shared" si="4"/>
        <v>2</v>
      </c>
      <c r="N40" s="24">
        <f t="shared" si="4"/>
        <v>1</v>
      </c>
    </row>
    <row r="41" spans="1:14" ht="15">
      <c r="A41" s="39"/>
      <c r="B41" s="39"/>
      <c r="D41" s="5" t="s">
        <v>32</v>
      </c>
      <c r="E41" s="5" t="s">
        <v>33</v>
      </c>
      <c r="F41" s="18">
        <f t="shared" ref="F41:N41" si="5">COUNTIFS(F2:F30,"&gt;-1",$B$2:$B$30,"&lt;4",$C$2:$C$30,"&lt;4",$E$2:$E$30,"No")</f>
        <v>6</v>
      </c>
      <c r="G41" s="18">
        <f t="shared" si="5"/>
        <v>6</v>
      </c>
      <c r="H41" s="18">
        <f t="shared" si="5"/>
        <v>6</v>
      </c>
      <c r="I41" s="18">
        <f t="shared" si="5"/>
        <v>6</v>
      </c>
      <c r="J41" s="18">
        <f t="shared" si="5"/>
        <v>5</v>
      </c>
      <c r="K41" s="18">
        <f t="shared" si="5"/>
        <v>6</v>
      </c>
      <c r="L41" s="18">
        <f t="shared" si="5"/>
        <v>6</v>
      </c>
      <c r="M41" s="18">
        <f t="shared" si="5"/>
        <v>6</v>
      </c>
      <c r="N41" s="18">
        <f t="shared" si="5"/>
        <v>5</v>
      </c>
    </row>
    <row r="42" spans="1:14" ht="15">
      <c r="D42" s="7" t="s">
        <v>35</v>
      </c>
      <c r="E42" s="7"/>
      <c r="F42" s="20">
        <f t="shared" ref="F42:N42" si="6">100*F40/F41</f>
        <v>0</v>
      </c>
      <c r="G42" s="20">
        <f t="shared" si="6"/>
        <v>16.666666666666668</v>
      </c>
      <c r="H42" s="20">
        <f t="shared" si="6"/>
        <v>66.666666666666671</v>
      </c>
      <c r="I42" s="20">
        <f t="shared" si="6"/>
        <v>33.333333333333336</v>
      </c>
      <c r="J42" s="20">
        <f t="shared" si="6"/>
        <v>20</v>
      </c>
      <c r="K42" s="20">
        <f t="shared" si="6"/>
        <v>83.333333333333329</v>
      </c>
      <c r="L42" s="20">
        <f t="shared" si="6"/>
        <v>83.333333333333329</v>
      </c>
      <c r="M42" s="20">
        <f t="shared" si="6"/>
        <v>33.333333333333336</v>
      </c>
      <c r="N42" s="40">
        <f t="shared" si="6"/>
        <v>20</v>
      </c>
    </row>
    <row r="43" spans="1:14" ht="15">
      <c r="D43" s="7" t="s">
        <v>36</v>
      </c>
      <c r="E43" s="7"/>
      <c r="F43" s="25">
        <f t="shared" ref="F43:N43" si="7">COUNTIFS($B$2:$B$30,"&lt;4",$C$2:$C$30,"&lt;4",F2:F30,1,$E$2:$E$30,"No")+COUNTIFS($B$2:$B$30,"&lt;4",$C$2:$C$30,"&lt;4",F2:F30,2,$E$2:$E$30,"No")</f>
        <v>0</v>
      </c>
      <c r="G43" s="25">
        <f t="shared" si="7"/>
        <v>3</v>
      </c>
      <c r="H43" s="25">
        <f t="shared" si="7"/>
        <v>0</v>
      </c>
      <c r="I43" s="25">
        <f t="shared" si="7"/>
        <v>3</v>
      </c>
      <c r="J43" s="25">
        <f t="shared" si="7"/>
        <v>2</v>
      </c>
      <c r="K43" s="25">
        <f t="shared" si="7"/>
        <v>5</v>
      </c>
      <c r="L43" s="25">
        <f t="shared" si="7"/>
        <v>1</v>
      </c>
      <c r="M43" s="25">
        <f t="shared" si="7"/>
        <v>3</v>
      </c>
      <c r="N43" s="25">
        <f t="shared" si="7"/>
        <v>1</v>
      </c>
    </row>
    <row r="44" spans="1:14" ht="15">
      <c r="D44" s="10"/>
      <c r="E44" s="10"/>
      <c r="F44" s="3" t="s">
        <v>141</v>
      </c>
      <c r="G44" s="3"/>
      <c r="H44" s="3"/>
      <c r="I44" s="3"/>
      <c r="J44" s="3"/>
      <c r="K44" s="3"/>
      <c r="L44" s="3"/>
      <c r="M44" s="3"/>
      <c r="N44" s="3"/>
    </row>
    <row r="45" spans="1:14" ht="15">
      <c r="D45" s="9" t="s">
        <v>30</v>
      </c>
      <c r="E45" s="9"/>
      <c r="F45" s="24">
        <f t="shared" ref="F45:N45" si="8">COUNTIFS(F2:F30,F32,$B$2:$B$30,"&lt;4",$C$2:$C$30,"4",$E$2:$E$30,"No")+COUNTIFS(F2:F30,F32,$B$2:$B$30,"4",$C$2:$C$30,"&lt;4",$E$2:$E$30,"No")</f>
        <v>0</v>
      </c>
      <c r="G45" s="24">
        <f t="shared" si="8"/>
        <v>4</v>
      </c>
      <c r="H45" s="24">
        <f t="shared" si="8"/>
        <v>3</v>
      </c>
      <c r="I45" s="24">
        <f t="shared" si="8"/>
        <v>4</v>
      </c>
      <c r="J45" s="24">
        <f t="shared" si="8"/>
        <v>5</v>
      </c>
      <c r="K45" s="24">
        <f t="shared" si="8"/>
        <v>5</v>
      </c>
      <c r="L45" s="24">
        <f t="shared" si="8"/>
        <v>5</v>
      </c>
      <c r="M45" s="24">
        <f t="shared" si="8"/>
        <v>5</v>
      </c>
      <c r="N45" s="24">
        <f t="shared" si="8"/>
        <v>2</v>
      </c>
    </row>
    <row r="46" spans="1:14" ht="15">
      <c r="D46" s="5" t="s">
        <v>32</v>
      </c>
      <c r="E46" s="5" t="s">
        <v>33</v>
      </c>
      <c r="F46" s="18">
        <f t="shared" ref="F46:N46" si="9">COUNTIFS(F2:F30,"&gt;-1",$B$2:$B$30,"&lt;4",$C$2:$C$30,"4",$E$2:$E$30,"No")+COUNTIFS(F2:F30,"&gt;-1",$B$2:$B$30,"4",$C$2:$C$30,"&lt;4",$E$2:$E$30,"No")</f>
        <v>6</v>
      </c>
      <c r="G46" s="18">
        <f t="shared" si="9"/>
        <v>6</v>
      </c>
      <c r="H46" s="18">
        <f t="shared" si="9"/>
        <v>6</v>
      </c>
      <c r="I46" s="18">
        <f t="shared" si="9"/>
        <v>6</v>
      </c>
      <c r="J46" s="18">
        <f t="shared" si="9"/>
        <v>6</v>
      </c>
      <c r="K46" s="18">
        <f t="shared" si="9"/>
        <v>6</v>
      </c>
      <c r="L46" s="18">
        <f t="shared" si="9"/>
        <v>6</v>
      </c>
      <c r="M46" s="18">
        <f t="shared" si="9"/>
        <v>6</v>
      </c>
      <c r="N46" s="18">
        <f t="shared" si="9"/>
        <v>6</v>
      </c>
    </row>
    <row r="47" spans="1:14" ht="15">
      <c r="D47" s="7" t="s">
        <v>35</v>
      </c>
      <c r="E47" s="7"/>
      <c r="F47" s="25">
        <f t="shared" ref="F47:N47" si="10">100*F45/F46</f>
        <v>0</v>
      </c>
      <c r="G47" s="25">
        <f t="shared" si="10"/>
        <v>66.666666666666671</v>
      </c>
      <c r="H47" s="25">
        <f t="shared" si="10"/>
        <v>50</v>
      </c>
      <c r="I47" s="25">
        <f t="shared" si="10"/>
        <v>66.666666666666671</v>
      </c>
      <c r="J47" s="25">
        <f t="shared" si="10"/>
        <v>83.333333333333329</v>
      </c>
      <c r="K47" s="25">
        <f t="shared" si="10"/>
        <v>83.333333333333329</v>
      </c>
      <c r="L47" s="25">
        <f t="shared" si="10"/>
        <v>83.333333333333329</v>
      </c>
      <c r="M47" s="25">
        <f t="shared" si="10"/>
        <v>83.333333333333329</v>
      </c>
      <c r="N47" s="26">
        <f t="shared" si="10"/>
        <v>33.333333333333336</v>
      </c>
    </row>
    <row r="48" spans="1:14" ht="15">
      <c r="D48" s="7" t="s">
        <v>36</v>
      </c>
      <c r="E48" s="7"/>
      <c r="F48" s="25">
        <f t="shared" ref="F48:N48" si="11">COUNTIFS($B$2:$B$30,"4",$C$2:$C$30,"&lt;4",F2:F30,1,$E$2:$E$30,"No")+COUNTIFS($B$2:$B$30,"4",$C$2:$C$30,"&lt;4",F2:F30,2,$E$2:$E$30,"No")+COUNTIFS($B$2:$B$30,"&lt;4",$C$2:$C$30,"4",F2:F30,1,$E$2:$E$30,"No")+COUNTIFS($B$2:$B$30,"&lt;4",$C$2:$C$30,"4",F2:F30,2,$E$2:$E$30,"No")</f>
        <v>0</v>
      </c>
      <c r="G48" s="25">
        <f t="shared" si="11"/>
        <v>6</v>
      </c>
      <c r="H48" s="25">
        <f t="shared" si="11"/>
        <v>0</v>
      </c>
      <c r="I48" s="25">
        <f t="shared" si="11"/>
        <v>5</v>
      </c>
      <c r="J48" s="25">
        <f t="shared" si="11"/>
        <v>6</v>
      </c>
      <c r="K48" s="25">
        <f t="shared" si="11"/>
        <v>5</v>
      </c>
      <c r="L48" s="25">
        <f t="shared" si="11"/>
        <v>1</v>
      </c>
      <c r="M48" s="25">
        <f t="shared" si="11"/>
        <v>5</v>
      </c>
      <c r="N48" s="25">
        <f t="shared" si="11"/>
        <v>2</v>
      </c>
    </row>
  </sheetData>
  <mergeCells count="18">
    <mergeCell ref="D46:E46"/>
    <mergeCell ref="D47:E47"/>
    <mergeCell ref="D48:E48"/>
    <mergeCell ref="D41:E41"/>
    <mergeCell ref="D42:E42"/>
    <mergeCell ref="D43:E43"/>
    <mergeCell ref="F44:N44"/>
    <mergeCell ref="D45:E45"/>
    <mergeCell ref="D36:E36"/>
    <mergeCell ref="D37:E37"/>
    <mergeCell ref="D38:E38"/>
    <mergeCell ref="F39:N39"/>
    <mergeCell ref="D40:E40"/>
    <mergeCell ref="D31:E31"/>
    <mergeCell ref="D32:E32"/>
    <mergeCell ref="D33:E33"/>
    <mergeCell ref="F34:N34"/>
    <mergeCell ref="D35:E35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58"/>
  <sheetViews>
    <sheetView topLeftCell="A12" zoomScaleNormal="100" workbookViewId="0">
      <selection activeCell="F54" sqref="F54:N54"/>
    </sheetView>
  </sheetViews>
  <sheetFormatPr baseColWidth="10" defaultColWidth="8.6640625" defaultRowHeight="14"/>
  <cols>
    <col min="1" max="1" width="25.33203125" style="29" customWidth="1"/>
    <col min="2" max="2" width="4.6640625" style="29" customWidth="1"/>
    <col min="3" max="3" width="5.5" style="29" customWidth="1"/>
    <col min="4" max="4" width="6.33203125" style="29" customWidth="1"/>
    <col min="5" max="5" width="5.6640625" style="29" customWidth="1"/>
    <col min="6" max="6" width="6.33203125" style="29" customWidth="1"/>
    <col min="7" max="7" width="6.6640625" style="29" customWidth="1"/>
    <col min="8" max="8" width="6.83203125" style="29" customWidth="1"/>
    <col min="9" max="9" width="6.6640625" style="29" customWidth="1"/>
    <col min="10" max="11" width="6.5" style="29" customWidth="1"/>
    <col min="12" max="12" width="7" style="29" customWidth="1"/>
    <col min="13" max="13" width="6.5" style="29" customWidth="1"/>
    <col min="14" max="14" width="6.83203125" style="29" customWidth="1"/>
    <col min="15" max="1024" width="8.6640625" style="29"/>
  </cols>
  <sheetData>
    <row r="1" spans="1:14" s="30" customFormat="1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58</v>
      </c>
      <c r="G1" s="30" t="s">
        <v>59</v>
      </c>
      <c r="H1" s="30" t="s">
        <v>60</v>
      </c>
      <c r="I1" s="30" t="s">
        <v>61</v>
      </c>
      <c r="J1" s="30" t="s">
        <v>62</v>
      </c>
      <c r="K1" s="30" t="s">
        <v>63</v>
      </c>
      <c r="L1" s="30" t="s">
        <v>64</v>
      </c>
      <c r="M1" s="30" t="s">
        <v>65</v>
      </c>
      <c r="N1" s="30" t="s">
        <v>66</v>
      </c>
    </row>
    <row r="2" spans="1:14">
      <c r="A2" s="31">
        <v>44277.600075162001</v>
      </c>
      <c r="B2" s="29">
        <v>4</v>
      </c>
      <c r="C2" s="29">
        <v>4</v>
      </c>
      <c r="D2" s="29">
        <v>1</v>
      </c>
      <c r="E2" s="29" t="s">
        <v>14</v>
      </c>
      <c r="F2" s="29">
        <v>0</v>
      </c>
      <c r="G2" s="29">
        <v>2</v>
      </c>
      <c r="H2" s="29">
        <v>1</v>
      </c>
      <c r="I2" s="29">
        <v>0</v>
      </c>
      <c r="J2" s="29">
        <v>1</v>
      </c>
      <c r="K2" s="29">
        <v>0</v>
      </c>
      <c r="L2" s="29">
        <v>0</v>
      </c>
      <c r="N2" s="29">
        <v>0</v>
      </c>
    </row>
    <row r="3" spans="1:14">
      <c r="A3" s="31">
        <v>44277.600098067101</v>
      </c>
      <c r="B3" s="29">
        <v>4</v>
      </c>
      <c r="C3" s="29">
        <v>4</v>
      </c>
      <c r="D3" s="29">
        <v>2</v>
      </c>
      <c r="E3" s="29" t="s">
        <v>14</v>
      </c>
      <c r="F3" s="29">
        <v>0</v>
      </c>
      <c r="G3" s="29">
        <v>2</v>
      </c>
      <c r="H3" s="29">
        <v>1</v>
      </c>
      <c r="I3" s="29">
        <v>1</v>
      </c>
      <c r="J3" s="29">
        <v>1</v>
      </c>
      <c r="K3" s="29">
        <v>0</v>
      </c>
      <c r="L3" s="29">
        <v>0</v>
      </c>
      <c r="M3" s="29">
        <v>1</v>
      </c>
      <c r="N3" s="29">
        <v>0</v>
      </c>
    </row>
    <row r="4" spans="1:14">
      <c r="A4" s="31">
        <v>44277.601385891197</v>
      </c>
      <c r="B4" s="29">
        <v>4</v>
      </c>
      <c r="C4" s="29">
        <v>4</v>
      </c>
      <c r="D4" s="29">
        <v>1</v>
      </c>
      <c r="E4" s="29" t="s">
        <v>14</v>
      </c>
      <c r="F4" s="29">
        <v>3</v>
      </c>
      <c r="G4" s="29">
        <v>2</v>
      </c>
      <c r="H4" s="29">
        <v>1</v>
      </c>
      <c r="I4" s="29">
        <v>1</v>
      </c>
      <c r="J4" s="29">
        <v>1</v>
      </c>
      <c r="K4" s="29">
        <v>0</v>
      </c>
      <c r="L4" s="29">
        <v>0</v>
      </c>
      <c r="M4" s="29">
        <v>0</v>
      </c>
      <c r="N4" s="29">
        <v>0</v>
      </c>
    </row>
    <row r="5" spans="1:14">
      <c r="A5" s="31">
        <v>44277.602232673598</v>
      </c>
      <c r="B5" s="29">
        <v>4</v>
      </c>
      <c r="C5" s="29">
        <v>4</v>
      </c>
      <c r="D5" s="29">
        <v>2</v>
      </c>
      <c r="E5" s="29" t="s">
        <v>14</v>
      </c>
      <c r="F5" s="29">
        <v>0</v>
      </c>
      <c r="G5" s="29">
        <v>2</v>
      </c>
      <c r="H5" s="29">
        <v>1</v>
      </c>
      <c r="I5" s="29">
        <v>0</v>
      </c>
      <c r="J5" s="29">
        <v>1</v>
      </c>
      <c r="L5" s="29">
        <v>0</v>
      </c>
      <c r="M5" s="29">
        <v>0</v>
      </c>
      <c r="N5" s="29">
        <v>0</v>
      </c>
    </row>
    <row r="6" spans="1:14">
      <c r="A6" s="31">
        <v>44277.604586330999</v>
      </c>
      <c r="B6" s="29">
        <v>4</v>
      </c>
      <c r="C6" s="29">
        <v>4</v>
      </c>
      <c r="D6" s="29">
        <v>1</v>
      </c>
      <c r="E6" s="29" t="s">
        <v>14</v>
      </c>
      <c r="F6" s="29">
        <v>0</v>
      </c>
      <c r="G6" s="29">
        <v>2</v>
      </c>
      <c r="H6" s="29">
        <v>1</v>
      </c>
      <c r="I6" s="29">
        <v>0</v>
      </c>
      <c r="J6" s="29">
        <v>1</v>
      </c>
      <c r="K6" s="29">
        <v>0</v>
      </c>
      <c r="L6" s="29">
        <v>0</v>
      </c>
      <c r="M6" s="29">
        <v>0</v>
      </c>
      <c r="N6" s="29">
        <v>0</v>
      </c>
    </row>
    <row r="7" spans="1:14">
      <c r="A7" s="31">
        <v>44277.608844340299</v>
      </c>
      <c r="B7" s="29">
        <v>4</v>
      </c>
      <c r="C7" s="29">
        <v>4</v>
      </c>
      <c r="D7" s="29">
        <v>1</v>
      </c>
      <c r="E7" s="29" t="s">
        <v>14</v>
      </c>
      <c r="F7" s="29">
        <v>1</v>
      </c>
      <c r="G7" s="29">
        <v>2</v>
      </c>
      <c r="H7" s="29">
        <v>1</v>
      </c>
      <c r="I7" s="29">
        <v>2</v>
      </c>
      <c r="J7" s="29">
        <v>1</v>
      </c>
      <c r="K7" s="29">
        <v>0</v>
      </c>
      <c r="L7" s="29">
        <v>0</v>
      </c>
      <c r="M7" s="29">
        <v>1</v>
      </c>
      <c r="N7" s="29">
        <v>0</v>
      </c>
    </row>
    <row r="8" spans="1:14">
      <c r="A8" s="31">
        <v>44277.653636064802</v>
      </c>
      <c r="B8" s="29">
        <v>4</v>
      </c>
      <c r="C8" s="29">
        <v>4</v>
      </c>
      <c r="D8" s="29">
        <v>1</v>
      </c>
      <c r="E8" s="29" t="s">
        <v>14</v>
      </c>
      <c r="F8" s="29">
        <v>0</v>
      </c>
      <c r="G8" s="29">
        <v>2</v>
      </c>
      <c r="H8" s="29">
        <v>1</v>
      </c>
      <c r="I8" s="29">
        <v>1</v>
      </c>
      <c r="J8" s="29">
        <v>1</v>
      </c>
      <c r="K8" s="29">
        <v>0</v>
      </c>
      <c r="L8" s="29">
        <v>0</v>
      </c>
      <c r="M8" s="29">
        <v>0</v>
      </c>
      <c r="N8" s="29">
        <v>0</v>
      </c>
    </row>
    <row r="9" spans="1:14">
      <c r="A9" s="31">
        <v>44277.725328113404</v>
      </c>
      <c r="B9" s="29">
        <v>4</v>
      </c>
      <c r="C9" s="29">
        <v>4</v>
      </c>
      <c r="D9" s="29">
        <v>1</v>
      </c>
      <c r="E9" s="29" t="s">
        <v>14</v>
      </c>
      <c r="F9" s="29">
        <v>0</v>
      </c>
      <c r="G9" s="29">
        <v>2</v>
      </c>
      <c r="H9" s="29">
        <v>1</v>
      </c>
      <c r="I9" s="29">
        <v>1</v>
      </c>
      <c r="J9" s="29">
        <v>1</v>
      </c>
      <c r="K9" s="29">
        <v>0</v>
      </c>
      <c r="L9" s="29">
        <v>0</v>
      </c>
      <c r="M9" s="29">
        <v>0</v>
      </c>
      <c r="N9" s="29">
        <v>0</v>
      </c>
    </row>
    <row r="10" spans="1:14">
      <c r="A10" s="31">
        <v>44277.923601921299</v>
      </c>
      <c r="B10" s="29">
        <v>4</v>
      </c>
      <c r="C10" s="29">
        <v>4</v>
      </c>
      <c r="D10" s="29">
        <v>4</v>
      </c>
      <c r="E10" s="29" t="s">
        <v>14</v>
      </c>
      <c r="F10" s="29">
        <v>1</v>
      </c>
      <c r="G10" s="29">
        <v>2</v>
      </c>
      <c r="H10" s="29">
        <v>1</v>
      </c>
      <c r="I10" s="29">
        <v>2</v>
      </c>
      <c r="J10" s="29">
        <v>1</v>
      </c>
      <c r="K10" s="29">
        <v>0</v>
      </c>
      <c r="L10" s="29">
        <v>0</v>
      </c>
      <c r="M10" s="29">
        <v>1</v>
      </c>
      <c r="N10" s="29">
        <v>0</v>
      </c>
    </row>
    <row r="11" spans="1:14">
      <c r="A11" s="31">
        <v>44278.163352708303</v>
      </c>
      <c r="B11" s="29">
        <v>4</v>
      </c>
      <c r="C11" s="29">
        <v>4</v>
      </c>
      <c r="D11" s="29">
        <v>1</v>
      </c>
      <c r="E11" s="29" t="s">
        <v>14</v>
      </c>
      <c r="F11" s="29">
        <v>0</v>
      </c>
      <c r="G11" s="29">
        <v>2</v>
      </c>
      <c r="H11" s="29">
        <v>1</v>
      </c>
      <c r="I11" s="29">
        <v>2</v>
      </c>
      <c r="J11" s="29">
        <v>1</v>
      </c>
      <c r="K11" s="29">
        <v>0</v>
      </c>
      <c r="L11" s="29">
        <v>0</v>
      </c>
      <c r="M11" s="29">
        <v>1</v>
      </c>
      <c r="N11" s="29">
        <v>0</v>
      </c>
    </row>
    <row r="12" spans="1:14">
      <c r="A12" s="31">
        <v>44278.303095949101</v>
      </c>
      <c r="B12" s="29">
        <v>4</v>
      </c>
      <c r="C12" s="29">
        <v>4</v>
      </c>
      <c r="D12" s="29">
        <v>1</v>
      </c>
      <c r="E12" s="29" t="s">
        <v>14</v>
      </c>
      <c r="F12" s="29">
        <v>0</v>
      </c>
      <c r="G12" s="29">
        <v>2</v>
      </c>
      <c r="H12" s="29">
        <v>1</v>
      </c>
      <c r="I12" s="29">
        <v>2</v>
      </c>
      <c r="J12" s="29">
        <v>1</v>
      </c>
      <c r="K12" s="29">
        <v>0</v>
      </c>
      <c r="L12" s="29">
        <v>0</v>
      </c>
      <c r="M12" s="29">
        <v>1</v>
      </c>
      <c r="N12" s="29">
        <v>0</v>
      </c>
    </row>
    <row r="13" spans="1:14">
      <c r="A13" s="31">
        <v>44278.319451458301</v>
      </c>
      <c r="B13" s="29">
        <v>4</v>
      </c>
      <c r="C13" s="29">
        <v>4</v>
      </c>
      <c r="D13" s="29">
        <v>3</v>
      </c>
      <c r="E13" s="29" t="s">
        <v>14</v>
      </c>
      <c r="F13" s="29">
        <v>0</v>
      </c>
      <c r="G13" s="29">
        <v>2</v>
      </c>
      <c r="H13" s="29">
        <v>1</v>
      </c>
      <c r="I13" s="29">
        <v>1</v>
      </c>
      <c r="J13" s="29">
        <v>1</v>
      </c>
      <c r="K13" s="29">
        <v>0</v>
      </c>
      <c r="L13" s="29">
        <v>0</v>
      </c>
      <c r="M13" s="29">
        <v>0</v>
      </c>
      <c r="N13" s="29">
        <v>0</v>
      </c>
    </row>
    <row r="14" spans="1:14">
      <c r="A14" s="31">
        <v>44278.356967719898</v>
      </c>
      <c r="B14" s="29">
        <v>4</v>
      </c>
      <c r="C14" s="29">
        <v>4</v>
      </c>
      <c r="D14" s="29">
        <v>1</v>
      </c>
      <c r="E14" s="29" t="s">
        <v>14</v>
      </c>
      <c r="F14" s="29">
        <v>0</v>
      </c>
      <c r="G14" s="29">
        <v>2</v>
      </c>
      <c r="H14" s="29">
        <v>1</v>
      </c>
      <c r="I14" s="29">
        <v>1</v>
      </c>
      <c r="J14" s="29">
        <v>1</v>
      </c>
      <c r="K14" s="29">
        <v>0</v>
      </c>
      <c r="L14" s="29">
        <v>0</v>
      </c>
      <c r="M14" s="29">
        <v>0</v>
      </c>
      <c r="N14" s="29">
        <v>0</v>
      </c>
    </row>
    <row r="15" spans="1:14">
      <c r="A15" s="31">
        <v>44278.370678900501</v>
      </c>
      <c r="B15" s="29">
        <v>4</v>
      </c>
      <c r="C15" s="29">
        <v>4</v>
      </c>
      <c r="D15" s="29">
        <v>1</v>
      </c>
      <c r="E15" s="29" t="s">
        <v>14</v>
      </c>
      <c r="F15" s="29">
        <v>0</v>
      </c>
      <c r="G15" s="29">
        <v>2</v>
      </c>
      <c r="H15" s="29">
        <v>1</v>
      </c>
      <c r="I15" s="29">
        <v>0</v>
      </c>
      <c r="J15" s="29">
        <v>1</v>
      </c>
      <c r="K15" s="29">
        <v>0</v>
      </c>
      <c r="L15" s="29">
        <v>0</v>
      </c>
      <c r="M15" s="29">
        <v>0</v>
      </c>
      <c r="N15" s="29">
        <v>0</v>
      </c>
    </row>
    <row r="16" spans="1:14">
      <c r="A16" s="31">
        <v>44278.510426643501</v>
      </c>
      <c r="B16" s="29">
        <v>4</v>
      </c>
      <c r="C16" s="29">
        <v>4</v>
      </c>
      <c r="D16" s="29">
        <v>1</v>
      </c>
      <c r="E16" s="29" t="s">
        <v>14</v>
      </c>
      <c r="F16" s="29">
        <v>1</v>
      </c>
      <c r="G16" s="29">
        <v>2</v>
      </c>
      <c r="H16" s="29">
        <v>1</v>
      </c>
      <c r="I16" s="29">
        <v>0</v>
      </c>
      <c r="J16" s="29">
        <v>1</v>
      </c>
      <c r="K16" s="29">
        <v>0</v>
      </c>
      <c r="L16" s="29">
        <v>0</v>
      </c>
      <c r="M16" s="29">
        <v>0</v>
      </c>
      <c r="N16" s="29">
        <v>0</v>
      </c>
    </row>
    <row r="17" spans="1:14">
      <c r="A17" s="31">
        <v>44278.535535162002</v>
      </c>
      <c r="B17" s="29">
        <v>3</v>
      </c>
      <c r="C17" s="29">
        <v>4</v>
      </c>
      <c r="D17" s="29">
        <v>2</v>
      </c>
      <c r="E17" s="29" t="s">
        <v>14</v>
      </c>
      <c r="F17" s="29">
        <v>0</v>
      </c>
      <c r="G17" s="29">
        <v>2</v>
      </c>
      <c r="H17" s="29">
        <v>1</v>
      </c>
      <c r="I17" s="29">
        <v>1</v>
      </c>
      <c r="J17" s="29">
        <v>1</v>
      </c>
      <c r="K17" s="29">
        <v>0</v>
      </c>
      <c r="L17" s="29">
        <v>0</v>
      </c>
      <c r="M17" s="29">
        <v>1</v>
      </c>
    </row>
    <row r="18" spans="1:14">
      <c r="A18" s="31">
        <v>44278.588825578699</v>
      </c>
      <c r="B18" s="29">
        <v>4</v>
      </c>
      <c r="C18" s="29">
        <v>4</v>
      </c>
      <c r="D18" s="29">
        <v>1</v>
      </c>
      <c r="E18" s="29" t="s">
        <v>14</v>
      </c>
      <c r="F18" s="29">
        <v>0</v>
      </c>
      <c r="G18" s="29">
        <v>2</v>
      </c>
      <c r="H18" s="29">
        <v>1</v>
      </c>
      <c r="I18" s="29">
        <v>1</v>
      </c>
      <c r="J18" s="29">
        <v>1</v>
      </c>
      <c r="K18" s="29">
        <v>0</v>
      </c>
      <c r="L18" s="29">
        <v>0</v>
      </c>
      <c r="M18" s="29">
        <v>0</v>
      </c>
      <c r="N18" s="29">
        <v>0</v>
      </c>
    </row>
    <row r="19" spans="1:14">
      <c r="A19" s="31">
        <v>44279.353423784698</v>
      </c>
      <c r="B19" s="29">
        <v>4</v>
      </c>
      <c r="C19" s="29">
        <v>4</v>
      </c>
      <c r="D19" s="29">
        <v>1</v>
      </c>
      <c r="E19" s="29" t="s">
        <v>14</v>
      </c>
      <c r="F19" s="29">
        <v>0</v>
      </c>
      <c r="G19" s="29">
        <v>2</v>
      </c>
      <c r="H19" s="29">
        <v>1</v>
      </c>
      <c r="I19" s="29">
        <v>1</v>
      </c>
      <c r="J19" s="29">
        <v>1</v>
      </c>
      <c r="K19" s="29">
        <v>0</v>
      </c>
      <c r="L19" s="29">
        <v>0</v>
      </c>
      <c r="M19" s="29">
        <v>0</v>
      </c>
      <c r="N19" s="29">
        <v>0</v>
      </c>
    </row>
    <row r="20" spans="1:14">
      <c r="A20" s="31">
        <v>44280.425388009302</v>
      </c>
      <c r="B20" s="29">
        <v>4</v>
      </c>
      <c r="C20" s="29">
        <v>4</v>
      </c>
      <c r="D20" s="29">
        <v>2</v>
      </c>
      <c r="E20" s="29" t="s">
        <v>14</v>
      </c>
      <c r="F20" s="29">
        <v>0</v>
      </c>
      <c r="G20" s="29">
        <v>2</v>
      </c>
      <c r="H20" s="29">
        <v>1</v>
      </c>
      <c r="I20" s="29">
        <v>2</v>
      </c>
      <c r="J20" s="29">
        <v>1</v>
      </c>
      <c r="K20" s="29">
        <v>0</v>
      </c>
      <c r="L20" s="29">
        <v>0</v>
      </c>
      <c r="M20" s="29">
        <v>0</v>
      </c>
      <c r="N20" s="29">
        <v>0</v>
      </c>
    </row>
    <row r="21" spans="1:14">
      <c r="A21" s="31">
        <v>44280.559578530097</v>
      </c>
      <c r="B21" s="29">
        <v>4</v>
      </c>
      <c r="C21" s="29">
        <v>4</v>
      </c>
      <c r="D21" s="29">
        <v>2</v>
      </c>
      <c r="E21" s="29" t="s">
        <v>14</v>
      </c>
      <c r="F21" s="29">
        <v>0</v>
      </c>
      <c r="G21" s="29">
        <v>2</v>
      </c>
      <c r="H21" s="29">
        <v>1</v>
      </c>
      <c r="I21" s="29">
        <v>0</v>
      </c>
      <c r="J21" s="29">
        <v>1</v>
      </c>
      <c r="K21" s="29">
        <v>0</v>
      </c>
      <c r="L21" s="29">
        <v>0</v>
      </c>
      <c r="M21" s="29">
        <v>0</v>
      </c>
      <c r="N21" s="29">
        <v>0</v>
      </c>
    </row>
    <row r="22" spans="1:14">
      <c r="A22" s="31">
        <v>44280.694377199099</v>
      </c>
      <c r="B22" s="29">
        <v>4</v>
      </c>
      <c r="C22" s="29">
        <v>4</v>
      </c>
      <c r="D22" s="29">
        <v>2</v>
      </c>
      <c r="E22" s="29" t="s">
        <v>14</v>
      </c>
      <c r="F22" s="29">
        <v>0</v>
      </c>
      <c r="G22" s="29">
        <v>2</v>
      </c>
      <c r="H22" s="29">
        <v>1</v>
      </c>
      <c r="I22" s="29">
        <v>2</v>
      </c>
      <c r="J22" s="29">
        <v>1</v>
      </c>
      <c r="K22" s="29">
        <v>0</v>
      </c>
      <c r="L22" s="29">
        <v>0</v>
      </c>
      <c r="M22" s="29">
        <v>1</v>
      </c>
      <c r="N22" s="29">
        <v>0</v>
      </c>
    </row>
    <row r="23" spans="1:14">
      <c r="A23" s="31">
        <v>44281.351752534698</v>
      </c>
      <c r="B23" s="29">
        <v>4</v>
      </c>
      <c r="C23" s="29">
        <v>4</v>
      </c>
      <c r="D23" s="29">
        <v>2</v>
      </c>
      <c r="E23" s="29" t="s">
        <v>14</v>
      </c>
      <c r="F23" s="29">
        <v>0</v>
      </c>
      <c r="G23" s="29">
        <v>2</v>
      </c>
      <c r="H23" s="29">
        <v>1</v>
      </c>
      <c r="I23" s="29">
        <v>0</v>
      </c>
      <c r="J23" s="29">
        <v>1</v>
      </c>
      <c r="K23" s="29">
        <v>0</v>
      </c>
      <c r="L23" s="29">
        <v>0</v>
      </c>
      <c r="M23" s="29">
        <v>1</v>
      </c>
      <c r="N23" s="29">
        <v>0</v>
      </c>
    </row>
    <row r="24" spans="1:14">
      <c r="A24" s="31">
        <v>44282.641500960701</v>
      </c>
      <c r="B24" s="29">
        <v>1</v>
      </c>
      <c r="C24" s="29">
        <v>1</v>
      </c>
      <c r="D24" s="29">
        <v>4</v>
      </c>
      <c r="E24" s="29" t="s">
        <v>14</v>
      </c>
      <c r="F24" s="29">
        <v>4</v>
      </c>
      <c r="G24" s="29">
        <v>2</v>
      </c>
      <c r="H24" s="29">
        <v>1</v>
      </c>
      <c r="I24" s="29">
        <v>2</v>
      </c>
      <c r="J24" s="29">
        <v>1</v>
      </c>
      <c r="K24" s="29">
        <v>3</v>
      </c>
      <c r="L24" s="29">
        <v>4</v>
      </c>
      <c r="M24" s="29">
        <v>2</v>
      </c>
      <c r="N24" s="29">
        <v>0</v>
      </c>
    </row>
    <row r="25" spans="1:14">
      <c r="A25" s="31">
        <v>44282.725362696801</v>
      </c>
      <c r="B25" s="29">
        <v>4</v>
      </c>
      <c r="C25" s="29">
        <v>4</v>
      </c>
      <c r="D25" s="29">
        <v>3</v>
      </c>
      <c r="E25" s="29" t="s">
        <v>16</v>
      </c>
      <c r="F25" s="29">
        <v>1</v>
      </c>
      <c r="G25" s="29">
        <v>2</v>
      </c>
      <c r="H25" s="29">
        <v>1</v>
      </c>
      <c r="I25" s="29">
        <v>1</v>
      </c>
      <c r="J25" s="29">
        <v>1</v>
      </c>
      <c r="K25" s="29">
        <v>1</v>
      </c>
      <c r="L25" s="29">
        <v>1</v>
      </c>
      <c r="M25" s="29">
        <v>0</v>
      </c>
      <c r="N25" s="29">
        <v>0</v>
      </c>
    </row>
    <row r="26" spans="1:14">
      <c r="A26" s="31">
        <v>44282.801997175899</v>
      </c>
      <c r="B26" s="29">
        <v>4</v>
      </c>
      <c r="C26" s="29">
        <v>4</v>
      </c>
      <c r="D26" s="29">
        <v>1</v>
      </c>
      <c r="E26" s="29" t="s">
        <v>14</v>
      </c>
      <c r="F26" s="29">
        <v>0</v>
      </c>
      <c r="G26" s="29">
        <v>2</v>
      </c>
      <c r="H26" s="29">
        <v>1</v>
      </c>
      <c r="I26" s="29">
        <v>0</v>
      </c>
      <c r="J26" s="29">
        <v>1</v>
      </c>
      <c r="K26" s="29">
        <v>0</v>
      </c>
      <c r="L26" s="29">
        <v>0</v>
      </c>
      <c r="M26" s="29">
        <v>0</v>
      </c>
      <c r="N26" s="29">
        <v>0</v>
      </c>
    </row>
    <row r="27" spans="1:14">
      <c r="A27" s="31">
        <v>44284.383396585603</v>
      </c>
      <c r="B27" s="29">
        <v>4</v>
      </c>
      <c r="C27" s="29">
        <v>4</v>
      </c>
      <c r="D27" s="29">
        <v>3</v>
      </c>
      <c r="E27" s="29" t="s">
        <v>14</v>
      </c>
      <c r="F27" s="29">
        <v>0</v>
      </c>
      <c r="G27" s="29">
        <v>2</v>
      </c>
      <c r="H27" s="29">
        <v>1</v>
      </c>
      <c r="I27" s="29">
        <v>1</v>
      </c>
      <c r="J27" s="29">
        <v>1</v>
      </c>
      <c r="K27" s="29">
        <v>0</v>
      </c>
      <c r="L27" s="29">
        <v>0</v>
      </c>
      <c r="M27" s="29">
        <v>0</v>
      </c>
      <c r="N27" s="29">
        <v>0</v>
      </c>
    </row>
    <row r="28" spans="1:14">
      <c r="A28" s="31">
        <v>44284.398823807896</v>
      </c>
      <c r="B28" s="29">
        <v>4</v>
      </c>
      <c r="C28" s="29">
        <v>4</v>
      </c>
      <c r="D28" s="29">
        <v>2</v>
      </c>
      <c r="E28" s="29" t="s">
        <v>14</v>
      </c>
      <c r="F28" s="29">
        <v>0</v>
      </c>
      <c r="G28" s="29">
        <v>2</v>
      </c>
      <c r="H28" s="29">
        <v>1</v>
      </c>
      <c r="I28" s="29">
        <v>0</v>
      </c>
      <c r="J28" s="29">
        <v>1</v>
      </c>
      <c r="K28" s="29">
        <v>0</v>
      </c>
      <c r="L28" s="29">
        <v>0</v>
      </c>
      <c r="M28" s="29">
        <v>0</v>
      </c>
      <c r="N28" s="29">
        <v>0</v>
      </c>
    </row>
    <row r="29" spans="1:14">
      <c r="A29" s="31">
        <v>44285.815792337999</v>
      </c>
      <c r="B29" s="29">
        <v>1</v>
      </c>
      <c r="C29" s="29">
        <v>4</v>
      </c>
      <c r="D29" s="29">
        <v>1</v>
      </c>
      <c r="E29" s="29" t="s">
        <v>14</v>
      </c>
      <c r="F29" s="29">
        <v>0</v>
      </c>
      <c r="G29" s="29">
        <v>2</v>
      </c>
      <c r="H29" s="29">
        <v>1</v>
      </c>
      <c r="I29" s="29">
        <v>1</v>
      </c>
      <c r="J29" s="29">
        <v>1</v>
      </c>
      <c r="K29" s="29">
        <v>0</v>
      </c>
      <c r="L29" s="29">
        <v>0</v>
      </c>
      <c r="M29" s="29">
        <v>1</v>
      </c>
      <c r="N29" s="29">
        <v>0</v>
      </c>
    </row>
    <row r="30" spans="1:14">
      <c r="A30" s="31">
        <v>44286.440771666697</v>
      </c>
      <c r="B30" s="29">
        <v>4</v>
      </c>
      <c r="C30" s="29">
        <v>4</v>
      </c>
      <c r="D30" s="29">
        <v>1</v>
      </c>
      <c r="E30" s="29" t="s">
        <v>14</v>
      </c>
      <c r="F30" s="29">
        <v>0</v>
      </c>
      <c r="G30" s="29">
        <v>2</v>
      </c>
      <c r="H30" s="29">
        <v>1</v>
      </c>
      <c r="I30" s="29">
        <v>0</v>
      </c>
      <c r="J30" s="29">
        <v>1</v>
      </c>
      <c r="K30" s="29">
        <v>0</v>
      </c>
      <c r="L30" s="29">
        <v>0</v>
      </c>
      <c r="M30" s="29">
        <v>0</v>
      </c>
      <c r="N30" s="29">
        <v>0</v>
      </c>
    </row>
    <row r="31" spans="1:14">
      <c r="A31" s="31">
        <v>44293.5809432639</v>
      </c>
      <c r="B31" s="29">
        <v>4</v>
      </c>
      <c r="C31" s="29">
        <v>4</v>
      </c>
      <c r="D31" s="29">
        <v>2</v>
      </c>
      <c r="E31" s="29" t="s">
        <v>14</v>
      </c>
      <c r="F31" s="29">
        <v>1</v>
      </c>
      <c r="G31" s="29">
        <v>2</v>
      </c>
      <c r="H31" s="29">
        <v>1</v>
      </c>
      <c r="I31" s="29">
        <v>0</v>
      </c>
      <c r="J31" s="29">
        <v>1</v>
      </c>
      <c r="K31" s="29">
        <v>0</v>
      </c>
      <c r="L31" s="29">
        <v>0</v>
      </c>
      <c r="M31" s="29">
        <v>1</v>
      </c>
      <c r="N31" s="29">
        <v>0</v>
      </c>
    </row>
    <row r="32" spans="1:14">
      <c r="A32" s="31">
        <v>44342.511045104198</v>
      </c>
      <c r="B32" s="29">
        <v>1</v>
      </c>
      <c r="C32" s="29">
        <v>1</v>
      </c>
      <c r="D32" s="29">
        <v>1</v>
      </c>
      <c r="E32" s="29" t="s">
        <v>14</v>
      </c>
      <c r="F32" s="29">
        <v>4</v>
      </c>
      <c r="G32" s="29">
        <v>2</v>
      </c>
      <c r="H32" s="29">
        <v>1</v>
      </c>
      <c r="I32" s="29">
        <v>2</v>
      </c>
      <c r="J32" s="29">
        <v>1</v>
      </c>
      <c r="K32" s="29">
        <v>2</v>
      </c>
      <c r="L32" s="29">
        <v>1</v>
      </c>
      <c r="M32" s="29">
        <v>0</v>
      </c>
      <c r="N32" s="29">
        <v>0</v>
      </c>
    </row>
    <row r="33" spans="1:14">
      <c r="A33" s="31">
        <v>44343.719565312502</v>
      </c>
      <c r="B33" s="29">
        <v>1</v>
      </c>
      <c r="C33" s="29">
        <v>3</v>
      </c>
      <c r="D33" s="29">
        <v>2</v>
      </c>
      <c r="E33" s="29" t="s">
        <v>14</v>
      </c>
      <c r="F33" s="29">
        <v>0</v>
      </c>
      <c r="G33" s="29">
        <v>2</v>
      </c>
      <c r="H33" s="29">
        <v>1</v>
      </c>
      <c r="I33" s="29">
        <v>1</v>
      </c>
      <c r="J33" s="29">
        <v>1</v>
      </c>
      <c r="K33" s="29">
        <v>0</v>
      </c>
      <c r="L33" s="29">
        <v>0</v>
      </c>
      <c r="M33" s="29">
        <v>1</v>
      </c>
      <c r="N33" s="29">
        <v>0</v>
      </c>
    </row>
    <row r="34" spans="1:14">
      <c r="A34" s="31">
        <v>44344.784824131901</v>
      </c>
      <c r="B34" s="29">
        <v>4</v>
      </c>
      <c r="C34" s="29">
        <v>4</v>
      </c>
      <c r="D34" s="29">
        <v>1</v>
      </c>
      <c r="E34" s="29" t="s">
        <v>14</v>
      </c>
      <c r="F34" s="29">
        <v>0</v>
      </c>
      <c r="G34" s="29">
        <v>2</v>
      </c>
      <c r="H34" s="29">
        <v>1</v>
      </c>
      <c r="I34" s="29">
        <v>0</v>
      </c>
      <c r="J34" s="29">
        <v>1</v>
      </c>
      <c r="L34" s="29">
        <v>0</v>
      </c>
      <c r="M34" s="29">
        <v>0</v>
      </c>
      <c r="N34" s="29">
        <v>0</v>
      </c>
    </row>
    <row r="35" spans="1:14">
      <c r="A35" s="31">
        <v>44347.388227233801</v>
      </c>
      <c r="B35" s="29">
        <v>1</v>
      </c>
      <c r="C35" s="29">
        <v>2</v>
      </c>
      <c r="D35" s="29">
        <v>2</v>
      </c>
      <c r="E35" s="29" t="s">
        <v>14</v>
      </c>
      <c r="F35" s="29">
        <v>0</v>
      </c>
      <c r="G35" s="29">
        <v>3</v>
      </c>
      <c r="H35" s="29">
        <v>1</v>
      </c>
      <c r="I35" s="29">
        <v>1</v>
      </c>
      <c r="J35" s="29">
        <v>1</v>
      </c>
      <c r="K35" s="29">
        <v>0</v>
      </c>
      <c r="L35" s="29">
        <v>0</v>
      </c>
      <c r="M35" s="29">
        <v>2</v>
      </c>
      <c r="N35" s="29">
        <v>0</v>
      </c>
    </row>
    <row r="36" spans="1:14">
      <c r="A36" s="31">
        <v>44357.633603518501</v>
      </c>
      <c r="B36" s="29">
        <v>1</v>
      </c>
      <c r="C36" s="29">
        <v>4</v>
      </c>
      <c r="D36" s="29">
        <v>2</v>
      </c>
      <c r="E36" s="29" t="s">
        <v>14</v>
      </c>
      <c r="F36" s="29">
        <v>0</v>
      </c>
      <c r="G36" s="29">
        <v>2</v>
      </c>
      <c r="H36" s="29">
        <v>1</v>
      </c>
      <c r="I36" s="29">
        <v>1</v>
      </c>
      <c r="J36" s="29">
        <v>1</v>
      </c>
      <c r="K36" s="29">
        <v>0</v>
      </c>
      <c r="L36" s="29">
        <v>0</v>
      </c>
      <c r="M36" s="29">
        <v>1</v>
      </c>
      <c r="N36" s="29">
        <v>0</v>
      </c>
    </row>
    <row r="37" spans="1:14">
      <c r="A37" s="31">
        <v>44351.397732777798</v>
      </c>
      <c r="B37" s="29">
        <v>1</v>
      </c>
      <c r="C37" s="29">
        <v>2</v>
      </c>
      <c r="D37" s="29">
        <v>2</v>
      </c>
      <c r="E37" s="29" t="s">
        <v>14</v>
      </c>
      <c r="F37" s="29">
        <v>0</v>
      </c>
      <c r="G37" s="29">
        <v>2</v>
      </c>
      <c r="H37" s="29">
        <v>1</v>
      </c>
      <c r="I37" s="29">
        <v>0</v>
      </c>
      <c r="J37" s="29">
        <v>1</v>
      </c>
      <c r="K37" s="29">
        <v>0</v>
      </c>
      <c r="L37" s="29">
        <v>0</v>
      </c>
      <c r="M37" s="29">
        <v>0</v>
      </c>
      <c r="N37" s="29">
        <v>0</v>
      </c>
    </row>
    <row r="38" spans="1:14">
      <c r="A38" s="31">
        <v>44396.710650706002</v>
      </c>
      <c r="B38" s="29">
        <v>1</v>
      </c>
      <c r="C38" s="29">
        <v>4</v>
      </c>
      <c r="D38" s="29">
        <v>2</v>
      </c>
      <c r="E38" s="29" t="s">
        <v>14</v>
      </c>
      <c r="F38" s="29">
        <v>1</v>
      </c>
      <c r="G38" s="29">
        <v>2</v>
      </c>
      <c r="H38" s="29">
        <v>1</v>
      </c>
      <c r="I38" s="29">
        <v>1</v>
      </c>
      <c r="J38" s="29">
        <v>1</v>
      </c>
      <c r="K38" s="29">
        <v>0</v>
      </c>
      <c r="L38" s="29">
        <v>0</v>
      </c>
      <c r="M38" s="29">
        <v>0</v>
      </c>
      <c r="N38" s="29">
        <v>0</v>
      </c>
    </row>
    <row r="39" spans="1:14">
      <c r="A39" s="31">
        <v>44398.6547571181</v>
      </c>
      <c r="B39" s="29">
        <v>1</v>
      </c>
      <c r="C39" s="29">
        <v>4</v>
      </c>
      <c r="D39" s="29">
        <v>1</v>
      </c>
      <c r="E39" s="29" t="s">
        <v>14</v>
      </c>
      <c r="F39" s="29">
        <v>3</v>
      </c>
      <c r="G39" s="29">
        <v>2</v>
      </c>
      <c r="H39" s="29">
        <v>0</v>
      </c>
      <c r="I39" s="29">
        <v>1</v>
      </c>
      <c r="J39" s="29">
        <v>1</v>
      </c>
      <c r="K39" s="29">
        <v>2</v>
      </c>
      <c r="L39" s="29">
        <v>0</v>
      </c>
      <c r="M39" s="29">
        <v>2</v>
      </c>
      <c r="N39" s="29">
        <v>0</v>
      </c>
    </row>
    <row r="40" spans="1:14">
      <c r="A40" s="31">
        <v>44404.807381377301</v>
      </c>
      <c r="B40" s="29">
        <v>2</v>
      </c>
      <c r="C40" s="29">
        <v>4</v>
      </c>
      <c r="D40" s="29">
        <v>1</v>
      </c>
      <c r="E40" s="29" t="s">
        <v>14</v>
      </c>
      <c r="F40" s="29">
        <v>1</v>
      </c>
      <c r="G40" s="29">
        <v>2</v>
      </c>
      <c r="H40" s="29">
        <v>1</v>
      </c>
      <c r="I40" s="29">
        <v>1</v>
      </c>
      <c r="J40" s="29">
        <v>1</v>
      </c>
      <c r="K40" s="29">
        <v>0</v>
      </c>
      <c r="L40" s="29">
        <v>0</v>
      </c>
      <c r="M40" s="29">
        <v>0</v>
      </c>
      <c r="N40" s="29">
        <v>0</v>
      </c>
    </row>
    <row r="41" spans="1:14">
      <c r="A41" s="13" t="s">
        <v>17</v>
      </c>
      <c r="B41" s="32"/>
      <c r="D41" s="9" t="s">
        <v>67</v>
      </c>
      <c r="E41" s="9"/>
      <c r="F41" s="33" t="s">
        <v>20</v>
      </c>
      <c r="G41" s="33" t="s">
        <v>20</v>
      </c>
      <c r="H41" s="33" t="s">
        <v>21</v>
      </c>
      <c r="I41" s="33" t="s">
        <v>19</v>
      </c>
      <c r="J41" s="33" t="s">
        <v>20</v>
      </c>
      <c r="K41" s="33" t="s">
        <v>20</v>
      </c>
      <c r="L41" s="33" t="s">
        <v>20</v>
      </c>
      <c r="M41" s="33" t="s">
        <v>19</v>
      </c>
      <c r="N41" s="34" t="s">
        <v>20</v>
      </c>
    </row>
    <row r="42" spans="1:14" ht="15">
      <c r="A42" s="16" t="s">
        <v>22</v>
      </c>
      <c r="B42" s="17">
        <f>COUNTIF(B2:B40,"&gt;0")</f>
        <v>39</v>
      </c>
      <c r="D42" s="5" t="s">
        <v>23</v>
      </c>
      <c r="E42" s="5" t="s">
        <v>68</v>
      </c>
      <c r="F42" s="35">
        <v>2</v>
      </c>
      <c r="G42" s="35">
        <v>2</v>
      </c>
      <c r="H42" s="35">
        <v>1</v>
      </c>
      <c r="I42" s="35">
        <v>2</v>
      </c>
      <c r="J42" s="35">
        <v>1</v>
      </c>
      <c r="K42" s="35">
        <v>0</v>
      </c>
      <c r="L42" s="35">
        <v>0</v>
      </c>
      <c r="M42" s="35">
        <v>1</v>
      </c>
      <c r="N42" s="36">
        <v>0</v>
      </c>
    </row>
    <row r="43" spans="1:14" ht="15">
      <c r="A43" s="16" t="s">
        <v>24</v>
      </c>
      <c r="B43" s="17">
        <f>COUNTIF(E2:E40,"No")</f>
        <v>38</v>
      </c>
      <c r="D43" s="2" t="s">
        <v>69</v>
      </c>
      <c r="E43" s="2"/>
      <c r="F43" s="37">
        <v>3</v>
      </c>
      <c r="G43" s="37">
        <v>30</v>
      </c>
      <c r="H43" s="37">
        <v>30</v>
      </c>
      <c r="I43" s="37">
        <v>10</v>
      </c>
      <c r="J43" s="37">
        <v>100</v>
      </c>
      <c r="K43" s="37" t="s">
        <v>26</v>
      </c>
      <c r="L43" s="37" t="s">
        <v>26</v>
      </c>
      <c r="M43" s="37">
        <v>7</v>
      </c>
      <c r="N43" s="38" t="s">
        <v>26</v>
      </c>
    </row>
    <row r="44" spans="1:14" ht="15">
      <c r="A44" s="16" t="s">
        <v>27</v>
      </c>
      <c r="B44" s="17">
        <f>COUNTIFS(B2:B40,"4",C2:C40,"4")</f>
        <v>28</v>
      </c>
      <c r="D44" s="10"/>
      <c r="E44" s="23"/>
      <c r="F44" s="6" t="s">
        <v>28</v>
      </c>
      <c r="G44" s="6"/>
      <c r="H44" s="6"/>
      <c r="I44" s="6"/>
      <c r="J44" s="6"/>
      <c r="K44" s="6"/>
      <c r="L44" s="6"/>
      <c r="M44" s="6"/>
      <c r="N44" s="6"/>
    </row>
    <row r="45" spans="1:14" ht="15">
      <c r="A45" s="16" t="s">
        <v>29</v>
      </c>
      <c r="B45" s="17">
        <f>COUNTIFS(B2:B40,"4",C2:C40,"4",E2:E40,"No")</f>
        <v>27</v>
      </c>
      <c r="D45" s="9" t="s">
        <v>30</v>
      </c>
      <c r="E45" s="9"/>
      <c r="F45" s="24">
        <f t="shared" ref="F45:N45" si="0">COUNTIFS(F2:F40,F42,$B$2:$B$40,"4",$C$2:$C$40,"4",$E$2:$E$40,"No")</f>
        <v>0</v>
      </c>
      <c r="G45" s="24">
        <f t="shared" si="0"/>
        <v>27</v>
      </c>
      <c r="H45" s="24">
        <f t="shared" si="0"/>
        <v>27</v>
      </c>
      <c r="I45" s="24">
        <f t="shared" si="0"/>
        <v>6</v>
      </c>
      <c r="J45" s="24">
        <f t="shared" si="0"/>
        <v>27</v>
      </c>
      <c r="K45" s="24">
        <f t="shared" si="0"/>
        <v>25</v>
      </c>
      <c r="L45" s="24">
        <f t="shared" si="0"/>
        <v>27</v>
      </c>
      <c r="M45" s="24">
        <f t="shared" si="0"/>
        <v>8</v>
      </c>
      <c r="N45" s="24">
        <f t="shared" si="0"/>
        <v>27</v>
      </c>
    </row>
    <row r="46" spans="1:14" ht="15">
      <c r="A46" s="16" t="s">
        <v>31</v>
      </c>
      <c r="B46" s="17">
        <f>COUNTIFS(B2:B40,"&lt;4",C2:C40,"&lt;4")</f>
        <v>5</v>
      </c>
      <c r="D46" s="5" t="s">
        <v>32</v>
      </c>
      <c r="E46" s="5" t="s">
        <v>33</v>
      </c>
      <c r="F46" s="18">
        <f t="shared" ref="F46:N46" si="1">COUNTIFS(F2:F40,"&gt;-1",$B$2:$B$40,"4",$C$2:$C$40,"4",$E$2:$E$40,"No")</f>
        <v>27</v>
      </c>
      <c r="G46" s="18">
        <f t="shared" si="1"/>
        <v>27</v>
      </c>
      <c r="H46" s="18">
        <f t="shared" si="1"/>
        <v>27</v>
      </c>
      <c r="I46" s="18">
        <f t="shared" si="1"/>
        <v>27</v>
      </c>
      <c r="J46" s="18">
        <f t="shared" si="1"/>
        <v>27</v>
      </c>
      <c r="K46" s="18">
        <f t="shared" si="1"/>
        <v>25</v>
      </c>
      <c r="L46" s="18">
        <f t="shared" si="1"/>
        <v>27</v>
      </c>
      <c r="M46" s="18">
        <f t="shared" si="1"/>
        <v>26</v>
      </c>
      <c r="N46" s="18">
        <f t="shared" si="1"/>
        <v>27</v>
      </c>
    </row>
    <row r="47" spans="1:14" ht="15">
      <c r="A47" s="16" t="s">
        <v>34</v>
      </c>
      <c r="B47" s="17">
        <f>COUNTIFS(B2:B40,"&lt;4",C2:C40,"&lt;4",E2:E40,"No")</f>
        <v>5</v>
      </c>
      <c r="D47" s="7" t="s">
        <v>35</v>
      </c>
      <c r="E47" s="7"/>
      <c r="F47" s="25">
        <f t="shared" ref="F47:N47" si="2">100*F45/F46</f>
        <v>0</v>
      </c>
      <c r="G47" s="25">
        <f t="shared" si="2"/>
        <v>100</v>
      </c>
      <c r="H47" s="25">
        <f t="shared" si="2"/>
        <v>100</v>
      </c>
      <c r="I47" s="25">
        <f t="shared" si="2"/>
        <v>22.222222222222221</v>
      </c>
      <c r="J47" s="25">
        <f t="shared" si="2"/>
        <v>100</v>
      </c>
      <c r="K47" s="25">
        <f t="shared" si="2"/>
        <v>100</v>
      </c>
      <c r="L47" s="25">
        <f t="shared" si="2"/>
        <v>100</v>
      </c>
      <c r="M47" s="25">
        <f t="shared" si="2"/>
        <v>30.76923076923077</v>
      </c>
      <c r="N47" s="26">
        <f t="shared" si="2"/>
        <v>100</v>
      </c>
    </row>
    <row r="48" spans="1:14" ht="15">
      <c r="A48" s="16"/>
      <c r="B48" s="17"/>
      <c r="D48" s="7" t="s">
        <v>36</v>
      </c>
      <c r="E48" s="7"/>
      <c r="F48" s="25">
        <f t="shared" ref="F48:N48" si="3">COUNTIFS($B$2:$B$40,"4",$C$2:$C$40,"4",F2:F40,1,$E$2:$E$40,"No")+COUNTIFS($B$2:$B$40,"4",$C$2:$C$40,"4",F2:F40,2,$E$2:$E$40,"No")</f>
        <v>4</v>
      </c>
      <c r="G48" s="25">
        <f t="shared" si="3"/>
        <v>27</v>
      </c>
      <c r="H48" s="25">
        <f t="shared" si="3"/>
        <v>27</v>
      </c>
      <c r="I48" s="25">
        <f t="shared" si="3"/>
        <v>15</v>
      </c>
      <c r="J48" s="25">
        <f t="shared" si="3"/>
        <v>27</v>
      </c>
      <c r="K48" s="25">
        <f t="shared" si="3"/>
        <v>0</v>
      </c>
      <c r="L48" s="25">
        <f t="shared" si="3"/>
        <v>0</v>
      </c>
      <c r="M48" s="25">
        <f t="shared" si="3"/>
        <v>8</v>
      </c>
      <c r="N48" s="25">
        <f t="shared" si="3"/>
        <v>0</v>
      </c>
    </row>
    <row r="49" spans="1:14" ht="13.75" customHeight="1">
      <c r="A49" s="16" t="s">
        <v>37</v>
      </c>
      <c r="B49" s="17">
        <f>COUNTIFS(B2:B40,"&lt;4",C2:C40,4)+COUNTIFS(B2:B40,"4",C2:C40,"&lt;4")</f>
        <v>6</v>
      </c>
      <c r="E49" s="35"/>
      <c r="F49" s="4" t="s">
        <v>38</v>
      </c>
      <c r="G49" s="4"/>
      <c r="H49" s="4"/>
      <c r="I49" s="4"/>
      <c r="J49" s="4"/>
      <c r="K49" s="4"/>
      <c r="L49" s="4"/>
      <c r="M49" s="4"/>
      <c r="N49" s="4"/>
    </row>
    <row r="50" spans="1:14" ht="15">
      <c r="A50" s="27" t="s">
        <v>39</v>
      </c>
      <c r="B50" s="28">
        <f>COUNTIFS(B2:B40,"&lt;4",C2:C40,4,E2:E40,"No")+COUNTIFS(B2:B40,"4",C2:C40,"&lt;4",E2:E40,"No")</f>
        <v>6</v>
      </c>
      <c r="D50" s="9" t="s">
        <v>30</v>
      </c>
      <c r="E50" s="9"/>
      <c r="F50" s="24">
        <f t="shared" ref="F50:N50" si="4">COUNTIFS(F2:F40,F42,$B$2:$B$40,"&lt;4",$C$2:$C$40,"&lt;4",$E$2:$E$40,"No")</f>
        <v>0</v>
      </c>
      <c r="G50" s="24">
        <f t="shared" si="4"/>
        <v>4</v>
      </c>
      <c r="H50" s="24">
        <f t="shared" si="4"/>
        <v>5</v>
      </c>
      <c r="I50" s="24">
        <f t="shared" si="4"/>
        <v>2</v>
      </c>
      <c r="J50" s="24">
        <f t="shared" si="4"/>
        <v>5</v>
      </c>
      <c r="K50" s="24">
        <f t="shared" si="4"/>
        <v>3</v>
      </c>
      <c r="L50" s="24">
        <f t="shared" si="4"/>
        <v>3</v>
      </c>
      <c r="M50" s="24">
        <f t="shared" si="4"/>
        <v>1</v>
      </c>
      <c r="N50" s="24">
        <f t="shared" si="4"/>
        <v>5</v>
      </c>
    </row>
    <row r="51" spans="1:14" ht="15">
      <c r="A51" s="39"/>
      <c r="B51" s="39"/>
      <c r="D51" s="5" t="s">
        <v>32</v>
      </c>
      <c r="E51" s="5" t="s">
        <v>33</v>
      </c>
      <c r="F51" s="18">
        <f t="shared" ref="F51:N51" si="5">COUNTIFS(F2:F40,"&gt;-1",$B$2:$B$40,"&lt;4",$C$2:$C$40,"&lt;4",$E$2:$E$40,"No")</f>
        <v>5</v>
      </c>
      <c r="G51" s="18">
        <f t="shared" si="5"/>
        <v>5</v>
      </c>
      <c r="H51" s="18">
        <f t="shared" si="5"/>
        <v>5</v>
      </c>
      <c r="I51" s="18">
        <f t="shared" si="5"/>
        <v>5</v>
      </c>
      <c r="J51" s="18">
        <f t="shared" si="5"/>
        <v>5</v>
      </c>
      <c r="K51" s="18">
        <f t="shared" si="5"/>
        <v>5</v>
      </c>
      <c r="L51" s="18">
        <f t="shared" si="5"/>
        <v>5</v>
      </c>
      <c r="M51" s="18">
        <f t="shared" si="5"/>
        <v>5</v>
      </c>
      <c r="N51" s="18">
        <f t="shared" si="5"/>
        <v>5</v>
      </c>
    </row>
    <row r="52" spans="1:14" ht="15">
      <c r="D52" s="7" t="s">
        <v>35</v>
      </c>
      <c r="E52" s="7"/>
      <c r="F52" s="25">
        <f t="shared" ref="F52:N52" si="6">100*F50/F51</f>
        <v>0</v>
      </c>
      <c r="G52" s="25">
        <f t="shared" si="6"/>
        <v>80</v>
      </c>
      <c r="H52" s="25">
        <f t="shared" si="6"/>
        <v>100</v>
      </c>
      <c r="I52" s="25">
        <f t="shared" si="6"/>
        <v>40</v>
      </c>
      <c r="J52" s="25">
        <f t="shared" si="6"/>
        <v>100</v>
      </c>
      <c r="K52" s="25">
        <f t="shared" si="6"/>
        <v>60</v>
      </c>
      <c r="L52" s="25">
        <f t="shared" si="6"/>
        <v>60</v>
      </c>
      <c r="M52" s="25">
        <f t="shared" si="6"/>
        <v>20</v>
      </c>
      <c r="N52" s="26">
        <f t="shared" si="6"/>
        <v>100</v>
      </c>
    </row>
    <row r="53" spans="1:14" ht="15">
      <c r="D53" s="7" t="s">
        <v>36</v>
      </c>
      <c r="E53" s="7"/>
      <c r="F53" s="25">
        <f t="shared" ref="F53:N53" si="7">COUNTIFS($B$2:$B$40,"&lt;4",$C$2:$C$40,"&lt;4",F2:F40,1,$E$2:$E$40,"No")+COUNTIFS($B$2:$B$40,"&lt;4",$C$2:$C$40,"&lt;4",F2:F40,2,$E$2:$E$40,"No")</f>
        <v>0</v>
      </c>
      <c r="G53" s="25">
        <f t="shared" si="7"/>
        <v>4</v>
      </c>
      <c r="H53" s="25">
        <f t="shared" si="7"/>
        <v>5</v>
      </c>
      <c r="I53" s="25">
        <f t="shared" si="7"/>
        <v>4</v>
      </c>
      <c r="J53" s="25">
        <f t="shared" si="7"/>
        <v>5</v>
      </c>
      <c r="K53" s="25">
        <f t="shared" si="7"/>
        <v>1</v>
      </c>
      <c r="L53" s="25">
        <f t="shared" si="7"/>
        <v>1</v>
      </c>
      <c r="M53" s="25">
        <f t="shared" si="7"/>
        <v>3</v>
      </c>
      <c r="N53" s="25">
        <f t="shared" si="7"/>
        <v>0</v>
      </c>
    </row>
    <row r="54" spans="1:14" ht="15">
      <c r="D54" s="10"/>
      <c r="E54" s="10"/>
      <c r="F54" s="3" t="s">
        <v>141</v>
      </c>
      <c r="G54" s="3"/>
      <c r="H54" s="3"/>
      <c r="I54" s="3"/>
      <c r="J54" s="3"/>
      <c r="K54" s="3"/>
      <c r="L54" s="3"/>
      <c r="M54" s="3"/>
      <c r="N54" s="3"/>
    </row>
    <row r="55" spans="1:14" ht="15">
      <c r="D55" s="9" t="s">
        <v>30</v>
      </c>
      <c r="E55" s="9"/>
      <c r="F55" s="24">
        <f t="shared" ref="F55:N55" si="8">COUNTIFS(F2:F40,F42,$B$2:$B$40,"&lt;4",$C$2:$C$40,"4",$E$2:$E$40,"No")+COUNTIFS(F2:F40,F42,$B$2:$B$40,"4",$C$2:$C$40,"&lt;4",$E$2:$E$40,"No")</f>
        <v>0</v>
      </c>
      <c r="G55" s="24">
        <f t="shared" si="8"/>
        <v>6</v>
      </c>
      <c r="H55" s="24">
        <f t="shared" si="8"/>
        <v>5</v>
      </c>
      <c r="I55" s="24">
        <f t="shared" si="8"/>
        <v>0</v>
      </c>
      <c r="J55" s="24">
        <f t="shared" si="8"/>
        <v>6</v>
      </c>
      <c r="K55" s="24">
        <f t="shared" si="8"/>
        <v>5</v>
      </c>
      <c r="L55" s="24">
        <f t="shared" si="8"/>
        <v>6</v>
      </c>
      <c r="M55" s="24">
        <f t="shared" si="8"/>
        <v>3</v>
      </c>
      <c r="N55" s="24">
        <f t="shared" si="8"/>
        <v>5</v>
      </c>
    </row>
    <row r="56" spans="1:14" ht="15">
      <c r="D56" s="5" t="s">
        <v>32</v>
      </c>
      <c r="E56" s="5" t="s">
        <v>33</v>
      </c>
      <c r="F56" s="18">
        <f t="shared" ref="F56:N56" si="9">COUNTIFS(F2:F40,"&gt;-1",$B$2:$B$40,"&lt;4",$C$2:$C$40,"4",$E$2:$E$40,"No")+COUNTIFS(F2:F40,"&gt;-1",$B$2:$B$40,"4",$C$2:$C$40,"&lt;4",$E$2:$E$40,"No")</f>
        <v>6</v>
      </c>
      <c r="G56" s="18">
        <f t="shared" si="9"/>
        <v>6</v>
      </c>
      <c r="H56" s="18">
        <f t="shared" si="9"/>
        <v>6</v>
      </c>
      <c r="I56" s="18">
        <f t="shared" si="9"/>
        <v>6</v>
      </c>
      <c r="J56" s="18">
        <f t="shared" si="9"/>
        <v>6</v>
      </c>
      <c r="K56" s="18">
        <f t="shared" si="9"/>
        <v>6</v>
      </c>
      <c r="L56" s="18">
        <f t="shared" si="9"/>
        <v>6</v>
      </c>
      <c r="M56" s="18">
        <f t="shared" si="9"/>
        <v>6</v>
      </c>
      <c r="N56" s="18">
        <f t="shared" si="9"/>
        <v>5</v>
      </c>
    </row>
    <row r="57" spans="1:14" ht="15">
      <c r="D57" s="7" t="s">
        <v>35</v>
      </c>
      <c r="E57" s="7"/>
      <c r="F57" s="25">
        <f t="shared" ref="F57:N57" si="10">100*F55/F56</f>
        <v>0</v>
      </c>
      <c r="G57" s="25">
        <f t="shared" si="10"/>
        <v>100</v>
      </c>
      <c r="H57" s="25">
        <f t="shared" si="10"/>
        <v>83.333333333333329</v>
      </c>
      <c r="I57" s="25">
        <f t="shared" si="10"/>
        <v>0</v>
      </c>
      <c r="J57" s="25">
        <f t="shared" si="10"/>
        <v>100</v>
      </c>
      <c r="K57" s="25">
        <f t="shared" si="10"/>
        <v>83.333333333333329</v>
      </c>
      <c r="L57" s="25">
        <f t="shared" si="10"/>
        <v>100</v>
      </c>
      <c r="M57" s="25">
        <f t="shared" si="10"/>
        <v>50</v>
      </c>
      <c r="N57" s="26">
        <f t="shared" si="10"/>
        <v>100</v>
      </c>
    </row>
    <row r="58" spans="1:14" ht="15">
      <c r="D58" s="7" t="s">
        <v>36</v>
      </c>
      <c r="E58" s="7"/>
      <c r="F58" s="25">
        <f t="shared" ref="F58:N58" si="11">COUNTIFS($B$2:$B$40,"4",$C$2:$C$40,"&lt;4",F2:F40,1,$E$2:$E$40,"No")+COUNTIFS($B$2:$B$40,"4",$C$2:$C$40,"&lt;4",F2:F40,2,$E$2:$E$40,"No")+COUNTIFS($B$2:$B$40,"&lt;4",$C$2:$C$40,"4",F2:F40,1,$E$2:$E$40,"No")+COUNTIFS($B$2:$B$40,"&lt;4",$C$2:$C$40,"4",F2:F40,2,$E$2:$E$40,"No")</f>
        <v>2</v>
      </c>
      <c r="G58" s="25">
        <f t="shared" si="11"/>
        <v>6</v>
      </c>
      <c r="H58" s="25">
        <f t="shared" si="11"/>
        <v>5</v>
      </c>
      <c r="I58" s="25">
        <f t="shared" si="11"/>
        <v>6</v>
      </c>
      <c r="J58" s="25">
        <f t="shared" si="11"/>
        <v>6</v>
      </c>
      <c r="K58" s="25">
        <f t="shared" si="11"/>
        <v>1</v>
      </c>
      <c r="L58" s="25">
        <f t="shared" si="11"/>
        <v>0</v>
      </c>
      <c r="M58" s="25">
        <f t="shared" si="11"/>
        <v>4</v>
      </c>
      <c r="N58" s="25">
        <f t="shared" si="11"/>
        <v>0</v>
      </c>
    </row>
  </sheetData>
  <mergeCells count="18">
    <mergeCell ref="D56:E56"/>
    <mergeCell ref="D57:E57"/>
    <mergeCell ref="D58:E58"/>
    <mergeCell ref="D51:E51"/>
    <mergeCell ref="D52:E52"/>
    <mergeCell ref="D53:E53"/>
    <mergeCell ref="F54:N54"/>
    <mergeCell ref="D55:E55"/>
    <mergeCell ref="D46:E46"/>
    <mergeCell ref="D47:E47"/>
    <mergeCell ref="D48:E48"/>
    <mergeCell ref="F49:N49"/>
    <mergeCell ref="D50:E50"/>
    <mergeCell ref="D41:E41"/>
    <mergeCell ref="D42:E42"/>
    <mergeCell ref="D43:E43"/>
    <mergeCell ref="F44:N44"/>
    <mergeCell ref="D45:E45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48"/>
  <sheetViews>
    <sheetView zoomScaleNormal="100" workbookViewId="0">
      <selection activeCell="F44" sqref="F44:N44"/>
    </sheetView>
  </sheetViews>
  <sheetFormatPr baseColWidth="10" defaultColWidth="8.6640625" defaultRowHeight="14"/>
  <cols>
    <col min="1" max="1" width="24.6640625" style="29" customWidth="1"/>
    <col min="2" max="2" width="6.5" style="29" customWidth="1"/>
    <col min="3" max="3" width="6" style="29" customWidth="1"/>
    <col min="4" max="4" width="5.5" style="29" customWidth="1"/>
    <col min="5" max="5" width="8.33203125" style="29" customWidth="1"/>
    <col min="6" max="6" width="7.1640625" style="29" customWidth="1"/>
    <col min="7" max="7" width="5.6640625" style="29" customWidth="1"/>
    <col min="8" max="8" width="6.33203125" style="29" customWidth="1"/>
    <col min="9" max="9" width="6.1640625" style="29" customWidth="1"/>
    <col min="10" max="10" width="7.83203125" style="29" customWidth="1"/>
    <col min="11" max="11" width="6.83203125" style="29" customWidth="1"/>
    <col min="12" max="12" width="7.83203125" style="29" customWidth="1"/>
    <col min="13" max="13" width="7.1640625" style="29" customWidth="1"/>
    <col min="14" max="14" width="7.5" style="29" customWidth="1"/>
    <col min="15" max="1024" width="8.6640625" style="29"/>
  </cols>
  <sheetData>
    <row r="1" spans="1:14" s="30" customFormat="1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70</v>
      </c>
      <c r="G1" s="30" t="s">
        <v>71</v>
      </c>
      <c r="H1" s="30" t="s">
        <v>72</v>
      </c>
      <c r="I1" s="30" t="s">
        <v>73</v>
      </c>
      <c r="J1" s="30" t="s">
        <v>74</v>
      </c>
      <c r="K1" s="30" t="s">
        <v>75</v>
      </c>
      <c r="L1" s="30" t="s">
        <v>76</v>
      </c>
      <c r="M1" s="30" t="s">
        <v>77</v>
      </c>
      <c r="N1" s="30" t="s">
        <v>78</v>
      </c>
    </row>
    <row r="2" spans="1:14">
      <c r="A2" s="31">
        <v>44277.601623252303</v>
      </c>
      <c r="B2" s="29">
        <v>4</v>
      </c>
      <c r="C2" s="29">
        <v>4</v>
      </c>
      <c r="D2" s="29">
        <v>1</v>
      </c>
      <c r="E2" s="29" t="s">
        <v>14</v>
      </c>
      <c r="F2" s="29">
        <v>0</v>
      </c>
      <c r="G2" s="29">
        <v>0</v>
      </c>
      <c r="H2" s="29">
        <v>1</v>
      </c>
      <c r="I2" s="29">
        <v>0</v>
      </c>
      <c r="J2" s="29">
        <v>0</v>
      </c>
      <c r="K2" s="29">
        <v>0</v>
      </c>
      <c r="L2" s="29">
        <v>0</v>
      </c>
      <c r="M2" s="29">
        <v>0</v>
      </c>
      <c r="N2" s="29">
        <v>2</v>
      </c>
    </row>
    <row r="3" spans="1:14">
      <c r="A3" s="31">
        <v>44277.602767650496</v>
      </c>
      <c r="B3" s="29">
        <v>4</v>
      </c>
      <c r="C3" s="29">
        <v>4</v>
      </c>
      <c r="D3" s="29">
        <v>4</v>
      </c>
      <c r="E3" s="29" t="s">
        <v>14</v>
      </c>
      <c r="F3" s="29">
        <v>0</v>
      </c>
      <c r="G3" s="29">
        <v>1</v>
      </c>
      <c r="H3" s="29">
        <v>1</v>
      </c>
      <c r="I3" s="29">
        <v>0</v>
      </c>
      <c r="J3" s="29">
        <v>0</v>
      </c>
      <c r="K3" s="29">
        <v>0</v>
      </c>
      <c r="L3" s="29">
        <v>0</v>
      </c>
      <c r="M3" s="29">
        <v>1</v>
      </c>
      <c r="N3" s="29">
        <v>2</v>
      </c>
    </row>
    <row r="4" spans="1:14">
      <c r="A4" s="31">
        <v>44277.605553344903</v>
      </c>
      <c r="B4" s="29">
        <v>4</v>
      </c>
      <c r="C4" s="29">
        <v>4</v>
      </c>
      <c r="D4" s="29">
        <v>1</v>
      </c>
      <c r="E4" s="29" t="s">
        <v>14</v>
      </c>
      <c r="F4" s="29">
        <v>0</v>
      </c>
      <c r="G4" s="29">
        <v>1</v>
      </c>
      <c r="H4" s="29">
        <v>1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2</v>
      </c>
    </row>
    <row r="5" spans="1:14">
      <c r="A5" s="31">
        <v>44277.920849456001</v>
      </c>
      <c r="B5" s="29">
        <v>4</v>
      </c>
      <c r="C5" s="29">
        <v>4</v>
      </c>
      <c r="D5" s="29">
        <v>4</v>
      </c>
      <c r="E5" s="29" t="s">
        <v>14</v>
      </c>
      <c r="F5" s="29">
        <v>0</v>
      </c>
      <c r="G5" s="29">
        <v>1</v>
      </c>
      <c r="H5" s="29">
        <v>1</v>
      </c>
      <c r="I5" s="29">
        <v>0</v>
      </c>
      <c r="J5" s="29">
        <v>0</v>
      </c>
      <c r="K5" s="29">
        <v>0</v>
      </c>
      <c r="L5" s="29">
        <v>0</v>
      </c>
      <c r="M5" s="29">
        <v>2</v>
      </c>
      <c r="N5" s="29">
        <v>2</v>
      </c>
    </row>
    <row r="6" spans="1:14">
      <c r="A6" s="31">
        <v>44277.924365844898</v>
      </c>
      <c r="B6" s="29">
        <v>4</v>
      </c>
      <c r="C6" s="29">
        <v>4</v>
      </c>
      <c r="D6" s="29">
        <v>3</v>
      </c>
      <c r="E6" s="29" t="s">
        <v>14</v>
      </c>
      <c r="F6" s="29">
        <v>2</v>
      </c>
      <c r="G6" s="29">
        <v>2</v>
      </c>
      <c r="H6" s="29">
        <v>1</v>
      </c>
      <c r="I6" s="29">
        <v>0</v>
      </c>
      <c r="J6" s="29">
        <v>3</v>
      </c>
      <c r="K6" s="29">
        <v>0</v>
      </c>
      <c r="L6" s="29">
        <v>4</v>
      </c>
      <c r="M6" s="29">
        <v>3</v>
      </c>
      <c r="N6" s="29">
        <v>2</v>
      </c>
    </row>
    <row r="7" spans="1:14">
      <c r="A7" s="31">
        <v>44278.043356574097</v>
      </c>
      <c r="B7" s="29">
        <v>1</v>
      </c>
      <c r="C7" s="29">
        <v>2</v>
      </c>
      <c r="D7" s="29">
        <v>3</v>
      </c>
      <c r="E7" s="29" t="s">
        <v>14</v>
      </c>
      <c r="F7" s="29">
        <v>0</v>
      </c>
      <c r="G7" s="29">
        <v>0</v>
      </c>
      <c r="H7" s="29">
        <v>1</v>
      </c>
      <c r="I7" s="29">
        <v>0</v>
      </c>
      <c r="J7" s="29">
        <v>0</v>
      </c>
      <c r="K7" s="29">
        <v>0</v>
      </c>
      <c r="L7" s="29">
        <v>0</v>
      </c>
      <c r="M7" s="29">
        <v>1</v>
      </c>
      <c r="N7" s="29">
        <v>2</v>
      </c>
    </row>
    <row r="8" spans="1:14">
      <c r="A8" s="31">
        <v>44278.333267650502</v>
      </c>
      <c r="B8" s="29">
        <v>4</v>
      </c>
      <c r="C8" s="29">
        <v>4</v>
      </c>
      <c r="D8" s="29">
        <v>1</v>
      </c>
      <c r="E8" s="29" t="s">
        <v>14</v>
      </c>
      <c r="F8" s="29">
        <v>1</v>
      </c>
      <c r="G8" s="29">
        <v>0</v>
      </c>
      <c r="H8" s="29">
        <v>1</v>
      </c>
      <c r="I8" s="29">
        <v>0</v>
      </c>
      <c r="J8" s="29">
        <v>0</v>
      </c>
      <c r="K8" s="29">
        <v>0</v>
      </c>
      <c r="L8" s="29">
        <v>0</v>
      </c>
      <c r="M8" s="29">
        <v>1</v>
      </c>
      <c r="N8" s="29">
        <v>2</v>
      </c>
    </row>
    <row r="9" spans="1:14">
      <c r="A9" s="31">
        <v>44278.366669224502</v>
      </c>
      <c r="B9" s="29">
        <v>4</v>
      </c>
      <c r="C9" s="29">
        <v>4</v>
      </c>
      <c r="D9" s="29">
        <v>1</v>
      </c>
      <c r="E9" s="29" t="s">
        <v>14</v>
      </c>
      <c r="F9" s="29">
        <v>0</v>
      </c>
      <c r="G9" s="29">
        <v>0</v>
      </c>
      <c r="H9" s="29">
        <v>1</v>
      </c>
      <c r="I9" s="29">
        <v>0</v>
      </c>
      <c r="J9" s="29">
        <v>3</v>
      </c>
      <c r="K9" s="29">
        <v>0</v>
      </c>
      <c r="L9" s="29">
        <v>0</v>
      </c>
      <c r="M9" s="29">
        <v>2</v>
      </c>
      <c r="N9" s="29">
        <v>2</v>
      </c>
    </row>
    <row r="10" spans="1:14">
      <c r="A10" s="31">
        <v>44278.514144872701</v>
      </c>
      <c r="B10" s="29">
        <v>4</v>
      </c>
      <c r="C10" s="29">
        <v>4</v>
      </c>
      <c r="D10" s="29">
        <v>4</v>
      </c>
      <c r="E10" s="29" t="s">
        <v>14</v>
      </c>
      <c r="F10" s="29">
        <v>0</v>
      </c>
      <c r="G10" s="29">
        <v>0</v>
      </c>
      <c r="H10" s="29">
        <v>1</v>
      </c>
      <c r="I10" s="29">
        <v>0</v>
      </c>
      <c r="J10" s="29">
        <v>0</v>
      </c>
      <c r="K10" s="29">
        <v>0</v>
      </c>
      <c r="L10" s="29">
        <v>0</v>
      </c>
      <c r="M10" s="29">
        <v>1</v>
      </c>
      <c r="N10" s="29">
        <v>2</v>
      </c>
    </row>
    <row r="11" spans="1:14">
      <c r="A11" s="31">
        <v>44278.536958159697</v>
      </c>
      <c r="B11" s="29">
        <v>3</v>
      </c>
      <c r="C11" s="29">
        <v>4</v>
      </c>
      <c r="D11" s="29">
        <v>2</v>
      </c>
      <c r="E11" s="29" t="s">
        <v>14</v>
      </c>
      <c r="F11" s="29">
        <v>0</v>
      </c>
      <c r="G11" s="29">
        <v>1</v>
      </c>
      <c r="H11" s="29">
        <v>1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2</v>
      </c>
    </row>
    <row r="12" spans="1:14">
      <c r="A12" s="31">
        <v>44278.639728715301</v>
      </c>
      <c r="B12" s="29">
        <v>4</v>
      </c>
      <c r="C12" s="29">
        <v>4</v>
      </c>
      <c r="D12" s="29">
        <v>1</v>
      </c>
      <c r="E12" s="29" t="s">
        <v>16</v>
      </c>
      <c r="F12" s="29">
        <v>4</v>
      </c>
      <c r="G12" s="29">
        <v>0</v>
      </c>
      <c r="H12" s="29">
        <v>1</v>
      </c>
      <c r="I12" s="29">
        <v>0</v>
      </c>
      <c r="J12" s="29">
        <v>0</v>
      </c>
      <c r="K12" s="29">
        <v>0</v>
      </c>
      <c r="L12" s="29">
        <v>2</v>
      </c>
      <c r="M12" s="29">
        <v>0</v>
      </c>
      <c r="N12" s="29">
        <v>2</v>
      </c>
    </row>
    <row r="13" spans="1:14">
      <c r="A13" s="31">
        <v>44278.708344884297</v>
      </c>
      <c r="B13" s="29">
        <v>4</v>
      </c>
      <c r="C13" s="29">
        <v>3</v>
      </c>
      <c r="D13" s="29">
        <v>1</v>
      </c>
      <c r="E13" s="29" t="s">
        <v>14</v>
      </c>
      <c r="F13" s="29">
        <v>0</v>
      </c>
      <c r="G13" s="29">
        <v>0</v>
      </c>
      <c r="H13" s="29">
        <v>1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2</v>
      </c>
    </row>
    <row r="14" spans="1:14">
      <c r="A14" s="31">
        <v>44278.738993229199</v>
      </c>
      <c r="B14" s="29">
        <v>1</v>
      </c>
      <c r="C14" s="29">
        <v>2</v>
      </c>
      <c r="D14" s="29">
        <v>1</v>
      </c>
      <c r="E14" s="29" t="s">
        <v>14</v>
      </c>
      <c r="F14" s="29">
        <v>2</v>
      </c>
      <c r="G14" s="29">
        <v>2</v>
      </c>
      <c r="H14" s="29">
        <v>1</v>
      </c>
      <c r="I14" s="29">
        <v>2</v>
      </c>
      <c r="J14" s="29">
        <v>1</v>
      </c>
      <c r="K14" s="29">
        <v>4</v>
      </c>
      <c r="L14" s="29">
        <v>2</v>
      </c>
      <c r="M14" s="29">
        <v>1</v>
      </c>
      <c r="N14" s="29">
        <v>2</v>
      </c>
    </row>
    <row r="15" spans="1:14">
      <c r="A15" s="31">
        <v>44279.356876516198</v>
      </c>
      <c r="B15" s="29">
        <v>4</v>
      </c>
      <c r="C15" s="29">
        <v>4</v>
      </c>
      <c r="D15" s="29">
        <v>1</v>
      </c>
      <c r="E15" s="29" t="s">
        <v>14</v>
      </c>
      <c r="F15" s="29">
        <v>0</v>
      </c>
      <c r="G15" s="29">
        <v>0</v>
      </c>
      <c r="H15" s="29">
        <v>1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2</v>
      </c>
    </row>
    <row r="16" spans="1:14">
      <c r="A16" s="31">
        <v>44279.462582858803</v>
      </c>
      <c r="B16" s="29">
        <v>3</v>
      </c>
      <c r="C16" s="29">
        <v>3</v>
      </c>
      <c r="D16" s="29">
        <v>1</v>
      </c>
      <c r="E16" s="29" t="s">
        <v>14</v>
      </c>
      <c r="F16" s="29">
        <v>3</v>
      </c>
      <c r="G16" s="29">
        <v>0</v>
      </c>
      <c r="H16" s="29">
        <v>2</v>
      </c>
      <c r="I16" s="29">
        <v>4</v>
      </c>
      <c r="J16" s="29">
        <v>0</v>
      </c>
      <c r="K16" s="29">
        <v>4</v>
      </c>
      <c r="L16" s="29">
        <v>3</v>
      </c>
      <c r="M16" s="29">
        <v>0</v>
      </c>
      <c r="N16" s="29">
        <v>4</v>
      </c>
    </row>
    <row r="17" spans="1:14">
      <c r="A17" s="31">
        <v>44280.563021932903</v>
      </c>
      <c r="B17" s="29">
        <v>4</v>
      </c>
      <c r="C17" s="29">
        <v>4</v>
      </c>
      <c r="D17" s="29">
        <v>2</v>
      </c>
      <c r="E17" s="29" t="s">
        <v>14</v>
      </c>
      <c r="F17" s="29">
        <v>0</v>
      </c>
      <c r="G17" s="29">
        <v>1</v>
      </c>
      <c r="H17" s="29">
        <v>1</v>
      </c>
      <c r="I17" s="29">
        <v>0</v>
      </c>
      <c r="J17" s="29">
        <v>0</v>
      </c>
      <c r="K17" s="29">
        <v>0</v>
      </c>
      <c r="L17" s="29">
        <v>1</v>
      </c>
      <c r="M17" s="29">
        <v>1</v>
      </c>
      <c r="N17" s="29">
        <v>2</v>
      </c>
    </row>
    <row r="18" spans="1:14">
      <c r="A18" s="31">
        <v>44280.698808657398</v>
      </c>
      <c r="B18" s="29">
        <v>4</v>
      </c>
      <c r="C18" s="29">
        <v>4</v>
      </c>
      <c r="D18" s="29">
        <v>2</v>
      </c>
      <c r="E18" s="29" t="s">
        <v>14</v>
      </c>
      <c r="F18" s="29">
        <v>0</v>
      </c>
      <c r="G18" s="29">
        <v>1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2</v>
      </c>
    </row>
    <row r="19" spans="1:14">
      <c r="A19" s="31">
        <v>44280.700826759297</v>
      </c>
      <c r="B19" s="29">
        <v>4</v>
      </c>
      <c r="C19" s="29">
        <v>4</v>
      </c>
      <c r="D19" s="29">
        <v>2</v>
      </c>
      <c r="E19" s="29" t="s">
        <v>14</v>
      </c>
      <c r="F19" s="29">
        <v>0</v>
      </c>
      <c r="G19" s="29">
        <v>2</v>
      </c>
      <c r="H19" s="29">
        <v>1</v>
      </c>
      <c r="I19" s="29">
        <v>0</v>
      </c>
      <c r="J19" s="29">
        <v>0</v>
      </c>
      <c r="K19" s="29">
        <v>0</v>
      </c>
      <c r="L19" s="29">
        <v>0</v>
      </c>
      <c r="M19" s="29">
        <v>1</v>
      </c>
      <c r="N19" s="29">
        <v>2</v>
      </c>
    </row>
    <row r="20" spans="1:14">
      <c r="A20" s="31">
        <v>44281.482283587997</v>
      </c>
      <c r="B20" s="29">
        <v>1</v>
      </c>
      <c r="C20" s="29">
        <v>1</v>
      </c>
      <c r="D20" s="29">
        <v>4</v>
      </c>
      <c r="E20" s="29" t="s">
        <v>14</v>
      </c>
      <c r="F20" s="29" t="s">
        <v>15</v>
      </c>
      <c r="G20" s="29">
        <v>1</v>
      </c>
      <c r="H20" s="29">
        <v>1</v>
      </c>
      <c r="I20" s="29" t="s">
        <v>15</v>
      </c>
      <c r="J20" s="29">
        <v>0</v>
      </c>
      <c r="K20" s="29">
        <v>1</v>
      </c>
      <c r="L20" s="29">
        <v>4</v>
      </c>
      <c r="M20" s="29">
        <v>2</v>
      </c>
      <c r="N20" s="29">
        <v>2</v>
      </c>
    </row>
    <row r="21" spans="1:14">
      <c r="A21" s="31">
        <v>44282.730989456002</v>
      </c>
      <c r="B21" s="29">
        <v>4</v>
      </c>
      <c r="C21" s="29">
        <v>4</v>
      </c>
      <c r="D21" s="29">
        <v>3</v>
      </c>
      <c r="E21" s="29" t="s">
        <v>16</v>
      </c>
      <c r="F21" s="29">
        <v>1</v>
      </c>
      <c r="G21" s="29">
        <v>0</v>
      </c>
      <c r="H21" s="29">
        <v>1</v>
      </c>
      <c r="I21" s="29" t="s">
        <v>15</v>
      </c>
      <c r="J21" s="29">
        <v>0</v>
      </c>
      <c r="K21" s="29">
        <v>0</v>
      </c>
      <c r="L21" s="29">
        <v>0</v>
      </c>
      <c r="M21" s="29">
        <v>1</v>
      </c>
      <c r="N21" s="29">
        <v>2</v>
      </c>
    </row>
    <row r="22" spans="1:14">
      <c r="A22" s="31">
        <v>44282.808664999997</v>
      </c>
      <c r="B22" s="29">
        <v>4</v>
      </c>
      <c r="C22" s="29">
        <v>4</v>
      </c>
      <c r="D22" s="29">
        <v>1</v>
      </c>
      <c r="E22" s="29" t="s">
        <v>14</v>
      </c>
      <c r="F22" s="29">
        <v>0</v>
      </c>
      <c r="G22" s="29">
        <v>0</v>
      </c>
      <c r="H22" s="29">
        <v>1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2</v>
      </c>
    </row>
    <row r="23" spans="1:14">
      <c r="A23" s="31">
        <v>44284.3870479861</v>
      </c>
      <c r="B23" s="29">
        <v>4</v>
      </c>
      <c r="C23" s="29">
        <v>4</v>
      </c>
      <c r="D23" s="29">
        <v>3</v>
      </c>
      <c r="E23" s="29" t="s">
        <v>14</v>
      </c>
      <c r="F23" s="29" t="s">
        <v>15</v>
      </c>
      <c r="G23" s="29">
        <v>0</v>
      </c>
      <c r="H23" s="29">
        <v>1</v>
      </c>
      <c r="I23" s="29">
        <v>0</v>
      </c>
      <c r="J23" s="29">
        <v>0</v>
      </c>
      <c r="K23" s="29" t="s">
        <v>15</v>
      </c>
      <c r="L23" s="29">
        <v>0</v>
      </c>
      <c r="M23" s="29">
        <v>1</v>
      </c>
      <c r="N23" s="29">
        <v>2</v>
      </c>
    </row>
    <row r="24" spans="1:14">
      <c r="A24" s="31">
        <v>44343.714813043996</v>
      </c>
      <c r="B24" s="29">
        <v>1</v>
      </c>
      <c r="C24" s="29">
        <v>3</v>
      </c>
      <c r="D24" s="29">
        <v>2</v>
      </c>
      <c r="E24" s="29" t="s">
        <v>14</v>
      </c>
      <c r="F24" s="29">
        <v>0</v>
      </c>
      <c r="G24" s="29">
        <v>2</v>
      </c>
      <c r="H24" s="29">
        <v>1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2</v>
      </c>
    </row>
    <row r="25" spans="1:14">
      <c r="A25" s="31">
        <v>44351.394000879598</v>
      </c>
      <c r="B25" s="29">
        <v>1</v>
      </c>
      <c r="C25" s="29">
        <v>2</v>
      </c>
      <c r="D25" s="29">
        <v>2</v>
      </c>
      <c r="E25" s="29" t="s">
        <v>14</v>
      </c>
      <c r="F25" s="29">
        <v>0</v>
      </c>
      <c r="G25" s="29">
        <v>0</v>
      </c>
      <c r="H25" s="29">
        <v>1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2</v>
      </c>
    </row>
    <row r="26" spans="1:14">
      <c r="A26" s="31">
        <v>44357.635996226803</v>
      </c>
      <c r="B26" s="29">
        <v>1</v>
      </c>
      <c r="C26" s="29">
        <v>4</v>
      </c>
      <c r="D26" s="29">
        <v>2</v>
      </c>
      <c r="E26" s="29" t="s">
        <v>14</v>
      </c>
      <c r="F26" s="29">
        <v>0</v>
      </c>
      <c r="G26" s="29">
        <v>1</v>
      </c>
      <c r="H26" s="29">
        <v>1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2</v>
      </c>
    </row>
    <row r="27" spans="1:14">
      <c r="A27" s="31">
        <v>44396.7142808102</v>
      </c>
      <c r="B27" s="29">
        <v>1</v>
      </c>
      <c r="C27" s="29">
        <v>4</v>
      </c>
      <c r="D27" s="29">
        <v>2</v>
      </c>
      <c r="E27" s="29" t="s">
        <v>14</v>
      </c>
      <c r="F27" s="29">
        <v>4</v>
      </c>
      <c r="G27" s="29">
        <v>0</v>
      </c>
      <c r="H27" s="29">
        <v>1</v>
      </c>
      <c r="I27" s="29" t="s">
        <v>15</v>
      </c>
      <c r="J27" s="29">
        <v>0</v>
      </c>
      <c r="K27" s="29" t="s">
        <v>15</v>
      </c>
      <c r="L27" s="29">
        <v>0</v>
      </c>
      <c r="M27" s="29">
        <v>1</v>
      </c>
      <c r="N27" s="29">
        <v>2</v>
      </c>
    </row>
    <row r="28" spans="1:14">
      <c r="A28" s="31">
        <v>44398.650538935202</v>
      </c>
      <c r="B28" s="29">
        <v>1</v>
      </c>
      <c r="C28" s="29">
        <v>4</v>
      </c>
      <c r="D28" s="29">
        <v>1</v>
      </c>
      <c r="E28" s="29" t="s">
        <v>14</v>
      </c>
      <c r="F28" s="29">
        <v>3</v>
      </c>
      <c r="G28" s="29">
        <v>0</v>
      </c>
      <c r="H28" s="29">
        <v>1</v>
      </c>
      <c r="I28" s="29">
        <v>0</v>
      </c>
      <c r="J28" s="29">
        <v>0</v>
      </c>
      <c r="K28" s="29">
        <v>4</v>
      </c>
      <c r="L28" s="29">
        <v>0</v>
      </c>
      <c r="M28" s="29">
        <v>0</v>
      </c>
      <c r="N28" s="29">
        <v>2</v>
      </c>
    </row>
    <row r="29" spans="1:14">
      <c r="A29" s="31">
        <v>44404.810931863401</v>
      </c>
      <c r="B29" s="29">
        <v>2</v>
      </c>
      <c r="C29" s="29">
        <v>4</v>
      </c>
      <c r="D29" s="29">
        <v>1</v>
      </c>
      <c r="E29" s="29" t="s">
        <v>14</v>
      </c>
      <c r="F29" s="29">
        <v>0</v>
      </c>
      <c r="G29" s="29">
        <v>0</v>
      </c>
      <c r="H29" s="29">
        <v>1</v>
      </c>
      <c r="I29" s="29">
        <v>0</v>
      </c>
      <c r="J29" s="29">
        <v>0</v>
      </c>
      <c r="K29" s="29">
        <v>0</v>
      </c>
      <c r="L29" s="29">
        <v>0</v>
      </c>
      <c r="M29" s="29">
        <v>1</v>
      </c>
      <c r="N29" s="29">
        <v>2</v>
      </c>
    </row>
    <row r="30" spans="1:14">
      <c r="A30" s="31">
        <v>44405.960115613401</v>
      </c>
      <c r="B30" s="29">
        <v>2</v>
      </c>
      <c r="C30" s="29">
        <v>3</v>
      </c>
      <c r="D30" s="29">
        <v>1</v>
      </c>
      <c r="E30" s="29" t="s">
        <v>14</v>
      </c>
      <c r="F30" s="29">
        <v>1</v>
      </c>
      <c r="G30" s="29">
        <v>2</v>
      </c>
      <c r="H30" s="29">
        <v>1</v>
      </c>
      <c r="I30" s="29">
        <v>2</v>
      </c>
      <c r="J30" s="29">
        <v>1</v>
      </c>
      <c r="K30" s="29" t="s">
        <v>15</v>
      </c>
      <c r="L30" s="29">
        <v>2</v>
      </c>
      <c r="M30" s="29">
        <v>2</v>
      </c>
      <c r="N30" s="29">
        <v>2</v>
      </c>
    </row>
    <row r="31" spans="1:14">
      <c r="A31" s="13" t="s">
        <v>17</v>
      </c>
      <c r="B31" s="32"/>
      <c r="D31" s="9" t="s">
        <v>18</v>
      </c>
      <c r="E31" s="9"/>
      <c r="F31" s="33" t="s">
        <v>21</v>
      </c>
      <c r="G31" s="33" t="s">
        <v>19</v>
      </c>
      <c r="H31" s="33" t="s">
        <v>21</v>
      </c>
      <c r="I31" s="33" t="s">
        <v>21</v>
      </c>
      <c r="J31" s="33" t="s">
        <v>19</v>
      </c>
      <c r="K31" s="33" t="s">
        <v>21</v>
      </c>
      <c r="L31" s="33" t="s">
        <v>20</v>
      </c>
      <c r="M31" s="33" t="s">
        <v>19</v>
      </c>
      <c r="N31" s="34" t="s">
        <v>21</v>
      </c>
    </row>
    <row r="32" spans="1:14" ht="15">
      <c r="A32" s="16" t="s">
        <v>22</v>
      </c>
      <c r="B32" s="17">
        <f>COUNTIF(B2:B30,"&gt;0")</f>
        <v>29</v>
      </c>
      <c r="D32" s="8" t="s">
        <v>23</v>
      </c>
      <c r="E32" s="8"/>
      <c r="F32" s="35">
        <v>2</v>
      </c>
      <c r="G32" s="35">
        <v>2</v>
      </c>
      <c r="H32" s="35">
        <v>1</v>
      </c>
      <c r="I32" s="35">
        <v>0</v>
      </c>
      <c r="J32" s="35">
        <v>0</v>
      </c>
      <c r="K32" s="35">
        <v>0</v>
      </c>
      <c r="L32" s="35">
        <v>0</v>
      </c>
      <c r="M32" s="35">
        <v>2</v>
      </c>
      <c r="N32" s="36">
        <v>2</v>
      </c>
    </row>
    <row r="33" spans="1:14" ht="15">
      <c r="A33" s="16" t="s">
        <v>24</v>
      </c>
      <c r="B33" s="17">
        <f>COUNTIF(E2:E30,"No")</f>
        <v>27</v>
      </c>
      <c r="D33" s="7" t="s">
        <v>25</v>
      </c>
      <c r="E33" s="7"/>
      <c r="F33" s="37">
        <v>3</v>
      </c>
      <c r="G33" s="37">
        <v>7</v>
      </c>
      <c r="H33" s="37">
        <v>100</v>
      </c>
      <c r="I33" s="37" t="s">
        <v>26</v>
      </c>
      <c r="J33" s="37" t="s">
        <v>26</v>
      </c>
      <c r="K33" s="37" t="s">
        <v>26</v>
      </c>
      <c r="L33" s="37" t="s">
        <v>26</v>
      </c>
      <c r="M33" s="37">
        <v>3</v>
      </c>
      <c r="N33" s="38">
        <v>30</v>
      </c>
    </row>
    <row r="34" spans="1:14" ht="15">
      <c r="A34" s="16" t="s">
        <v>27</v>
      </c>
      <c r="B34" s="17">
        <f>COUNTIFS(B2:B30,"4",C2:C30,"4")</f>
        <v>16</v>
      </c>
      <c r="D34" s="10"/>
      <c r="E34" s="23"/>
      <c r="F34" s="6" t="s">
        <v>28</v>
      </c>
      <c r="G34" s="6"/>
      <c r="H34" s="6"/>
      <c r="I34" s="6"/>
      <c r="J34" s="6"/>
      <c r="K34" s="6"/>
      <c r="L34" s="6"/>
      <c r="M34" s="6"/>
      <c r="N34" s="6"/>
    </row>
    <row r="35" spans="1:14" ht="15">
      <c r="A35" s="16" t="s">
        <v>29</v>
      </c>
      <c r="B35" s="17">
        <f>COUNTIFS(B2:B30,"4",C2:C30,"4",E2:E30,"No")</f>
        <v>14</v>
      </c>
      <c r="D35" s="9" t="s">
        <v>30</v>
      </c>
      <c r="E35" s="9"/>
      <c r="F35" s="24">
        <f t="shared" ref="F35:N35" si="0">COUNTIFS(F2:F30,F32,$B$2:$B$30,"4",$C$2:$C$30,"4",$E$2:$E$30,"No")</f>
        <v>1</v>
      </c>
      <c r="G35" s="24">
        <f t="shared" si="0"/>
        <v>2</v>
      </c>
      <c r="H35" s="24">
        <f t="shared" si="0"/>
        <v>13</v>
      </c>
      <c r="I35" s="24">
        <f t="shared" si="0"/>
        <v>14</v>
      </c>
      <c r="J35" s="24">
        <f t="shared" si="0"/>
        <v>12</v>
      </c>
      <c r="K35" s="24">
        <f t="shared" si="0"/>
        <v>13</v>
      </c>
      <c r="L35" s="24">
        <f t="shared" si="0"/>
        <v>12</v>
      </c>
      <c r="M35" s="24">
        <f t="shared" si="0"/>
        <v>2</v>
      </c>
      <c r="N35" s="24">
        <f t="shared" si="0"/>
        <v>14</v>
      </c>
    </row>
    <row r="36" spans="1:14" ht="15">
      <c r="A36" s="16" t="s">
        <v>31</v>
      </c>
      <c r="B36" s="17">
        <f>COUNTIFS(B2:B30,"&lt;4",C2:C30,"&lt;4")</f>
        <v>7</v>
      </c>
      <c r="D36" s="5" t="s">
        <v>32</v>
      </c>
      <c r="E36" s="5" t="s">
        <v>33</v>
      </c>
      <c r="F36" s="18">
        <f t="shared" ref="F36:N36" si="1">COUNTIFS(F2:F30,"&gt;-1",$B$2:$B$30,"4",$C$2:$C$30,"4",$E$2:$E$30,"No")</f>
        <v>13</v>
      </c>
      <c r="G36" s="18">
        <f t="shared" si="1"/>
        <v>14</v>
      </c>
      <c r="H36" s="18">
        <f t="shared" si="1"/>
        <v>14</v>
      </c>
      <c r="I36" s="18">
        <f t="shared" si="1"/>
        <v>14</v>
      </c>
      <c r="J36" s="18">
        <f t="shared" si="1"/>
        <v>14</v>
      </c>
      <c r="K36" s="18">
        <f t="shared" si="1"/>
        <v>13</v>
      </c>
      <c r="L36" s="18">
        <f t="shared" si="1"/>
        <v>14</v>
      </c>
      <c r="M36" s="18">
        <f t="shared" si="1"/>
        <v>14</v>
      </c>
      <c r="N36" s="18">
        <f t="shared" si="1"/>
        <v>14</v>
      </c>
    </row>
    <row r="37" spans="1:14" ht="15">
      <c r="A37" s="16" t="s">
        <v>34</v>
      </c>
      <c r="B37" s="17">
        <f>COUNTIFS(B2:B30,"&lt;4",C2:C30,"&lt;4",E2:E30,"No")</f>
        <v>7</v>
      </c>
      <c r="D37" s="7" t="s">
        <v>35</v>
      </c>
      <c r="E37" s="7"/>
      <c r="F37" s="25">
        <f t="shared" ref="F37:N37" si="2">100*F35/F36</f>
        <v>7.6923076923076925</v>
      </c>
      <c r="G37" s="25">
        <f t="shared" si="2"/>
        <v>14.285714285714286</v>
      </c>
      <c r="H37" s="25">
        <f t="shared" si="2"/>
        <v>92.857142857142861</v>
      </c>
      <c r="I37" s="25">
        <f t="shared" si="2"/>
        <v>100</v>
      </c>
      <c r="J37" s="25">
        <f t="shared" si="2"/>
        <v>85.714285714285708</v>
      </c>
      <c r="K37" s="25">
        <f t="shared" si="2"/>
        <v>100</v>
      </c>
      <c r="L37" s="25">
        <f t="shared" si="2"/>
        <v>85.714285714285708</v>
      </c>
      <c r="M37" s="25">
        <f t="shared" si="2"/>
        <v>14.285714285714286</v>
      </c>
      <c r="N37" s="26">
        <f t="shared" si="2"/>
        <v>100</v>
      </c>
    </row>
    <row r="38" spans="1:14" ht="15">
      <c r="A38" s="16"/>
      <c r="B38" s="17"/>
      <c r="D38" s="7" t="s">
        <v>36</v>
      </c>
      <c r="E38" s="7"/>
      <c r="F38" s="25">
        <f t="shared" ref="F38:N38" si="3">COUNTIFS($B$2:$B$30,"4",$C$2:$C$30,"4",F2:F30,1,$E$2:$E$30,"No")+COUNTIFS($B$2:$B$30,"4",$C$2:$C$30,"4",F2:F30,2,$E$2:$E$30,"No")</f>
        <v>2</v>
      </c>
      <c r="G38" s="25">
        <f t="shared" si="3"/>
        <v>7</v>
      </c>
      <c r="H38" s="25">
        <f t="shared" si="3"/>
        <v>13</v>
      </c>
      <c r="I38" s="25">
        <f t="shared" si="3"/>
        <v>0</v>
      </c>
      <c r="J38" s="25">
        <f t="shared" si="3"/>
        <v>0</v>
      </c>
      <c r="K38" s="25">
        <f t="shared" si="3"/>
        <v>0</v>
      </c>
      <c r="L38" s="25">
        <f t="shared" si="3"/>
        <v>1</v>
      </c>
      <c r="M38" s="25">
        <f t="shared" si="3"/>
        <v>8</v>
      </c>
      <c r="N38" s="25">
        <f t="shared" si="3"/>
        <v>14</v>
      </c>
    </row>
    <row r="39" spans="1:14" ht="13.75" customHeight="1">
      <c r="A39" s="16" t="s">
        <v>37</v>
      </c>
      <c r="B39" s="17">
        <f>COUNTIFS(B2:B30,"&lt;4",C2:C30,4)+COUNTIFS(B2:B30,"4",C2:C30,"&lt;4")</f>
        <v>6</v>
      </c>
      <c r="E39" s="35"/>
      <c r="F39" s="4" t="s">
        <v>38</v>
      </c>
      <c r="G39" s="4"/>
      <c r="H39" s="4"/>
      <c r="I39" s="4"/>
      <c r="J39" s="4"/>
      <c r="K39" s="4"/>
      <c r="L39" s="4"/>
      <c r="M39" s="4"/>
      <c r="N39" s="4"/>
    </row>
    <row r="40" spans="1:14" ht="15">
      <c r="A40" s="27" t="s">
        <v>39</v>
      </c>
      <c r="B40" s="28">
        <f>COUNTIFS(B2:B30,"&lt;4",C2:C30,4,E2:E30,"No")+COUNTIFS(B2:B30,"4",C2:C30,"&lt;4",E2:E30,"No")</f>
        <v>6</v>
      </c>
      <c r="D40" s="9" t="s">
        <v>30</v>
      </c>
      <c r="E40" s="9"/>
      <c r="F40" s="24">
        <f t="shared" ref="F40:N40" si="4">COUNTIFS(F2:F30,F32,$B$2:$B$30,"&lt;4",$C$2:$C$30,"&lt;4",$E$2:$E$30,"No")</f>
        <v>1</v>
      </c>
      <c r="G40" s="24">
        <f t="shared" si="4"/>
        <v>3</v>
      </c>
      <c r="H40" s="24">
        <f t="shared" si="4"/>
        <v>6</v>
      </c>
      <c r="I40" s="24">
        <f t="shared" si="4"/>
        <v>3</v>
      </c>
      <c r="J40" s="24">
        <f t="shared" si="4"/>
        <v>5</v>
      </c>
      <c r="K40" s="24">
        <f t="shared" si="4"/>
        <v>3</v>
      </c>
      <c r="L40" s="24">
        <f t="shared" si="4"/>
        <v>3</v>
      </c>
      <c r="M40" s="24">
        <f t="shared" si="4"/>
        <v>2</v>
      </c>
      <c r="N40" s="24">
        <f t="shared" si="4"/>
        <v>6</v>
      </c>
    </row>
    <row r="41" spans="1:14" ht="15">
      <c r="A41" s="39"/>
      <c r="B41" s="39"/>
      <c r="D41" s="5" t="s">
        <v>32</v>
      </c>
      <c r="E41" s="5" t="s">
        <v>33</v>
      </c>
      <c r="F41" s="18">
        <f t="shared" ref="F41:N41" si="5">COUNTIFS(F2:F30,"&gt;-1",$B$2:$B$30,"&lt;4",$C$2:$C$30,"&lt;4",$E$2:$E$30,"No")</f>
        <v>6</v>
      </c>
      <c r="G41" s="18">
        <f t="shared" si="5"/>
        <v>7</v>
      </c>
      <c r="H41" s="18">
        <f t="shared" si="5"/>
        <v>7</v>
      </c>
      <c r="I41" s="18">
        <f t="shared" si="5"/>
        <v>6</v>
      </c>
      <c r="J41" s="18">
        <f t="shared" si="5"/>
        <v>7</v>
      </c>
      <c r="K41" s="18">
        <f t="shared" si="5"/>
        <v>6</v>
      </c>
      <c r="L41" s="18">
        <f t="shared" si="5"/>
        <v>7</v>
      </c>
      <c r="M41" s="18">
        <f t="shared" si="5"/>
        <v>7</v>
      </c>
      <c r="N41" s="18">
        <f t="shared" si="5"/>
        <v>7</v>
      </c>
    </row>
    <row r="42" spans="1:14" ht="15">
      <c r="D42" s="7" t="s">
        <v>35</v>
      </c>
      <c r="E42" s="7"/>
      <c r="F42" s="25">
        <f t="shared" ref="F42:N42" si="6">100*F40/F41</f>
        <v>16.666666666666668</v>
      </c>
      <c r="G42" s="25">
        <f t="shared" si="6"/>
        <v>42.857142857142854</v>
      </c>
      <c r="H42" s="25">
        <f t="shared" si="6"/>
        <v>85.714285714285708</v>
      </c>
      <c r="I42" s="25">
        <f t="shared" si="6"/>
        <v>50</v>
      </c>
      <c r="J42" s="25">
        <f t="shared" si="6"/>
        <v>71.428571428571431</v>
      </c>
      <c r="K42" s="25">
        <f t="shared" si="6"/>
        <v>50</v>
      </c>
      <c r="L42" s="25">
        <f t="shared" si="6"/>
        <v>42.857142857142854</v>
      </c>
      <c r="M42" s="25">
        <f t="shared" si="6"/>
        <v>28.571428571428573</v>
      </c>
      <c r="N42" s="26">
        <f t="shared" si="6"/>
        <v>85.714285714285708</v>
      </c>
    </row>
    <row r="43" spans="1:14" ht="15">
      <c r="D43" s="7" t="s">
        <v>36</v>
      </c>
      <c r="E43" s="7"/>
      <c r="F43" s="25">
        <f t="shared" ref="F43:N43" si="7">COUNTIFS($B$2:$B$30,"&lt;4",$C$2:$C$30,"&lt;4",F2:F30,1,$E$2:$E$30,"No")+COUNTIFS($B$2:$B$30,"&lt;4",$C$2:$C$30,"&lt;4",F2:F30,2,$E$2:$E$30,"No")</f>
        <v>2</v>
      </c>
      <c r="G43" s="25">
        <f t="shared" si="7"/>
        <v>4</v>
      </c>
      <c r="H43" s="25">
        <f t="shared" si="7"/>
        <v>7</v>
      </c>
      <c r="I43" s="25">
        <f t="shared" si="7"/>
        <v>2</v>
      </c>
      <c r="J43" s="25">
        <f t="shared" si="7"/>
        <v>2</v>
      </c>
      <c r="K43" s="25">
        <f t="shared" si="7"/>
        <v>1</v>
      </c>
      <c r="L43" s="25">
        <f t="shared" si="7"/>
        <v>2</v>
      </c>
      <c r="M43" s="25">
        <f t="shared" si="7"/>
        <v>4</v>
      </c>
      <c r="N43" s="25">
        <f t="shared" si="7"/>
        <v>6</v>
      </c>
    </row>
    <row r="44" spans="1:14" ht="15">
      <c r="D44" s="10"/>
      <c r="E44" s="10"/>
      <c r="F44" s="3" t="s">
        <v>141</v>
      </c>
      <c r="G44" s="3"/>
      <c r="H44" s="3"/>
      <c r="I44" s="3"/>
      <c r="J44" s="3"/>
      <c r="K44" s="3"/>
      <c r="L44" s="3"/>
      <c r="M44" s="3"/>
      <c r="N44" s="3"/>
    </row>
    <row r="45" spans="1:14" ht="15">
      <c r="D45" s="9" t="s">
        <v>30</v>
      </c>
      <c r="E45" s="9"/>
      <c r="F45" s="24">
        <f t="shared" ref="F45:N45" si="8">COUNTIFS(F2:F30,F32,$B$2:$B$30,"&lt;4",$C$2:$C$30,"4",$E$2:$E$30,"No")+COUNTIFS(F2:F30,F32,$B$2:$B$30,"4",$C$2:$C$30,"&lt;4",$E$2:$E$30,"No")</f>
        <v>0</v>
      </c>
      <c r="G45" s="24">
        <f t="shared" si="8"/>
        <v>0</v>
      </c>
      <c r="H45" s="24">
        <f t="shared" si="8"/>
        <v>6</v>
      </c>
      <c r="I45" s="24">
        <f t="shared" si="8"/>
        <v>5</v>
      </c>
      <c r="J45" s="24">
        <f t="shared" si="8"/>
        <v>6</v>
      </c>
      <c r="K45" s="24">
        <f t="shared" si="8"/>
        <v>4</v>
      </c>
      <c r="L45" s="24">
        <f t="shared" si="8"/>
        <v>6</v>
      </c>
      <c r="M45" s="24">
        <f t="shared" si="8"/>
        <v>0</v>
      </c>
      <c r="N45" s="24">
        <f t="shared" si="8"/>
        <v>6</v>
      </c>
    </row>
    <row r="46" spans="1:14" ht="15">
      <c r="D46" s="5" t="s">
        <v>32</v>
      </c>
      <c r="E46" s="5" t="s">
        <v>33</v>
      </c>
      <c r="F46" s="18">
        <f t="shared" ref="F46:N46" si="9">COUNTIFS(F2:F30,"&gt;-1",$B$2:$B$30,"&lt;4",$C$2:$C$30,"4",$E$2:$E$30,"No")+COUNTIFS(F2:F30,"&gt;-1",$B$2:$B$30,"4",$C$2:$C$30,"&lt;4",$E$2:$E$30,"No")</f>
        <v>6</v>
      </c>
      <c r="G46" s="18">
        <f t="shared" si="9"/>
        <v>6</v>
      </c>
      <c r="H46" s="18">
        <f t="shared" si="9"/>
        <v>6</v>
      </c>
      <c r="I46" s="18">
        <f t="shared" si="9"/>
        <v>5</v>
      </c>
      <c r="J46" s="18">
        <f t="shared" si="9"/>
        <v>6</v>
      </c>
      <c r="K46" s="18">
        <f t="shared" si="9"/>
        <v>5</v>
      </c>
      <c r="L46" s="18">
        <f t="shared" si="9"/>
        <v>6</v>
      </c>
      <c r="M46" s="18">
        <f t="shared" si="9"/>
        <v>6</v>
      </c>
      <c r="N46" s="18">
        <f t="shared" si="9"/>
        <v>6</v>
      </c>
    </row>
    <row r="47" spans="1:14" ht="15">
      <c r="D47" s="7" t="s">
        <v>35</v>
      </c>
      <c r="E47" s="7"/>
      <c r="F47" s="25">
        <f t="shared" ref="F47:N47" si="10">100*F45/F46</f>
        <v>0</v>
      </c>
      <c r="G47" s="25">
        <f t="shared" si="10"/>
        <v>0</v>
      </c>
      <c r="H47" s="25">
        <f t="shared" si="10"/>
        <v>100</v>
      </c>
      <c r="I47" s="25">
        <f t="shared" si="10"/>
        <v>100</v>
      </c>
      <c r="J47" s="25">
        <f t="shared" si="10"/>
        <v>100</v>
      </c>
      <c r="K47" s="25">
        <f t="shared" si="10"/>
        <v>80</v>
      </c>
      <c r="L47" s="25">
        <f t="shared" si="10"/>
        <v>100</v>
      </c>
      <c r="M47" s="25">
        <f t="shared" si="10"/>
        <v>0</v>
      </c>
      <c r="N47" s="26">
        <f t="shared" si="10"/>
        <v>100</v>
      </c>
    </row>
    <row r="48" spans="1:14" ht="15">
      <c r="D48" s="7" t="s">
        <v>36</v>
      </c>
      <c r="E48" s="7"/>
      <c r="F48" s="25">
        <f t="shared" ref="F48:N48" si="11">COUNTIFS($B$2:$B$30,"4",$C$2:$C$30,"&lt;4",F2:F30,1,$E$2:$E$30,"No")+COUNTIFS($B$2:$B$30,"4",$C$2:$C$30,"&lt;4",F2:F30,2,$E$2:$E$30,"No")+COUNTIFS($B$2:$B$30,"&lt;4",$C$2:$C$30,"4",F2:F30,1,$E$2:$E$30,"No")+COUNTIFS($B$2:$B$30,"&lt;4",$C$2:$C$30,"4",F2:F30,2,$E$2:$E$30,"No")</f>
        <v>0</v>
      </c>
      <c r="G48" s="25">
        <f t="shared" si="11"/>
        <v>2</v>
      </c>
      <c r="H48" s="25">
        <f t="shared" si="11"/>
        <v>6</v>
      </c>
      <c r="I48" s="25">
        <f t="shared" si="11"/>
        <v>0</v>
      </c>
      <c r="J48" s="25">
        <f t="shared" si="11"/>
        <v>0</v>
      </c>
      <c r="K48" s="25">
        <f t="shared" si="11"/>
        <v>0</v>
      </c>
      <c r="L48" s="25">
        <f t="shared" si="11"/>
        <v>0</v>
      </c>
      <c r="M48" s="25">
        <f t="shared" si="11"/>
        <v>2</v>
      </c>
      <c r="N48" s="25">
        <f t="shared" si="11"/>
        <v>6</v>
      </c>
    </row>
  </sheetData>
  <mergeCells count="18">
    <mergeCell ref="D46:E46"/>
    <mergeCell ref="D47:E47"/>
    <mergeCell ref="D48:E48"/>
    <mergeCell ref="D41:E41"/>
    <mergeCell ref="D42:E42"/>
    <mergeCell ref="D43:E43"/>
    <mergeCell ref="F44:N44"/>
    <mergeCell ref="D45:E45"/>
    <mergeCell ref="D36:E36"/>
    <mergeCell ref="D37:E37"/>
    <mergeCell ref="D38:E38"/>
    <mergeCell ref="F39:N39"/>
    <mergeCell ref="D40:E40"/>
    <mergeCell ref="D31:E31"/>
    <mergeCell ref="D32:E32"/>
    <mergeCell ref="D33:E33"/>
    <mergeCell ref="F34:N34"/>
    <mergeCell ref="D35:E35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50"/>
  <sheetViews>
    <sheetView topLeftCell="A9" zoomScaleNormal="100" workbookViewId="0">
      <selection activeCell="O46" sqref="O46"/>
    </sheetView>
  </sheetViews>
  <sheetFormatPr baseColWidth="10" defaultColWidth="8.6640625" defaultRowHeight="14"/>
  <cols>
    <col min="1" max="1" width="29.33203125" style="29" customWidth="1"/>
    <col min="2" max="5" width="8.6640625" style="29"/>
    <col min="6" max="6" width="6.6640625" style="29" customWidth="1"/>
    <col min="7" max="7" width="7.33203125" style="29" customWidth="1"/>
    <col min="8" max="8" width="7" style="29" customWidth="1"/>
    <col min="9" max="9" width="7.1640625" style="29" customWidth="1"/>
    <col min="10" max="10" width="5.83203125" style="29" customWidth="1"/>
    <col min="11" max="11" width="6.33203125" style="29" customWidth="1"/>
    <col min="12" max="13" width="6.1640625" style="29" customWidth="1"/>
    <col min="14" max="14" width="6.6640625" style="29" customWidth="1"/>
    <col min="15" max="1024" width="8.6640625" style="29"/>
  </cols>
  <sheetData>
    <row r="1" spans="1:14" s="30" customFormat="1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79</v>
      </c>
      <c r="G1" s="30" t="s">
        <v>80</v>
      </c>
      <c r="H1" s="30" t="s">
        <v>81</v>
      </c>
      <c r="I1" s="30" t="s">
        <v>82</v>
      </c>
      <c r="J1" s="30" t="s">
        <v>83</v>
      </c>
      <c r="K1" s="30" t="s">
        <v>84</v>
      </c>
      <c r="L1" s="30" t="s">
        <v>85</v>
      </c>
      <c r="M1" s="30" t="s">
        <v>86</v>
      </c>
      <c r="N1" s="30" t="s">
        <v>87</v>
      </c>
    </row>
    <row r="2" spans="1:14">
      <c r="A2" s="29" t="s">
        <v>88</v>
      </c>
      <c r="B2" s="29">
        <v>4</v>
      </c>
      <c r="C2" s="29">
        <v>4</v>
      </c>
      <c r="D2" s="29">
        <v>2</v>
      </c>
      <c r="E2" s="29" t="s">
        <v>14</v>
      </c>
      <c r="F2" s="29">
        <v>1</v>
      </c>
      <c r="G2" s="29">
        <v>0</v>
      </c>
      <c r="H2" s="29">
        <v>1</v>
      </c>
      <c r="I2" s="29">
        <v>0</v>
      </c>
      <c r="J2" s="29">
        <v>0</v>
      </c>
      <c r="K2" s="29">
        <v>2</v>
      </c>
      <c r="L2" s="29">
        <v>0</v>
      </c>
      <c r="M2" s="29">
        <v>0</v>
      </c>
      <c r="N2" s="29">
        <v>0</v>
      </c>
    </row>
    <row r="3" spans="1:14">
      <c r="A3" s="29" t="s">
        <v>89</v>
      </c>
      <c r="B3" s="29">
        <v>4</v>
      </c>
      <c r="C3" s="29">
        <v>4</v>
      </c>
      <c r="D3" s="29">
        <v>1</v>
      </c>
      <c r="E3" s="29" t="s">
        <v>14</v>
      </c>
      <c r="F3" s="29">
        <v>1</v>
      </c>
      <c r="G3" s="29">
        <v>0</v>
      </c>
      <c r="H3" s="29">
        <v>1</v>
      </c>
      <c r="I3" s="29">
        <v>0</v>
      </c>
      <c r="J3" s="29">
        <v>0</v>
      </c>
      <c r="K3" s="29">
        <v>2</v>
      </c>
      <c r="L3" s="29">
        <v>1</v>
      </c>
      <c r="M3" s="29" t="s">
        <v>15</v>
      </c>
      <c r="N3" s="29">
        <v>1</v>
      </c>
    </row>
    <row r="4" spans="1:14">
      <c r="A4" s="29" t="s">
        <v>90</v>
      </c>
      <c r="B4" s="29">
        <v>4</v>
      </c>
      <c r="C4" s="29">
        <v>4</v>
      </c>
      <c r="D4" s="29">
        <v>1</v>
      </c>
      <c r="E4" s="29" t="s">
        <v>14</v>
      </c>
      <c r="F4" s="29">
        <v>1</v>
      </c>
      <c r="G4" s="29">
        <v>0</v>
      </c>
      <c r="H4" s="29">
        <v>1</v>
      </c>
      <c r="I4" s="29">
        <v>0</v>
      </c>
      <c r="J4" s="29">
        <v>0</v>
      </c>
      <c r="K4" s="29">
        <v>2</v>
      </c>
      <c r="L4" s="29">
        <v>2</v>
      </c>
      <c r="M4" s="29">
        <v>0</v>
      </c>
      <c r="N4" s="29">
        <v>2</v>
      </c>
    </row>
    <row r="5" spans="1:14">
      <c r="A5" s="29" t="s">
        <v>91</v>
      </c>
      <c r="B5" s="29">
        <v>4</v>
      </c>
      <c r="C5" s="29">
        <v>4</v>
      </c>
      <c r="D5" s="29">
        <v>4</v>
      </c>
      <c r="E5" s="29" t="s">
        <v>14</v>
      </c>
      <c r="F5" s="29">
        <v>1</v>
      </c>
      <c r="G5" s="29">
        <v>0</v>
      </c>
      <c r="H5" s="29">
        <v>1</v>
      </c>
      <c r="I5" s="29">
        <v>0</v>
      </c>
      <c r="J5" s="29">
        <v>0</v>
      </c>
      <c r="K5" s="29">
        <v>2</v>
      </c>
      <c r="L5" s="29">
        <v>1</v>
      </c>
      <c r="M5" s="29">
        <v>0</v>
      </c>
      <c r="N5" s="29">
        <v>2</v>
      </c>
    </row>
    <row r="6" spans="1:14">
      <c r="A6" s="29" t="s">
        <v>92</v>
      </c>
      <c r="B6" s="29">
        <v>4</v>
      </c>
      <c r="C6" s="29">
        <v>4</v>
      </c>
      <c r="D6" s="29">
        <v>1</v>
      </c>
      <c r="E6" s="29" t="s">
        <v>14</v>
      </c>
      <c r="F6" s="29">
        <v>1</v>
      </c>
      <c r="G6" s="29">
        <v>0</v>
      </c>
      <c r="I6" s="29">
        <v>1</v>
      </c>
      <c r="J6" s="29">
        <v>0</v>
      </c>
      <c r="K6" s="29">
        <v>2</v>
      </c>
      <c r="L6" s="29">
        <v>0</v>
      </c>
      <c r="M6" s="29">
        <v>0</v>
      </c>
      <c r="N6" s="29">
        <v>2</v>
      </c>
    </row>
    <row r="7" spans="1:14">
      <c r="A7" s="29" t="s">
        <v>93</v>
      </c>
      <c r="B7" s="29">
        <v>4</v>
      </c>
      <c r="C7" s="29">
        <v>4</v>
      </c>
      <c r="D7" s="29">
        <v>3</v>
      </c>
      <c r="E7" s="29" t="s">
        <v>14</v>
      </c>
      <c r="F7" s="29">
        <v>1</v>
      </c>
      <c r="G7" s="29">
        <v>0</v>
      </c>
      <c r="H7" s="29">
        <v>1</v>
      </c>
      <c r="I7" s="29">
        <v>0</v>
      </c>
      <c r="J7" s="29">
        <v>1</v>
      </c>
      <c r="K7" s="29">
        <v>2</v>
      </c>
      <c r="L7" s="29">
        <v>1</v>
      </c>
      <c r="M7" s="29">
        <v>0</v>
      </c>
      <c r="N7" s="29">
        <v>2</v>
      </c>
    </row>
    <row r="8" spans="1:14">
      <c r="A8" s="29" t="s">
        <v>94</v>
      </c>
      <c r="B8" s="29">
        <v>4</v>
      </c>
      <c r="C8" s="29">
        <v>4</v>
      </c>
      <c r="D8" s="29">
        <v>1</v>
      </c>
      <c r="E8" s="29" t="s">
        <v>14</v>
      </c>
      <c r="F8" s="29">
        <v>1</v>
      </c>
      <c r="G8" s="29">
        <v>0</v>
      </c>
      <c r="H8" s="29">
        <v>1</v>
      </c>
      <c r="I8" s="29">
        <v>0</v>
      </c>
      <c r="J8" s="29">
        <v>0</v>
      </c>
      <c r="K8" s="29">
        <v>2</v>
      </c>
      <c r="L8" s="29">
        <v>1</v>
      </c>
      <c r="M8" s="29">
        <v>0</v>
      </c>
      <c r="N8" s="29">
        <v>1</v>
      </c>
    </row>
    <row r="9" spans="1:14">
      <c r="A9" s="29" t="s">
        <v>95</v>
      </c>
      <c r="B9" s="29">
        <v>4</v>
      </c>
      <c r="C9" s="29">
        <v>4</v>
      </c>
      <c r="D9" s="29">
        <v>1</v>
      </c>
      <c r="E9" s="29" t="s">
        <v>14</v>
      </c>
      <c r="F9" s="29">
        <v>1</v>
      </c>
      <c r="G9" s="29">
        <v>0</v>
      </c>
      <c r="H9" s="29">
        <v>1</v>
      </c>
      <c r="I9" s="29">
        <v>0</v>
      </c>
      <c r="J9" s="29">
        <v>0</v>
      </c>
      <c r="K9" s="29">
        <v>2</v>
      </c>
      <c r="L9" s="29">
        <v>2</v>
      </c>
      <c r="M9" s="29">
        <v>0</v>
      </c>
      <c r="N9" s="29">
        <v>2</v>
      </c>
    </row>
    <row r="10" spans="1:14">
      <c r="A10" s="29" t="s">
        <v>96</v>
      </c>
      <c r="B10" s="29">
        <v>3</v>
      </c>
      <c r="C10" s="29">
        <v>4</v>
      </c>
      <c r="D10" s="29">
        <v>2</v>
      </c>
      <c r="E10" s="29" t="s">
        <v>14</v>
      </c>
      <c r="F10" s="29">
        <v>1</v>
      </c>
      <c r="G10" s="29">
        <v>0</v>
      </c>
      <c r="H10" s="29">
        <v>1</v>
      </c>
      <c r="I10" s="29">
        <v>0</v>
      </c>
      <c r="J10" s="29">
        <v>0</v>
      </c>
      <c r="K10" s="29">
        <v>2</v>
      </c>
      <c r="L10" s="29">
        <v>1</v>
      </c>
      <c r="M10" s="29">
        <v>0</v>
      </c>
      <c r="N10" s="29">
        <v>1</v>
      </c>
    </row>
    <row r="11" spans="1:14">
      <c r="A11" s="29" t="s">
        <v>97</v>
      </c>
      <c r="B11" s="29">
        <v>3</v>
      </c>
      <c r="C11" s="29">
        <v>3</v>
      </c>
      <c r="D11" s="29">
        <v>1</v>
      </c>
      <c r="E11" s="29" t="s">
        <v>14</v>
      </c>
      <c r="F11" s="29">
        <v>1</v>
      </c>
      <c r="G11" s="29">
        <v>0</v>
      </c>
      <c r="H11" s="29">
        <v>1</v>
      </c>
      <c r="I11" s="29">
        <v>0</v>
      </c>
      <c r="J11" s="29">
        <v>0</v>
      </c>
      <c r="K11" s="29">
        <v>2</v>
      </c>
      <c r="L11" s="29">
        <v>1</v>
      </c>
      <c r="M11" s="29">
        <v>0</v>
      </c>
      <c r="N11" s="29">
        <v>0</v>
      </c>
    </row>
    <row r="12" spans="1:14">
      <c r="A12" s="29" t="s">
        <v>98</v>
      </c>
      <c r="B12" s="29">
        <v>1</v>
      </c>
      <c r="C12" s="29">
        <v>2</v>
      </c>
      <c r="D12" s="29">
        <v>1</v>
      </c>
      <c r="E12" s="29" t="s">
        <v>14</v>
      </c>
      <c r="F12" s="29">
        <v>1</v>
      </c>
      <c r="G12" s="29">
        <v>1</v>
      </c>
      <c r="H12" s="29">
        <v>1</v>
      </c>
      <c r="I12" s="29">
        <v>1</v>
      </c>
      <c r="J12" s="29">
        <v>2</v>
      </c>
      <c r="K12" s="29">
        <v>2</v>
      </c>
      <c r="L12" s="29">
        <v>2</v>
      </c>
      <c r="M12" s="29" t="s">
        <v>15</v>
      </c>
      <c r="N12" s="29">
        <v>2</v>
      </c>
    </row>
    <row r="13" spans="1:14">
      <c r="A13" s="29" t="s">
        <v>99</v>
      </c>
      <c r="B13" s="29">
        <v>4</v>
      </c>
      <c r="C13" s="29">
        <v>4</v>
      </c>
      <c r="D13" s="29">
        <v>1</v>
      </c>
      <c r="E13" s="29" t="s">
        <v>14</v>
      </c>
      <c r="F13" s="29">
        <v>1</v>
      </c>
      <c r="G13" s="29">
        <v>0</v>
      </c>
      <c r="H13" s="29">
        <v>1</v>
      </c>
      <c r="I13" s="29">
        <v>0</v>
      </c>
      <c r="J13" s="29">
        <v>0</v>
      </c>
      <c r="K13" s="29">
        <v>2</v>
      </c>
      <c r="L13" s="29">
        <v>1</v>
      </c>
      <c r="M13" s="29">
        <v>0</v>
      </c>
      <c r="N13" s="29">
        <v>1</v>
      </c>
    </row>
    <row r="14" spans="1:14">
      <c r="A14" s="29" t="s">
        <v>100</v>
      </c>
      <c r="B14" s="29">
        <v>4</v>
      </c>
      <c r="C14" s="29">
        <v>4</v>
      </c>
      <c r="D14" s="29">
        <v>2</v>
      </c>
      <c r="E14" s="29" t="s">
        <v>14</v>
      </c>
      <c r="F14" s="29">
        <v>1</v>
      </c>
      <c r="G14" s="29">
        <v>0</v>
      </c>
      <c r="H14" s="29">
        <v>1</v>
      </c>
      <c r="I14" s="29">
        <v>0</v>
      </c>
      <c r="J14" s="29">
        <v>0</v>
      </c>
      <c r="K14" s="29">
        <v>2</v>
      </c>
      <c r="L14" s="29">
        <v>0</v>
      </c>
      <c r="M14" s="29">
        <v>0</v>
      </c>
      <c r="N14" s="29">
        <v>2</v>
      </c>
    </row>
    <row r="15" spans="1:14">
      <c r="A15" s="29" t="s">
        <v>101</v>
      </c>
      <c r="B15" s="29">
        <v>4</v>
      </c>
      <c r="C15" s="29">
        <v>4</v>
      </c>
      <c r="D15" s="29">
        <v>3</v>
      </c>
      <c r="E15" s="29" t="s">
        <v>14</v>
      </c>
      <c r="F15" s="29">
        <v>1</v>
      </c>
      <c r="G15" s="29">
        <v>0</v>
      </c>
      <c r="H15" s="29">
        <v>1</v>
      </c>
      <c r="I15" s="29">
        <v>0</v>
      </c>
      <c r="J15" s="29">
        <v>0</v>
      </c>
      <c r="K15" s="29">
        <v>2</v>
      </c>
      <c r="L15" s="29">
        <v>2</v>
      </c>
      <c r="M15" s="29">
        <v>0</v>
      </c>
      <c r="N15" s="29">
        <v>1</v>
      </c>
    </row>
    <row r="16" spans="1:14">
      <c r="A16" s="29" t="s">
        <v>102</v>
      </c>
      <c r="B16" s="29">
        <v>4</v>
      </c>
      <c r="C16" s="29">
        <v>4</v>
      </c>
      <c r="D16" s="29">
        <v>2</v>
      </c>
      <c r="E16" s="29" t="s">
        <v>14</v>
      </c>
      <c r="F16" s="29">
        <v>1</v>
      </c>
      <c r="G16" s="29">
        <v>0</v>
      </c>
      <c r="H16" s="29">
        <v>1</v>
      </c>
      <c r="I16" s="29">
        <v>0</v>
      </c>
      <c r="J16" s="29">
        <v>1</v>
      </c>
      <c r="K16" s="29">
        <v>2</v>
      </c>
      <c r="L16" s="29">
        <v>2</v>
      </c>
      <c r="M16" s="29">
        <v>0</v>
      </c>
      <c r="N16" s="29">
        <v>2</v>
      </c>
    </row>
    <row r="17" spans="1:14">
      <c r="A17" s="29" t="s">
        <v>103</v>
      </c>
      <c r="B17" s="29">
        <v>4</v>
      </c>
      <c r="C17" s="29">
        <v>4</v>
      </c>
      <c r="D17" s="29">
        <v>3</v>
      </c>
      <c r="E17" s="29" t="s">
        <v>16</v>
      </c>
      <c r="F17" s="29">
        <v>1</v>
      </c>
      <c r="G17" s="29">
        <v>0</v>
      </c>
      <c r="H17" s="29">
        <v>1</v>
      </c>
      <c r="I17" s="29">
        <v>0</v>
      </c>
      <c r="J17" s="29">
        <v>1</v>
      </c>
      <c r="K17" s="29">
        <v>2</v>
      </c>
      <c r="L17" s="29">
        <v>1</v>
      </c>
      <c r="M17" s="29">
        <v>0</v>
      </c>
      <c r="N17" s="29">
        <v>2</v>
      </c>
    </row>
    <row r="18" spans="1:14">
      <c r="A18" s="29" t="s">
        <v>104</v>
      </c>
      <c r="B18" s="29">
        <v>4</v>
      </c>
      <c r="C18" s="29">
        <v>4</v>
      </c>
      <c r="D18" s="29">
        <v>1</v>
      </c>
      <c r="E18" s="29" t="s">
        <v>14</v>
      </c>
      <c r="F18" s="29">
        <v>1</v>
      </c>
      <c r="G18" s="29">
        <v>0</v>
      </c>
      <c r="H18" s="29">
        <v>1</v>
      </c>
      <c r="I18" s="29">
        <v>0</v>
      </c>
      <c r="J18" s="29">
        <v>0</v>
      </c>
      <c r="K18" s="29">
        <v>2</v>
      </c>
      <c r="L18" s="29">
        <v>1</v>
      </c>
      <c r="M18" s="29">
        <v>0</v>
      </c>
      <c r="N18" s="29">
        <v>2</v>
      </c>
    </row>
    <row r="19" spans="1:14">
      <c r="A19" s="29" t="s">
        <v>105</v>
      </c>
      <c r="B19" s="29">
        <v>1</v>
      </c>
      <c r="C19" s="29">
        <v>1</v>
      </c>
      <c r="D19" s="29">
        <v>4</v>
      </c>
      <c r="E19" s="29" t="s">
        <v>14</v>
      </c>
      <c r="F19" s="29">
        <v>1</v>
      </c>
      <c r="G19" s="29">
        <v>4</v>
      </c>
      <c r="H19" s="29">
        <v>1</v>
      </c>
      <c r="I19" s="29">
        <v>3</v>
      </c>
      <c r="J19" s="29">
        <v>4</v>
      </c>
      <c r="K19" s="29">
        <v>2</v>
      </c>
      <c r="L19" s="29">
        <v>3</v>
      </c>
      <c r="M19" s="29">
        <v>4</v>
      </c>
      <c r="N19" s="29">
        <v>3</v>
      </c>
    </row>
    <row r="20" spans="1:14">
      <c r="A20" s="29" t="s">
        <v>106</v>
      </c>
      <c r="B20" s="29">
        <v>4</v>
      </c>
      <c r="C20" s="29">
        <v>4</v>
      </c>
      <c r="D20" s="29">
        <v>1</v>
      </c>
      <c r="E20" s="29" t="s">
        <v>14</v>
      </c>
      <c r="F20" s="29">
        <v>1</v>
      </c>
      <c r="G20" s="29">
        <v>0</v>
      </c>
      <c r="H20" s="29">
        <v>1</v>
      </c>
      <c r="I20" s="29">
        <v>0</v>
      </c>
      <c r="J20" s="29">
        <v>0</v>
      </c>
      <c r="K20" s="29">
        <v>2</v>
      </c>
      <c r="L20" s="29">
        <v>2</v>
      </c>
      <c r="M20" s="29">
        <v>0</v>
      </c>
      <c r="N20" s="29">
        <v>2</v>
      </c>
    </row>
    <row r="21" spans="1:14">
      <c r="A21" s="29" t="s">
        <v>107</v>
      </c>
      <c r="B21" s="29">
        <v>4</v>
      </c>
      <c r="C21" s="29">
        <v>4</v>
      </c>
      <c r="D21" s="29">
        <v>3</v>
      </c>
      <c r="E21" s="29" t="s">
        <v>14</v>
      </c>
      <c r="F21" s="29">
        <v>1</v>
      </c>
      <c r="G21" s="29">
        <v>0</v>
      </c>
      <c r="H21" s="29">
        <v>1</v>
      </c>
      <c r="I21" s="29">
        <v>0</v>
      </c>
      <c r="J21" s="29">
        <v>0</v>
      </c>
      <c r="K21" s="29">
        <v>2</v>
      </c>
      <c r="L21" s="29">
        <v>1</v>
      </c>
      <c r="M21" s="29" t="s">
        <v>15</v>
      </c>
      <c r="N21" s="29">
        <v>2</v>
      </c>
    </row>
    <row r="22" spans="1:14">
      <c r="A22" s="29" t="s">
        <v>108</v>
      </c>
      <c r="B22" s="29">
        <v>1</v>
      </c>
      <c r="C22" s="29">
        <v>4</v>
      </c>
      <c r="D22" s="29">
        <v>1</v>
      </c>
      <c r="E22" s="29" t="s">
        <v>16</v>
      </c>
      <c r="F22" s="29">
        <v>1</v>
      </c>
      <c r="G22" s="29">
        <v>0</v>
      </c>
      <c r="H22" s="29">
        <v>1</v>
      </c>
      <c r="I22" s="29">
        <v>0</v>
      </c>
      <c r="J22" s="29">
        <v>0</v>
      </c>
      <c r="K22" s="29">
        <v>2</v>
      </c>
      <c r="L22" s="29">
        <v>1</v>
      </c>
      <c r="M22" s="29" t="s">
        <v>15</v>
      </c>
      <c r="N22" s="29" t="s">
        <v>15</v>
      </c>
    </row>
    <row r="23" spans="1:14">
      <c r="A23" s="29" t="s">
        <v>109</v>
      </c>
      <c r="B23" s="29">
        <v>4</v>
      </c>
      <c r="C23" s="29">
        <v>4</v>
      </c>
      <c r="D23" s="29">
        <v>1</v>
      </c>
      <c r="E23" s="29" t="s">
        <v>14</v>
      </c>
      <c r="F23" s="29">
        <v>1</v>
      </c>
      <c r="G23" s="29">
        <v>0</v>
      </c>
      <c r="H23" s="29">
        <v>1</v>
      </c>
      <c r="I23" s="29">
        <v>0</v>
      </c>
      <c r="J23" s="29">
        <v>0</v>
      </c>
      <c r="K23" s="29">
        <v>2</v>
      </c>
      <c r="L23" s="29">
        <v>1</v>
      </c>
      <c r="M23" s="29">
        <v>0</v>
      </c>
      <c r="N23" s="29">
        <v>1</v>
      </c>
    </row>
    <row r="24" spans="1:14">
      <c r="A24" s="29" t="s">
        <v>110</v>
      </c>
      <c r="B24" s="29">
        <v>1</v>
      </c>
      <c r="C24" s="29">
        <v>3</v>
      </c>
      <c r="D24" s="29">
        <v>2</v>
      </c>
      <c r="E24" s="29" t="s">
        <v>14</v>
      </c>
      <c r="F24" s="29">
        <v>1</v>
      </c>
      <c r="G24" s="29">
        <v>0</v>
      </c>
      <c r="H24" s="29">
        <v>1</v>
      </c>
      <c r="I24" s="29">
        <v>0</v>
      </c>
      <c r="J24" s="29">
        <v>0</v>
      </c>
      <c r="K24" s="29">
        <v>2</v>
      </c>
      <c r="L24" s="29">
        <v>1</v>
      </c>
      <c r="M24" s="29">
        <v>0</v>
      </c>
      <c r="N24" s="29">
        <v>1</v>
      </c>
    </row>
    <row r="25" spans="1:14">
      <c r="A25" s="29" t="s">
        <v>111</v>
      </c>
      <c r="B25" s="29">
        <v>4</v>
      </c>
      <c r="C25" s="29">
        <v>4</v>
      </c>
      <c r="D25" s="29">
        <v>1</v>
      </c>
      <c r="E25" s="29" t="s">
        <v>14</v>
      </c>
      <c r="F25" s="29">
        <v>1</v>
      </c>
      <c r="G25" s="29">
        <v>0</v>
      </c>
      <c r="H25" s="29">
        <v>1</v>
      </c>
      <c r="J25" s="29">
        <v>0</v>
      </c>
      <c r="K25" s="29">
        <v>2</v>
      </c>
      <c r="L25" s="29">
        <v>0</v>
      </c>
      <c r="M25" s="29">
        <v>0</v>
      </c>
      <c r="N25" s="29">
        <v>0</v>
      </c>
    </row>
    <row r="26" spans="1:14">
      <c r="A26" s="42">
        <v>44292.3894560185</v>
      </c>
      <c r="B26" s="29">
        <v>1</v>
      </c>
      <c r="C26" s="29">
        <v>2</v>
      </c>
      <c r="D26" s="29">
        <v>2</v>
      </c>
      <c r="E26" s="29" t="s">
        <v>14</v>
      </c>
      <c r="F26" s="29">
        <v>1</v>
      </c>
      <c r="G26" s="29">
        <v>0</v>
      </c>
      <c r="H26" s="29">
        <v>1</v>
      </c>
      <c r="I26" s="29">
        <v>0</v>
      </c>
      <c r="J26" s="29">
        <v>0</v>
      </c>
      <c r="K26" s="29">
        <v>2</v>
      </c>
      <c r="L26" s="29">
        <v>0</v>
      </c>
      <c r="M26" s="29">
        <v>0</v>
      </c>
      <c r="N26" s="29">
        <v>0</v>
      </c>
    </row>
    <row r="27" spans="1:14">
      <c r="A27" s="42">
        <v>44475.6317361111</v>
      </c>
      <c r="B27" s="29">
        <v>1</v>
      </c>
      <c r="C27" s="29">
        <v>4</v>
      </c>
      <c r="D27" s="29">
        <v>2</v>
      </c>
      <c r="E27" s="29" t="s">
        <v>14</v>
      </c>
      <c r="F27" s="29">
        <v>1</v>
      </c>
      <c r="G27" s="29">
        <v>0</v>
      </c>
      <c r="H27" s="29">
        <v>1</v>
      </c>
      <c r="I27" s="29">
        <v>0</v>
      </c>
      <c r="J27" s="29">
        <v>0</v>
      </c>
      <c r="K27" s="29">
        <v>2</v>
      </c>
      <c r="L27" s="29">
        <v>1</v>
      </c>
      <c r="M27" s="29">
        <v>0</v>
      </c>
      <c r="N27" s="29">
        <v>1</v>
      </c>
    </row>
    <row r="28" spans="1:14">
      <c r="A28" s="42">
        <v>44475.685914351903</v>
      </c>
      <c r="B28" s="29">
        <v>1</v>
      </c>
      <c r="C28" s="29">
        <v>3</v>
      </c>
      <c r="D28" s="29">
        <v>1</v>
      </c>
      <c r="E28" s="29" t="s">
        <v>14</v>
      </c>
      <c r="F28" s="29">
        <v>1</v>
      </c>
      <c r="G28" s="29">
        <v>0</v>
      </c>
      <c r="H28" s="29">
        <v>1</v>
      </c>
      <c r="I28" s="29">
        <v>0</v>
      </c>
      <c r="J28" s="29">
        <v>0</v>
      </c>
      <c r="K28" s="29">
        <v>2</v>
      </c>
      <c r="L28" s="29">
        <v>0</v>
      </c>
      <c r="M28" s="29">
        <v>0</v>
      </c>
      <c r="N28" s="29">
        <v>0</v>
      </c>
    </row>
    <row r="29" spans="1:14">
      <c r="A29" s="42">
        <v>44476.714340277802</v>
      </c>
      <c r="B29" s="29">
        <v>1</v>
      </c>
      <c r="C29" s="29">
        <v>1</v>
      </c>
      <c r="D29" s="29">
        <v>1</v>
      </c>
      <c r="E29" s="29" t="s">
        <v>14</v>
      </c>
      <c r="F29" s="29">
        <v>2</v>
      </c>
      <c r="G29" s="29">
        <v>3</v>
      </c>
      <c r="H29" s="29">
        <v>3</v>
      </c>
      <c r="I29" s="29">
        <v>4</v>
      </c>
      <c r="J29" s="29">
        <v>3</v>
      </c>
      <c r="K29" s="29">
        <v>2</v>
      </c>
      <c r="L29" s="29">
        <v>1</v>
      </c>
      <c r="M29" s="29">
        <v>3</v>
      </c>
      <c r="N29" s="29">
        <v>2</v>
      </c>
    </row>
    <row r="30" spans="1:14">
      <c r="A30" s="29" t="s">
        <v>112</v>
      </c>
      <c r="B30" s="29">
        <v>1</v>
      </c>
      <c r="C30" s="29">
        <v>1</v>
      </c>
      <c r="D30" s="29">
        <v>3</v>
      </c>
      <c r="E30" s="29" t="s">
        <v>16</v>
      </c>
      <c r="F30" s="29">
        <v>1</v>
      </c>
      <c r="G30" s="29">
        <v>0</v>
      </c>
      <c r="H30" s="29">
        <v>1</v>
      </c>
      <c r="I30" s="29">
        <v>0</v>
      </c>
      <c r="J30" s="29">
        <v>0</v>
      </c>
      <c r="K30" s="29">
        <v>2</v>
      </c>
      <c r="L30" s="29">
        <v>0</v>
      </c>
      <c r="M30" s="29">
        <v>0</v>
      </c>
      <c r="N30" s="29">
        <v>0</v>
      </c>
    </row>
    <row r="31" spans="1:14">
      <c r="A31" s="29" t="s">
        <v>113</v>
      </c>
      <c r="B31" s="29">
        <v>1</v>
      </c>
      <c r="C31" s="29">
        <v>4</v>
      </c>
      <c r="D31" s="29">
        <v>2</v>
      </c>
      <c r="E31" s="29" t="s">
        <v>14</v>
      </c>
      <c r="F31" s="29">
        <v>1</v>
      </c>
      <c r="G31" s="29">
        <v>0</v>
      </c>
      <c r="H31" s="29">
        <v>1</v>
      </c>
      <c r="I31" s="29">
        <v>0</v>
      </c>
      <c r="J31" s="29">
        <v>0</v>
      </c>
      <c r="K31" s="29">
        <v>2</v>
      </c>
      <c r="L31" s="29">
        <v>2</v>
      </c>
      <c r="M31" s="29">
        <v>0</v>
      </c>
      <c r="N31" s="29">
        <v>2</v>
      </c>
    </row>
    <row r="32" spans="1:14">
      <c r="A32" s="29" t="s">
        <v>114</v>
      </c>
      <c r="B32" s="29">
        <v>1</v>
      </c>
      <c r="C32" s="29">
        <v>4</v>
      </c>
      <c r="D32" s="29">
        <v>1</v>
      </c>
      <c r="E32" s="29" t="s">
        <v>14</v>
      </c>
      <c r="F32" s="29">
        <v>1</v>
      </c>
      <c r="G32" s="29">
        <v>0</v>
      </c>
      <c r="H32" s="29">
        <v>1</v>
      </c>
      <c r="I32" s="29">
        <v>2</v>
      </c>
      <c r="J32" s="29">
        <v>0</v>
      </c>
      <c r="K32" s="29">
        <v>2</v>
      </c>
      <c r="L32" s="29">
        <v>0</v>
      </c>
      <c r="M32" s="29">
        <v>0</v>
      </c>
      <c r="N32" s="29">
        <v>2</v>
      </c>
    </row>
    <row r="33" spans="1:14">
      <c r="A33" s="13" t="s">
        <v>17</v>
      </c>
      <c r="B33" s="32"/>
      <c r="D33" s="9" t="s">
        <v>18</v>
      </c>
      <c r="E33" s="9"/>
      <c r="F33" s="33" t="s">
        <v>19</v>
      </c>
      <c r="G33" s="33" t="s">
        <v>20</v>
      </c>
      <c r="H33" s="33" t="s">
        <v>20</v>
      </c>
      <c r="I33" s="33" t="s">
        <v>20</v>
      </c>
      <c r="J33" s="33" t="s">
        <v>19</v>
      </c>
      <c r="K33" s="33" t="s">
        <v>20</v>
      </c>
      <c r="L33" s="33" t="s">
        <v>20</v>
      </c>
      <c r="M33" s="33" t="s">
        <v>21</v>
      </c>
      <c r="N33" s="34" t="s">
        <v>21</v>
      </c>
    </row>
    <row r="34" spans="1:14" ht="15">
      <c r="A34" s="16" t="s">
        <v>22</v>
      </c>
      <c r="B34" s="17">
        <f>COUNTIF(B2:B32,"&gt;0")</f>
        <v>31</v>
      </c>
      <c r="D34" s="8" t="s">
        <v>23</v>
      </c>
      <c r="E34" s="8"/>
      <c r="F34" s="35">
        <v>1</v>
      </c>
      <c r="G34" s="35">
        <v>1</v>
      </c>
      <c r="H34" s="35">
        <v>1</v>
      </c>
      <c r="I34" s="35">
        <v>0</v>
      </c>
      <c r="J34" s="35">
        <v>0</v>
      </c>
      <c r="K34" s="35">
        <v>2</v>
      </c>
      <c r="L34" s="35">
        <v>2</v>
      </c>
      <c r="M34" s="35">
        <v>0</v>
      </c>
      <c r="N34" s="36">
        <v>2</v>
      </c>
    </row>
    <row r="35" spans="1:14" ht="15">
      <c r="A35" s="16" t="s">
        <v>24</v>
      </c>
      <c r="B35" s="17">
        <f>COUNTIF(E2:E32,"No")</f>
        <v>28</v>
      </c>
      <c r="D35" s="7" t="s">
        <v>25</v>
      </c>
      <c r="E35" s="7"/>
      <c r="F35" s="37">
        <v>100</v>
      </c>
      <c r="G35" s="37">
        <v>5</v>
      </c>
      <c r="H35" s="37">
        <v>30</v>
      </c>
      <c r="I35" s="37" t="s">
        <v>26</v>
      </c>
      <c r="J35" s="37" t="s">
        <v>26</v>
      </c>
      <c r="K35" s="37">
        <v>100</v>
      </c>
      <c r="L35" s="37">
        <v>10</v>
      </c>
      <c r="M35" s="37" t="s">
        <v>26</v>
      </c>
      <c r="N35" s="38">
        <v>10</v>
      </c>
    </row>
    <row r="36" spans="1:14" ht="15">
      <c r="A36" s="16" t="s">
        <v>27</v>
      </c>
      <c r="B36" s="17">
        <f>COUNTIFS(B2:B32,"4",C2:C32,"4")</f>
        <v>18</v>
      </c>
      <c r="D36" s="10"/>
      <c r="E36" s="23"/>
      <c r="F36" s="6" t="s">
        <v>28</v>
      </c>
      <c r="G36" s="6"/>
      <c r="H36" s="6"/>
      <c r="I36" s="6"/>
      <c r="J36" s="6"/>
      <c r="K36" s="6"/>
      <c r="L36" s="6"/>
      <c r="M36" s="6"/>
      <c r="N36" s="6"/>
    </row>
    <row r="37" spans="1:14" ht="15">
      <c r="A37" s="16" t="s">
        <v>29</v>
      </c>
      <c r="B37" s="17">
        <f>COUNTIFS(B2:B32,"4",C2:C32,"4",E2:E32,"No")</f>
        <v>17</v>
      </c>
      <c r="D37" s="9" t="s">
        <v>30</v>
      </c>
      <c r="E37" s="9"/>
      <c r="F37" s="24">
        <f t="shared" ref="F37:N37" si="0">COUNTIFS(F2:F32,F34,$B$2:$B$32,"4",$C$2:$C$32,"4",$E$2:$E$32,"No")</f>
        <v>17</v>
      </c>
      <c r="G37" s="24">
        <f t="shared" si="0"/>
        <v>0</v>
      </c>
      <c r="H37" s="24">
        <f t="shared" si="0"/>
        <v>16</v>
      </c>
      <c r="I37" s="24">
        <f t="shared" si="0"/>
        <v>15</v>
      </c>
      <c r="J37" s="24">
        <f t="shared" si="0"/>
        <v>15</v>
      </c>
      <c r="K37" s="24">
        <f t="shared" si="0"/>
        <v>17</v>
      </c>
      <c r="L37" s="24">
        <f t="shared" si="0"/>
        <v>5</v>
      </c>
      <c r="M37" s="24">
        <f t="shared" si="0"/>
        <v>15</v>
      </c>
      <c r="N37" s="24">
        <f t="shared" si="0"/>
        <v>10</v>
      </c>
    </row>
    <row r="38" spans="1:14" ht="15">
      <c r="A38" s="16" t="s">
        <v>31</v>
      </c>
      <c r="B38" s="17">
        <f>COUNTIFS(B2:B32,"&lt;4",C2:C32,"&lt;4")</f>
        <v>8</v>
      </c>
      <c r="D38" s="5" t="s">
        <v>32</v>
      </c>
      <c r="E38" s="5" t="s">
        <v>33</v>
      </c>
      <c r="F38" s="18">
        <f t="shared" ref="F38:N38" si="1">COUNTIFS(F2:F32,"&gt;-1",$B$2:$B$32,"4",$C$2:$C$32,"4",$E$2:$E$32,"No")</f>
        <v>17</v>
      </c>
      <c r="G38" s="18">
        <f t="shared" si="1"/>
        <v>17</v>
      </c>
      <c r="H38" s="18">
        <f t="shared" si="1"/>
        <v>16</v>
      </c>
      <c r="I38" s="18">
        <f t="shared" si="1"/>
        <v>16</v>
      </c>
      <c r="J38" s="18">
        <f t="shared" si="1"/>
        <v>17</v>
      </c>
      <c r="K38" s="18">
        <f t="shared" si="1"/>
        <v>17</v>
      </c>
      <c r="L38" s="18">
        <f t="shared" si="1"/>
        <v>17</v>
      </c>
      <c r="M38" s="18">
        <f t="shared" si="1"/>
        <v>15</v>
      </c>
      <c r="N38" s="18">
        <f t="shared" si="1"/>
        <v>17</v>
      </c>
    </row>
    <row r="39" spans="1:14" ht="15">
      <c r="A39" s="16" t="s">
        <v>34</v>
      </c>
      <c r="B39" s="17">
        <f>COUNTIFS(B2:B32,"&lt;4",C2:C32,"&lt;4",E2:E32,"No")</f>
        <v>7</v>
      </c>
      <c r="D39" s="7" t="s">
        <v>35</v>
      </c>
      <c r="E39" s="7"/>
      <c r="F39" s="25">
        <f t="shared" ref="F39:N39" si="2">100*F37/F38</f>
        <v>100</v>
      </c>
      <c r="G39" s="25">
        <f t="shared" si="2"/>
        <v>0</v>
      </c>
      <c r="H39" s="25">
        <f t="shared" si="2"/>
        <v>100</v>
      </c>
      <c r="I39" s="25">
        <f t="shared" si="2"/>
        <v>93.75</v>
      </c>
      <c r="J39" s="25">
        <f t="shared" si="2"/>
        <v>88.235294117647058</v>
      </c>
      <c r="K39" s="25">
        <f t="shared" si="2"/>
        <v>100</v>
      </c>
      <c r="L39" s="25">
        <f t="shared" si="2"/>
        <v>29.411764705882351</v>
      </c>
      <c r="M39" s="25">
        <f t="shared" si="2"/>
        <v>100</v>
      </c>
      <c r="N39" s="26">
        <f t="shared" si="2"/>
        <v>58.823529411764703</v>
      </c>
    </row>
    <row r="40" spans="1:14" ht="15">
      <c r="A40" s="16"/>
      <c r="B40" s="17"/>
      <c r="D40" s="7" t="s">
        <v>36</v>
      </c>
      <c r="E40" s="7"/>
      <c r="F40" s="25">
        <f t="shared" ref="F40:N40" si="3">COUNTIFS($B$2:$B$32,"4",$C$2:$C$32,"4",F2:F32,1,$E$2:$E$32,"No")+COUNTIFS($B$2:$B$32,"4",$C$2:$C$32,"4",F2:F32,2,$E$2:$E$32,"No")</f>
        <v>17</v>
      </c>
      <c r="G40" s="25">
        <f t="shared" si="3"/>
        <v>0</v>
      </c>
      <c r="H40" s="25">
        <f t="shared" si="3"/>
        <v>16</v>
      </c>
      <c r="I40" s="25">
        <f t="shared" si="3"/>
        <v>1</v>
      </c>
      <c r="J40" s="25">
        <f t="shared" si="3"/>
        <v>2</v>
      </c>
      <c r="K40" s="25">
        <f t="shared" si="3"/>
        <v>17</v>
      </c>
      <c r="L40" s="25">
        <f t="shared" si="3"/>
        <v>13</v>
      </c>
      <c r="M40" s="25">
        <f t="shared" si="3"/>
        <v>0</v>
      </c>
      <c r="N40" s="25">
        <f t="shared" si="3"/>
        <v>15</v>
      </c>
    </row>
    <row r="41" spans="1:14" ht="13.75" customHeight="1">
      <c r="A41" s="16" t="s">
        <v>37</v>
      </c>
      <c r="B41" s="17">
        <f>COUNTIFS(B4:B32,"&lt;4",C4:C32,4)+COUNTIFS(B4:B32,"4",C4:C32,"&lt;4")</f>
        <v>5</v>
      </c>
      <c r="E41" s="35"/>
      <c r="F41" s="4" t="s">
        <v>38</v>
      </c>
      <c r="G41" s="4"/>
      <c r="H41" s="4"/>
      <c r="I41" s="4"/>
      <c r="J41" s="4"/>
      <c r="K41" s="4"/>
      <c r="L41" s="4"/>
      <c r="M41" s="4"/>
      <c r="N41" s="4"/>
    </row>
    <row r="42" spans="1:14" ht="15">
      <c r="A42" s="27" t="s">
        <v>39</v>
      </c>
      <c r="B42" s="28">
        <f>COUNTIFS(B2:B32,"&lt;4",C2:C32,4,E2:E32,"No")+COUNTIFS(B2:B32,"4",C2:C32,"&lt;4",E2:E32,"No")</f>
        <v>4</v>
      </c>
      <c r="D42" s="9" t="s">
        <v>30</v>
      </c>
      <c r="E42" s="9"/>
      <c r="F42" s="24">
        <f t="shared" ref="F42:N42" si="4">COUNTIFS(F2:F32,F34,$B$2:$B$32,"&lt;4",$C$2:$C$32,"&lt;4",$E$2:$E$32,"No")</f>
        <v>6</v>
      </c>
      <c r="G42" s="24">
        <f t="shared" si="4"/>
        <v>1</v>
      </c>
      <c r="H42" s="24">
        <f t="shared" si="4"/>
        <v>6</v>
      </c>
      <c r="I42" s="24">
        <f t="shared" si="4"/>
        <v>4</v>
      </c>
      <c r="J42" s="24">
        <f t="shared" si="4"/>
        <v>4</v>
      </c>
      <c r="K42" s="24">
        <f t="shared" si="4"/>
        <v>7</v>
      </c>
      <c r="L42" s="24">
        <f t="shared" si="4"/>
        <v>1</v>
      </c>
      <c r="M42" s="24">
        <f t="shared" si="4"/>
        <v>4</v>
      </c>
      <c r="N42" s="24">
        <f t="shared" si="4"/>
        <v>2</v>
      </c>
    </row>
    <row r="43" spans="1:14" ht="15">
      <c r="A43"/>
      <c r="B43"/>
      <c r="D43" s="5" t="s">
        <v>32</v>
      </c>
      <c r="E43" s="5" t="s">
        <v>33</v>
      </c>
      <c r="F43" s="18">
        <f t="shared" ref="F43:N43" si="5">COUNTIFS(F2:F32,"&gt;-1",$B$2:$B$32,"&lt;4",$C$2:$C$32,"&lt;4",$E$2:$E$32,"No")</f>
        <v>7</v>
      </c>
      <c r="G43" s="18">
        <f t="shared" si="5"/>
        <v>7</v>
      </c>
      <c r="H43" s="18">
        <f t="shared" si="5"/>
        <v>7</v>
      </c>
      <c r="I43" s="18">
        <f t="shared" si="5"/>
        <v>7</v>
      </c>
      <c r="J43" s="18">
        <f t="shared" si="5"/>
        <v>7</v>
      </c>
      <c r="K43" s="18">
        <f t="shared" si="5"/>
        <v>7</v>
      </c>
      <c r="L43" s="18">
        <f t="shared" si="5"/>
        <v>7</v>
      </c>
      <c r="M43" s="18">
        <f t="shared" si="5"/>
        <v>6</v>
      </c>
      <c r="N43" s="18">
        <f t="shared" si="5"/>
        <v>7</v>
      </c>
    </row>
    <row r="44" spans="1:14" ht="15">
      <c r="D44" s="7" t="s">
        <v>35</v>
      </c>
      <c r="E44" s="7"/>
      <c r="F44" s="25">
        <f t="shared" ref="F44:N44" si="6">100*F42/F43</f>
        <v>85.714285714285708</v>
      </c>
      <c r="G44" s="25">
        <f t="shared" si="6"/>
        <v>14.285714285714286</v>
      </c>
      <c r="H44" s="25">
        <f t="shared" si="6"/>
        <v>85.714285714285708</v>
      </c>
      <c r="I44" s="25">
        <f t="shared" si="6"/>
        <v>57.142857142857146</v>
      </c>
      <c r="J44" s="25">
        <f t="shared" si="6"/>
        <v>57.142857142857146</v>
      </c>
      <c r="K44" s="25">
        <f t="shared" si="6"/>
        <v>100</v>
      </c>
      <c r="L44" s="25">
        <f t="shared" si="6"/>
        <v>14.285714285714286</v>
      </c>
      <c r="M44" s="25">
        <f t="shared" si="6"/>
        <v>66.666666666666671</v>
      </c>
      <c r="N44" s="26">
        <f t="shared" si="6"/>
        <v>28.571428571428573</v>
      </c>
    </row>
    <row r="45" spans="1:14" ht="15">
      <c r="D45" s="7" t="s">
        <v>36</v>
      </c>
      <c r="E45" s="7"/>
      <c r="F45" s="25">
        <f t="shared" ref="F45:N45" si="7">COUNTIFS($B$2:$B$32,"&lt;4",$C$2:$C$32,"&lt;4",F2:F32,1,$E$2:$E$32,"No")+COUNTIFS($B$2:$B$32,"&lt;4",$C$2:$C$32,"&lt;4",F2:F32,2,$E$2:$E$32,"No")</f>
        <v>7</v>
      </c>
      <c r="G45" s="25">
        <f t="shared" si="7"/>
        <v>1</v>
      </c>
      <c r="H45" s="25">
        <f t="shared" si="7"/>
        <v>6</v>
      </c>
      <c r="I45" s="25">
        <f t="shared" si="7"/>
        <v>1</v>
      </c>
      <c r="J45" s="25">
        <f t="shared" si="7"/>
        <v>1</v>
      </c>
      <c r="K45" s="25">
        <f t="shared" si="7"/>
        <v>7</v>
      </c>
      <c r="L45" s="25">
        <f t="shared" si="7"/>
        <v>4</v>
      </c>
      <c r="M45" s="25">
        <f t="shared" si="7"/>
        <v>0</v>
      </c>
      <c r="N45" s="25">
        <f t="shared" si="7"/>
        <v>3</v>
      </c>
    </row>
    <row r="46" spans="1:14" ht="15">
      <c r="D46" s="10"/>
      <c r="E46" s="10"/>
      <c r="F46" s="3" t="s">
        <v>141</v>
      </c>
      <c r="G46" s="3"/>
      <c r="H46" s="3"/>
      <c r="I46" s="3"/>
      <c r="J46" s="3"/>
      <c r="K46" s="3"/>
      <c r="L46" s="3"/>
      <c r="M46" s="3"/>
      <c r="N46" s="3"/>
    </row>
    <row r="47" spans="1:14" ht="15">
      <c r="D47" s="9" t="s">
        <v>30</v>
      </c>
      <c r="E47" s="9"/>
      <c r="F47" s="24">
        <f t="shared" ref="F47:N47" si="8">COUNTIFS(F2:F32,F34,$B$2:$B$32,"&lt;4",$C$2:$C$32,"4",$E$2:$E$32,"No")+COUNTIFS(F2:F32,F34,$B$2:$B$32,"4",$C$2:$C$32,"&lt;4",$E$2:$E$32,"No")</f>
        <v>4</v>
      </c>
      <c r="G47" s="24">
        <f t="shared" si="8"/>
        <v>0</v>
      </c>
      <c r="H47" s="24">
        <f t="shared" si="8"/>
        <v>4</v>
      </c>
      <c r="I47" s="24">
        <f t="shared" si="8"/>
        <v>3</v>
      </c>
      <c r="J47" s="24">
        <f t="shared" si="8"/>
        <v>4</v>
      </c>
      <c r="K47" s="24">
        <f t="shared" si="8"/>
        <v>4</v>
      </c>
      <c r="L47" s="24">
        <f t="shared" si="8"/>
        <v>1</v>
      </c>
      <c r="M47" s="24">
        <f t="shared" si="8"/>
        <v>4</v>
      </c>
      <c r="N47" s="24">
        <f t="shared" si="8"/>
        <v>2</v>
      </c>
    </row>
    <row r="48" spans="1:14" ht="15">
      <c r="D48" s="5" t="s">
        <v>32</v>
      </c>
      <c r="E48" s="5" t="s">
        <v>33</v>
      </c>
      <c r="F48" s="18">
        <f t="shared" ref="F48:N48" si="9">COUNTIFS(F2:F32,"&gt;-1",$B$2:$B$32,"&lt;4",$C$2:$C$32,"4",$E$2:$E$32,"No")+COUNTIFS(F2:F32,"&gt;-1",$B$2:$B$32,"4",$C$2:$C$32,"&lt;4",$E$2:$E$32,"No")</f>
        <v>4</v>
      </c>
      <c r="G48" s="18">
        <f t="shared" si="9"/>
        <v>4</v>
      </c>
      <c r="H48" s="18">
        <f t="shared" si="9"/>
        <v>4</v>
      </c>
      <c r="I48" s="18">
        <f t="shared" si="9"/>
        <v>4</v>
      </c>
      <c r="J48" s="18">
        <f t="shared" si="9"/>
        <v>4</v>
      </c>
      <c r="K48" s="18">
        <f t="shared" si="9"/>
        <v>4</v>
      </c>
      <c r="L48" s="18">
        <f t="shared" si="9"/>
        <v>4</v>
      </c>
      <c r="M48" s="18">
        <f t="shared" si="9"/>
        <v>4</v>
      </c>
      <c r="N48" s="18">
        <f t="shared" si="9"/>
        <v>4</v>
      </c>
    </row>
    <row r="49" spans="4:14" ht="15">
      <c r="D49" s="7" t="s">
        <v>35</v>
      </c>
      <c r="E49" s="7"/>
      <c r="F49" s="25">
        <f t="shared" ref="F49:N49" si="10">100*F47/F48</f>
        <v>100</v>
      </c>
      <c r="G49" s="25">
        <f t="shared" si="10"/>
        <v>0</v>
      </c>
      <c r="H49" s="25">
        <f t="shared" si="10"/>
        <v>100</v>
      </c>
      <c r="I49" s="25">
        <f t="shared" si="10"/>
        <v>75</v>
      </c>
      <c r="J49" s="25">
        <f t="shared" si="10"/>
        <v>100</v>
      </c>
      <c r="K49" s="25">
        <f t="shared" si="10"/>
        <v>100</v>
      </c>
      <c r="L49" s="25">
        <f t="shared" si="10"/>
        <v>25</v>
      </c>
      <c r="M49" s="25">
        <f t="shared" si="10"/>
        <v>100</v>
      </c>
      <c r="N49" s="26">
        <f t="shared" si="10"/>
        <v>50</v>
      </c>
    </row>
    <row r="50" spans="4:14" ht="15">
      <c r="D50" s="7" t="s">
        <v>36</v>
      </c>
      <c r="E50" s="7"/>
      <c r="F50" s="25">
        <f t="shared" ref="F50:N50" si="11">COUNTIFS($B$2:$B$32,"4",$C$2:$C$32,"&lt;4",F2:F32,1,$E$2:$E$32,"No")+COUNTIFS($B$2:$B$32,"4",$C$2:$C$32,"&lt;4",F2:F32,2,$E$2:$E$32,"No")+COUNTIFS($B$2:$B$32,"&lt;4",$C$2:$C$32,"4",F2:F32,1,$E$2:$E$32,"No")+COUNTIFS($B$2:$B$32,"&lt;4",$C$2:$C$32,"4",F2:F32,2,$E$2:$E$32,"No")</f>
        <v>4</v>
      </c>
      <c r="G50" s="25">
        <f t="shared" si="11"/>
        <v>0</v>
      </c>
      <c r="H50" s="25">
        <f t="shared" si="11"/>
        <v>4</v>
      </c>
      <c r="I50" s="25">
        <f t="shared" si="11"/>
        <v>1</v>
      </c>
      <c r="J50" s="25">
        <f t="shared" si="11"/>
        <v>0</v>
      </c>
      <c r="K50" s="25">
        <f t="shared" si="11"/>
        <v>4</v>
      </c>
      <c r="L50" s="25">
        <f t="shared" si="11"/>
        <v>3</v>
      </c>
      <c r="M50" s="25">
        <f t="shared" si="11"/>
        <v>0</v>
      </c>
      <c r="N50" s="25">
        <f t="shared" si="11"/>
        <v>4</v>
      </c>
    </row>
  </sheetData>
  <mergeCells count="18">
    <mergeCell ref="D48:E48"/>
    <mergeCell ref="D49:E49"/>
    <mergeCell ref="D50:E50"/>
    <mergeCell ref="D43:E43"/>
    <mergeCell ref="D44:E44"/>
    <mergeCell ref="D45:E45"/>
    <mergeCell ref="F46:N46"/>
    <mergeCell ref="D47:E47"/>
    <mergeCell ref="D38:E38"/>
    <mergeCell ref="D39:E39"/>
    <mergeCell ref="D40:E40"/>
    <mergeCell ref="F41:N41"/>
    <mergeCell ref="D42:E42"/>
    <mergeCell ref="D33:E33"/>
    <mergeCell ref="D34:E34"/>
    <mergeCell ref="D35:E35"/>
    <mergeCell ref="F36:N36"/>
    <mergeCell ref="D37:E37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MJ46"/>
  <sheetViews>
    <sheetView tabSelected="1" zoomScaleNormal="100" workbookViewId="0">
      <selection activeCell="M44" sqref="M44"/>
    </sheetView>
  </sheetViews>
  <sheetFormatPr baseColWidth="10" defaultColWidth="11.6640625" defaultRowHeight="13"/>
  <cols>
    <col min="2" max="2" width="16.5" customWidth="1"/>
    <col min="3" max="3" width="11.83203125" customWidth="1"/>
    <col min="4" max="4" width="7" customWidth="1"/>
    <col min="5" max="5" width="12.5" customWidth="1"/>
    <col min="6" max="6" width="13.83203125" customWidth="1"/>
    <col min="7" max="7" width="15.5" style="43" customWidth="1"/>
    <col min="9" max="9" width="20.83203125" customWidth="1"/>
    <col min="1019" max="1024" width="11.5" customWidth="1"/>
  </cols>
  <sheetData>
    <row r="1" spans="2:13">
      <c r="I1" t="s">
        <v>115</v>
      </c>
      <c r="J1">
        <v>1</v>
      </c>
      <c r="K1">
        <v>2</v>
      </c>
      <c r="L1">
        <v>3</v>
      </c>
      <c r="M1">
        <v>4</v>
      </c>
    </row>
    <row r="2" spans="2:13">
      <c r="D2" s="44" t="s">
        <v>116</v>
      </c>
      <c r="E2" s="44" t="s">
        <v>117</v>
      </c>
      <c r="F2" s="44" t="s">
        <v>118</v>
      </c>
      <c r="G2" s="45" t="s">
        <v>119</v>
      </c>
      <c r="I2" t="s">
        <v>120</v>
      </c>
      <c r="J2">
        <f>COUNTIFS('Form Responses 1'!B2:B41,1,'Form Responses 1'!E2:E41,"No")+COUNTIFS('Form Responses 2'!B2:B36,1,'Form Responses 2'!E2:E36,"No")+COUNTIFS('Form Responses 3'!B2:B30,1,'Form Responses 3'!E2:E30,"No")+COUNTIFS('Form Responses 4'!B2:B40,1,'Form Responses 4'!E2:E40,"No")+COUNTIFS('Form Responses 5'!B2:B30,1,'Form Responses 5'!E2:E30,"No")+COUNTIFS('Form Responses 6'!B2:B32,1,'Form Responses 6'!E2:E32,"No")</f>
        <v>55</v>
      </c>
      <c r="K2" s="46">
        <f>COUNTIFS('Form Responses 1'!B2:B41,2,'Form Responses 1'!E2:E41,"No")+COUNTIFS('Form Responses 2'!B2:B36,2,'Form Responses 2'!E2:E36,"No")+COUNTIFS('Form Responses 3'!B2:B30,2,'Form Responses 3'!E2:E30,"No")+COUNTIFS('Form Responses 4'!B2:B40,2,'Form Responses 4'!E2:E40,"No")+COUNTIFS('Form Responses 5'!B2:B30,2,'Form Responses 5'!E2:E30,"No")+COUNTIFS('Form Responses 6'!B2:B32,2,'Form Responses 6'!E2:E32,"No")</f>
        <v>8</v>
      </c>
      <c r="L2" s="46">
        <f>COUNTIFS('Form Responses 1'!B2:B41,3,'Form Responses 1'!E2:E41,"No")+COUNTIFS('Form Responses 2'!B2:B36,3,'Form Responses 2'!E2:E36,"No")+COUNTIFS('Form Responses 3'!B2:B30,3,'Form Responses 3'!E2:E30,"No")+COUNTIFS('Form Responses 4'!B2:B40,3,'Form Responses 4'!E2:E40,"No")+COUNTIFS('Form Responses 5'!B2:B30,3,'Form Responses 5'!E2:E30,"No")+COUNTIFS('Form Responses 6'!B2:B32,3,'Form Responses 6'!E2:E32,"No")</f>
        <v>10</v>
      </c>
      <c r="M2" s="46">
        <f>COUNTIFS('Form Responses 1'!B2:B41,4,'Form Responses 1'!E2:E41,"No")+COUNTIFS('Form Responses 2'!B2:B36,4,'Form Responses 2'!E2:E36,"No")+COUNTIFS('Form Responses 3'!B2:B30,4,'Form Responses 3'!E2:E30,"No")+COUNTIFS('Form Responses 4'!B2:B40,4,'Form Responses 4'!E2:E40,"No")+COUNTIFS('Form Responses 5'!B2:B30,4,'Form Responses 5'!E2:E30,"No")+COUNTIFS('Form Responses 6'!B2:B32,4,'Form Responses 6'!E2:E32,"No")</f>
        <v>119</v>
      </c>
    </row>
    <row r="3" spans="2:13">
      <c r="E3" t="s">
        <v>121</v>
      </c>
      <c r="F3" t="s">
        <v>122</v>
      </c>
      <c r="G3" s="43" t="s">
        <v>142</v>
      </c>
      <c r="I3" t="s">
        <v>123</v>
      </c>
      <c r="J3" s="46">
        <f>COUNTIFS('Form Responses 1'!C2:C41,1,'Form Responses 1'!E2:E41,"No")+COUNTIFS('Form Responses 2'!C2:C36,1,'Form Responses 2'!E2:E36,"No")+COUNTIFS('Form Responses 3'!C2:C30,1,'Form Responses 3'!E2:E30,"No")+COUNTIFS('Form Responses 4'!C2:C40,1,'Form Responses 4'!E2:E40,"No")+COUNTIFS('Form Responses 5'!C2:C30,1,'Form Responses 5'!E2:E30,"No")+COUNTIFS('Form Responses 6'!C2:C32,1,'Form Responses 6'!E2:E32,"No")</f>
        <v>10</v>
      </c>
      <c r="K3" s="46">
        <f>COUNTIFS('Form Responses 1'!C2:C41,2,'Form Responses 1'!E2:E41,"No")+COUNTIFS('Form Responses 2'!C2:C36,2,'Form Responses 2'!E2:E36,"No")+COUNTIFS('Form Responses 3'!C2:C30,2,'Form Responses 3'!E2:E30,"No")+COUNTIFS('Form Responses 4'!C2:C40,2,'Form Responses 4'!E2:E40,"No")+COUNTIFS('Form Responses 5'!C2:C30,2,'Form Responses 5'!E2:E30,"No")+COUNTIFS('Form Responses 6'!C2:C32,2,'Form Responses 6'!E2:E32,"No")</f>
        <v>17</v>
      </c>
      <c r="L3" s="46">
        <f>COUNTIFS('Form Responses 1'!C2:C41,3,'Form Responses 1'!E2:E41,"No")+COUNTIFS('Form Responses 2'!C2:C36,3,'Form Responses 2'!E2:E36,"No")+COUNTIFS('Form Responses 3'!C2:C30,3,'Form Responses 3'!E2:E30,"No")+COUNTIFS('Form Responses 4'!C2:C40,3,'Form Responses 4'!E2:E40,"No")+COUNTIFS('Form Responses 5'!C2:C30,3,'Form Responses 5'!E2:E30,"No")+COUNTIFS('Form Responses 6'!C2:C32,3,'Form Responses 6'!E2:E32,"No")</f>
        <v>12</v>
      </c>
      <c r="M3" s="46">
        <f>COUNTIFS('Form Responses 1'!C2:C41,4,'Form Responses 1'!E2:E41,"No")+COUNTIFS('Form Responses 2'!C2:C36,4,'Form Responses 2'!E2:E36,"No")+COUNTIFS('Form Responses 3'!C2:C30,4,'Form Responses 3'!E2:E30,"No")+COUNTIFS('Form Responses 4'!C2:C40,4,'Form Responses 4'!E2:E40,"No")+COUNTIFS('Form Responses 5'!C2:C30,4,'Form Responses 5'!E2:E30,"No")+COUNTIFS('Form Responses 6'!C2:C32,4,'Form Responses 6'!E2:E32,"No")</f>
        <v>153</v>
      </c>
    </row>
    <row r="4" spans="2:13">
      <c r="C4" s="47" t="s">
        <v>22</v>
      </c>
      <c r="D4">
        <f>SUM('Form Responses 1'!B43+'Form Responses 2'!B38+'Form Responses 3'!B32+'Form Responses 4'!B42+'Form Responses 5'!B32+'Form Responses 6'!B34)</f>
        <v>203</v>
      </c>
      <c r="E4">
        <f>('Form Responses 1'!B45+'Form Responses 2'!B40+'Form Responses 3'!B34+'Form Responses 4'!B44+'Form Responses 5'!B34+'Form Responses 6'!B36)</f>
        <v>126</v>
      </c>
      <c r="F4">
        <f>('Form Responses 1'!B47+'Form Responses 2'!B42+'Form Responses 3'!B36+'Form Responses 4'!B46+'Form Responses 5'!B36+'Form Responses 6'!B38)</f>
        <v>40</v>
      </c>
      <c r="G4" s="43">
        <f>('Form Responses 1'!B50++'Form Responses 2'!B45+'Form Responses 3'!B39+'Form Responses 4'!B49+'Form Responses 5'!B39+'Form Responses 6'!B41)</f>
        <v>37</v>
      </c>
    </row>
    <row r="5" spans="2:13">
      <c r="C5" s="47" t="s">
        <v>124</v>
      </c>
      <c r="D5" s="47">
        <f>SUM('Form Responses 1'!B44+'Form Responses 2'!B39+'Form Responses 3'!B33+'Form Responses 4'!B43+'Form Responses 5'!B33+'Form Responses 6'!B35)</f>
        <v>192</v>
      </c>
      <c r="E5" s="47">
        <f>'Form Responses 1'!B46+'Form Responses 2'!B41+'Form Responses 3'!B35+'Form Responses 4'!B45+'Form Responses 5'!B35+'Form Responses 6'!B37</f>
        <v>118</v>
      </c>
      <c r="F5" s="47">
        <f>('Form Responses 1'!B48+'Form Responses 2'!B43+'Form Responses 3'!B37+'Form Responses 4'!B47+'Form Responses 5'!B37+'Form Responses 6'!B39)</f>
        <v>38</v>
      </c>
      <c r="G5" s="48">
        <f>'Form Responses 1'!B51+'Form Responses 2'!B46+'Form Responses 3'!B40+'Form Responses 4'!B50+'Form Responses 5'!B40+'Form Responses 6'!B42</f>
        <v>36</v>
      </c>
    </row>
    <row r="7" spans="2:13">
      <c r="E7" s="1" t="s">
        <v>143</v>
      </c>
      <c r="F7" s="1"/>
      <c r="G7" s="1"/>
      <c r="H7" s="1"/>
      <c r="I7" s="1"/>
      <c r="J7" s="1"/>
      <c r="K7" s="1"/>
      <c r="L7" s="1"/>
      <c r="M7" s="1"/>
    </row>
    <row r="8" spans="2:13">
      <c r="E8" s="1" t="s">
        <v>125</v>
      </c>
      <c r="F8" s="1"/>
      <c r="G8" s="1"/>
      <c r="H8" s="1" t="s">
        <v>126</v>
      </c>
      <c r="I8" s="1"/>
      <c r="J8" s="1"/>
      <c r="K8" s="1" t="s">
        <v>127</v>
      </c>
      <c r="L8" s="1"/>
      <c r="M8" s="1"/>
    </row>
    <row r="9" spans="2:13">
      <c r="E9" s="44" t="s">
        <v>116</v>
      </c>
      <c r="F9" s="44" t="s">
        <v>128</v>
      </c>
      <c r="G9" s="45" t="s">
        <v>129</v>
      </c>
      <c r="H9" s="44" t="s">
        <v>116</v>
      </c>
      <c r="I9" s="44" t="s">
        <v>128</v>
      </c>
      <c r="J9" s="44" t="s">
        <v>129</v>
      </c>
      <c r="K9" s="44" t="s">
        <v>116</v>
      </c>
      <c r="L9" s="44" t="s">
        <v>128</v>
      </c>
      <c r="M9" s="44" t="s">
        <v>129</v>
      </c>
    </row>
    <row r="10" spans="2:13">
      <c r="B10" t="s">
        <v>130</v>
      </c>
      <c r="C10" t="s">
        <v>131</v>
      </c>
      <c r="E10">
        <f>'Form Responses 1'!F47+'Form Responses 5'!M36</f>
        <v>36</v>
      </c>
      <c r="F10">
        <f>'Form Responses 1'!F46+'Form Responses 5'!M35</f>
        <v>4</v>
      </c>
      <c r="G10" s="43">
        <f t="shared" ref="G10:G16" si="0">F10/E10*100</f>
        <v>11.111111111111111</v>
      </c>
      <c r="H10">
        <f>'Form Responses 1'!L47+'Form Responses 5'!F36</f>
        <v>32</v>
      </c>
      <c r="I10">
        <f>'Form Responses 1'!L46+'Form Responses 5'!F35</f>
        <v>1</v>
      </c>
      <c r="J10" s="43">
        <f t="shared" ref="J10:J16" si="1">I10/H10*100</f>
        <v>3.125</v>
      </c>
      <c r="K10">
        <f>'Form Responses 3'!F36+'Form Responses 4'!F46</f>
        <v>43</v>
      </c>
      <c r="L10">
        <f>'Form Responses 3'!F35+'Form Responses 4'!F45</f>
        <v>0</v>
      </c>
      <c r="M10" s="43">
        <f t="shared" ref="M10:M16" si="2">L10/K10*100</f>
        <v>0</v>
      </c>
    </row>
    <row r="11" spans="2:13">
      <c r="B11" t="s">
        <v>130</v>
      </c>
      <c r="C11" t="s">
        <v>132</v>
      </c>
      <c r="E11">
        <f>'Form Responses 1'!K47+'Form Responses 2'!L42</f>
        <v>44</v>
      </c>
      <c r="F11">
        <f>'Form Responses 1'!K46+'Form Responses 2'!L41</f>
        <v>4</v>
      </c>
      <c r="G11" s="43">
        <f t="shared" si="0"/>
        <v>9.0909090909090917</v>
      </c>
      <c r="H11">
        <f>'Form Responses 2'!G42+'Form Responses 3'!N36</f>
        <v>37</v>
      </c>
      <c r="I11">
        <f>'Form Responses 2'!G41+'Form Responses 3'!N35</f>
        <v>9</v>
      </c>
      <c r="J11" s="43">
        <f t="shared" si="1"/>
        <v>24.324324324324326</v>
      </c>
      <c r="K11">
        <f>'Form Responses 2'!F42+'Form Responses 6'!G38</f>
        <v>39</v>
      </c>
      <c r="L11">
        <f>'Form Responses 2'!F41+'Form Responses 6'!G37</f>
        <v>8</v>
      </c>
      <c r="M11" s="43">
        <f t="shared" si="2"/>
        <v>20.512820512820511</v>
      </c>
    </row>
    <row r="12" spans="2:13">
      <c r="B12" t="s">
        <v>130</v>
      </c>
      <c r="C12" t="s">
        <v>133</v>
      </c>
      <c r="E12">
        <f>'Form Responses 4'!M46+'Form Responses 5'!G36</f>
        <v>40</v>
      </c>
      <c r="F12">
        <f>'Form Responses 4'!M45+'Form Responses 5'!G35</f>
        <v>10</v>
      </c>
      <c r="G12" s="43">
        <f t="shared" si="0"/>
        <v>25</v>
      </c>
      <c r="H12">
        <f>'Form Responses 2'!K42+'Form Responses 2'!N42</f>
        <v>43</v>
      </c>
      <c r="I12">
        <f>'Form Responses 2'!K41+'Form Responses 2'!N41</f>
        <v>32</v>
      </c>
      <c r="J12" s="43">
        <f t="shared" si="1"/>
        <v>74.418604651162795</v>
      </c>
      <c r="K12">
        <f>'Form Responses 3'!I36+'Form Responses 3'!M36</f>
        <v>32</v>
      </c>
      <c r="L12">
        <f>'Form Responses 3'!I35+'Form Responses 3'!M35</f>
        <v>21</v>
      </c>
      <c r="M12" s="43">
        <f t="shared" si="2"/>
        <v>65.625</v>
      </c>
    </row>
    <row r="13" spans="2:13">
      <c r="B13" t="s">
        <v>130</v>
      </c>
      <c r="C13" t="s">
        <v>134</v>
      </c>
      <c r="E13">
        <f>'Form Responses 1'!N47+'Form Responses 4'!I46</f>
        <v>49</v>
      </c>
      <c r="F13">
        <f>'Form Responses 1'!N46+'Form Responses 4'!I45</f>
        <v>13</v>
      </c>
      <c r="G13" s="43">
        <f t="shared" si="0"/>
        <v>26.530612244897959</v>
      </c>
      <c r="H13">
        <f>'Form Responses 3'!J36+'Form Responses 6'!N38</f>
        <v>33</v>
      </c>
      <c r="I13">
        <f>'Form Responses 3'!J35+'Form Responses 6'!N37</f>
        <v>21</v>
      </c>
      <c r="J13" s="43">
        <f t="shared" si="1"/>
        <v>63.636363636363633</v>
      </c>
      <c r="K13">
        <f>'Form Responses 3'!G36+'Form Responses 6'!L38</f>
        <v>33</v>
      </c>
      <c r="L13">
        <f>'Form Responses 3'!G35+'Form Responses 6'!L37</f>
        <v>18</v>
      </c>
      <c r="M13" s="43">
        <f t="shared" si="2"/>
        <v>54.54545454545454</v>
      </c>
    </row>
    <row r="14" spans="2:13">
      <c r="B14" t="s">
        <v>130</v>
      </c>
      <c r="C14" t="s">
        <v>135</v>
      </c>
      <c r="E14">
        <f>'Form Responses 1'!M47+'Form Responses 2'!J42</f>
        <v>44</v>
      </c>
      <c r="F14">
        <f>'Form Responses 2'!J41+'Form Responses 1'!M46</f>
        <v>40</v>
      </c>
      <c r="G14" s="43">
        <f t="shared" si="0"/>
        <v>90.909090909090907</v>
      </c>
      <c r="H14">
        <f>'Form Responses 4'!H46+'Form Responses 5'!N36</f>
        <v>41</v>
      </c>
      <c r="I14">
        <f>'Form Responses 4'!H45+'Form Responses 5'!N35</f>
        <v>41</v>
      </c>
      <c r="J14" s="43">
        <f t="shared" si="1"/>
        <v>100</v>
      </c>
      <c r="K14">
        <f>'Form Responses 4'!G46+'Form Responses 6'!H38</f>
        <v>43</v>
      </c>
      <c r="L14">
        <f>'Form Responses 4'!G45+'Form Responses 6'!H37</f>
        <v>43</v>
      </c>
      <c r="M14" s="43">
        <f t="shared" si="2"/>
        <v>100</v>
      </c>
    </row>
    <row r="15" spans="2:13">
      <c r="B15" t="s">
        <v>130</v>
      </c>
      <c r="C15" t="s">
        <v>136</v>
      </c>
      <c r="E15">
        <f>'Form Responses 3'!K36+'Form Responses 6'!F38</f>
        <v>33</v>
      </c>
      <c r="F15">
        <f>'Form Responses 3'!K35+'Form Responses 6'!F37</f>
        <v>33</v>
      </c>
      <c r="G15" s="43">
        <f t="shared" si="0"/>
        <v>100</v>
      </c>
      <c r="H15">
        <f>'Form Responses 1'!I47+'Form Responses 5'!H36</f>
        <v>36</v>
      </c>
      <c r="I15">
        <f>'Form Responses 1'!I46+'Form Responses 5'!H35</f>
        <v>34</v>
      </c>
      <c r="J15" s="43">
        <f t="shared" si="1"/>
        <v>94.444444444444443</v>
      </c>
      <c r="K15">
        <f>'Form Responses 4'!J46+'Form Responses 6'!K38</f>
        <v>44</v>
      </c>
      <c r="L15">
        <f>'Form Responses 4'!J45+'Form Responses 6'!K37</f>
        <v>44</v>
      </c>
      <c r="M15" s="43">
        <f t="shared" si="2"/>
        <v>100</v>
      </c>
    </row>
    <row r="16" spans="2:13">
      <c r="B16" s="49" t="s">
        <v>130</v>
      </c>
      <c r="C16" s="49" t="s">
        <v>137</v>
      </c>
      <c r="D16" s="49"/>
      <c r="E16" s="49">
        <f>E12+E13</f>
        <v>89</v>
      </c>
      <c r="F16" s="49">
        <f>F12+F13</f>
        <v>23</v>
      </c>
      <c r="G16" s="50">
        <f t="shared" si="0"/>
        <v>25.842696629213485</v>
      </c>
      <c r="H16" s="49">
        <f>H12+H13</f>
        <v>76</v>
      </c>
      <c r="I16" s="49">
        <f>I12+I13</f>
        <v>53</v>
      </c>
      <c r="J16" s="50">
        <f t="shared" si="1"/>
        <v>69.73684210526315</v>
      </c>
      <c r="K16" s="49">
        <f>K12+K13</f>
        <v>65</v>
      </c>
      <c r="L16" s="49">
        <f>L12+L13</f>
        <v>39</v>
      </c>
      <c r="M16" s="50">
        <f t="shared" si="2"/>
        <v>60</v>
      </c>
    </row>
    <row r="17" spans="2:1024">
      <c r="B17" s="49"/>
      <c r="C17" s="49"/>
      <c r="D17" s="49"/>
      <c r="E17" s="51" t="s">
        <v>138</v>
      </c>
      <c r="F17" s="51" t="s">
        <v>139</v>
      </c>
      <c r="G17" s="50"/>
      <c r="H17" s="51" t="s">
        <v>138</v>
      </c>
      <c r="I17" s="51" t="s">
        <v>139</v>
      </c>
      <c r="J17" s="50"/>
      <c r="K17" s="51" t="s">
        <v>138</v>
      </c>
      <c r="L17" s="51" t="s">
        <v>139</v>
      </c>
      <c r="M17" s="50"/>
    </row>
    <row r="18" spans="2:1024">
      <c r="C18" t="s">
        <v>140</v>
      </c>
      <c r="E18">
        <f>'Form Responses 1'!J47+'Form Responses 2'!H42+'Form Responses 3'!H36+'Form Responses 3'!L36+'Form Responses 5'!J36+'Form Responses 6'!J38</f>
        <v>106</v>
      </c>
      <c r="F18">
        <f>'Form Responses 1'!J49+'Form Responses 2'!H44+'Form Responses 3'!H38+'Form Responses 3'!L38+'Form Responses 5'!J38+'Form Responses 6'!J40</f>
        <v>13</v>
      </c>
      <c r="G18" s="43">
        <f>F18/E18*100</f>
        <v>12.264150943396226</v>
      </c>
      <c r="H18">
        <f>'Form Responses 1'!H47+'Form Responses 2'!I42+'Form Responses 2'!M42+'Form Responses 5'!I36+'Form Responses 5'!K36+'Form Responses 6'!M38</f>
        <v>102</v>
      </c>
      <c r="I18">
        <f>'Form Responses 1'!H49+'Form Responses 2'!I44+'Form Responses 2'!M44+'Form Responses 5'!I38+'Form Responses 5'!K38+'Form Responses 6'!M40</f>
        <v>4</v>
      </c>
      <c r="J18" s="43">
        <f>I18/H18*100</f>
        <v>3.9215686274509802</v>
      </c>
      <c r="K18">
        <f>'Form Responses 1'!G47+'Form Responses 4'!K46+'Form Responses 4'!L46+'Form Responses 4'!N46+'Form Responses 5'!L36+'Form Responses 6'!I38</f>
        <v>130</v>
      </c>
      <c r="L18">
        <f>'Form Responses 1'!G49+'Form Responses 4'!K48+'Form Responses 4'!L48+'Form Responses 4'!N48+'Form Responses 5'!L38+'Form Responses 6'!I40</f>
        <v>5</v>
      </c>
      <c r="M18" s="43">
        <f>L18/K18*100</f>
        <v>3.8461538461538463</v>
      </c>
    </row>
    <row r="21" spans="2:1024">
      <c r="E21" s="1" t="s">
        <v>144</v>
      </c>
      <c r="F21" s="1"/>
      <c r="G21" s="1"/>
      <c r="H21" s="1"/>
      <c r="I21" s="1"/>
      <c r="J21" s="1"/>
      <c r="K21" s="1"/>
      <c r="L21" s="1"/>
      <c r="M21" s="1"/>
    </row>
    <row r="22" spans="2:1024">
      <c r="E22" s="1" t="s">
        <v>125</v>
      </c>
      <c r="F22" s="1"/>
      <c r="G22" s="1"/>
      <c r="H22" s="1" t="s">
        <v>126</v>
      </c>
      <c r="I22" s="1"/>
      <c r="J22" s="1"/>
      <c r="K22" s="1" t="s">
        <v>127</v>
      </c>
      <c r="L22" s="1"/>
      <c r="M22" s="1"/>
    </row>
    <row r="23" spans="2:1024">
      <c r="E23" s="44" t="s">
        <v>116</v>
      </c>
      <c r="F23" s="44" t="s">
        <v>128</v>
      </c>
      <c r="G23" s="45" t="s">
        <v>129</v>
      </c>
      <c r="H23" s="44" t="s">
        <v>116</v>
      </c>
      <c r="I23" s="44" t="s">
        <v>128</v>
      </c>
      <c r="J23" s="44" t="s">
        <v>129</v>
      </c>
      <c r="K23" s="44" t="s">
        <v>116</v>
      </c>
      <c r="L23" s="44" t="s">
        <v>128</v>
      </c>
      <c r="M23" s="44" t="s">
        <v>129</v>
      </c>
    </row>
    <row r="24" spans="2:1024">
      <c r="B24" t="s">
        <v>130</v>
      </c>
      <c r="C24" t="s">
        <v>131</v>
      </c>
      <c r="E24">
        <f>'Form Responses 1'!F52+'Form Responses 5'!M41</f>
        <v>14</v>
      </c>
      <c r="F24">
        <f>'Form Responses 1'!F51+'Form Responses 5'!M40</f>
        <v>2</v>
      </c>
      <c r="G24" s="43">
        <f t="shared" ref="G24:G30" si="3">F24/E24*100</f>
        <v>14.285714285714285</v>
      </c>
      <c r="H24">
        <f>'Form Responses 1'!L52+'Form Responses 5'!F41</f>
        <v>13</v>
      </c>
      <c r="I24">
        <f>'Form Responses 1'!L51+'Form Responses 5'!F40</f>
        <v>1</v>
      </c>
      <c r="J24" s="43">
        <f t="shared" ref="J24:J30" si="4">I24/H24*100</f>
        <v>7.6923076923076925</v>
      </c>
      <c r="K24">
        <f>'Form Responses 3'!F41+'Form Responses 4'!F51</f>
        <v>11</v>
      </c>
      <c r="L24">
        <f>'Form Responses 3'!F40+'Form Responses 4'!F50</f>
        <v>0</v>
      </c>
      <c r="M24" s="43">
        <f t="shared" ref="M24:M30" si="5">L24/K24*100</f>
        <v>0</v>
      </c>
    </row>
    <row r="25" spans="2:1024">
      <c r="B25" t="s">
        <v>130</v>
      </c>
      <c r="C25" t="s">
        <v>132</v>
      </c>
      <c r="E25">
        <f>'Form Responses 1'!K52+'Form Responses 2'!L47</f>
        <v>13</v>
      </c>
      <c r="F25">
        <f>'Form Responses 1'!K51+'Form Responses 2'!L46</f>
        <v>3</v>
      </c>
      <c r="G25" s="43">
        <f t="shared" si="3"/>
        <v>23.076923076923077</v>
      </c>
      <c r="H25">
        <f>'Form Responses 2'!G47+'Form Responses 3'!N41</f>
        <v>11</v>
      </c>
      <c r="I25">
        <f>'Form Responses 2'!G46+'Form Responses 3'!N40</f>
        <v>3</v>
      </c>
      <c r="J25" s="43">
        <f t="shared" si="4"/>
        <v>27.27272727272727</v>
      </c>
      <c r="K25">
        <f>'Form Responses 2'!F47+'Form Responses 6'!G43</f>
        <v>13</v>
      </c>
      <c r="L25">
        <f>'Form Responses 2'!F46+'Form Responses 6'!G42</f>
        <v>2</v>
      </c>
      <c r="M25" s="43">
        <f t="shared" si="5"/>
        <v>15.384615384615385</v>
      </c>
    </row>
    <row r="26" spans="2:1024">
      <c r="B26" t="s">
        <v>130</v>
      </c>
      <c r="C26" t="s">
        <v>133</v>
      </c>
      <c r="E26">
        <f>'Form Responses 4'!M51+'Form Responses 5'!G41</f>
        <v>12</v>
      </c>
      <c r="F26">
        <f>'Form Responses 4'!M50+'Form Responses 5'!G40</f>
        <v>4</v>
      </c>
      <c r="G26" s="43">
        <f t="shared" si="3"/>
        <v>33.333333333333329</v>
      </c>
      <c r="H26">
        <f>'Form Responses 2'!K47+'Form Responses 2'!N47</f>
        <v>12</v>
      </c>
      <c r="I26">
        <f>'Form Responses 2'!K46+'Form Responses 2'!N46</f>
        <v>6</v>
      </c>
      <c r="J26" s="43">
        <f t="shared" si="4"/>
        <v>50</v>
      </c>
      <c r="K26">
        <f>'Form Responses 3'!I41+'Form Responses 3'!M41</f>
        <v>12</v>
      </c>
      <c r="L26">
        <f>'Form Responses 3'!I40+'Form Responses 3'!M40</f>
        <v>4</v>
      </c>
      <c r="M26" s="43">
        <f t="shared" si="5"/>
        <v>33.333333333333329</v>
      </c>
    </row>
    <row r="27" spans="2:1024">
      <c r="B27" t="s">
        <v>130</v>
      </c>
      <c r="C27" t="s">
        <v>134</v>
      </c>
      <c r="E27">
        <f>'Form Responses 1'!N52+'Form Responses 4'!I51</f>
        <v>12</v>
      </c>
      <c r="F27">
        <f>'Form Responses 1'!N51+'Form Responses 4'!I50</f>
        <v>2</v>
      </c>
      <c r="G27" s="43">
        <f t="shared" si="3"/>
        <v>16.666666666666664</v>
      </c>
      <c r="H27">
        <f>'Form Responses 3'!J41+'Form Responses 6'!N43</f>
        <v>12</v>
      </c>
      <c r="I27">
        <f>'Form Responses 3'!J40+'Form Responses 6'!N42</f>
        <v>3</v>
      </c>
      <c r="J27" s="43">
        <f t="shared" si="4"/>
        <v>25</v>
      </c>
      <c r="K27">
        <f>'Form Responses 3'!G41+'Form Responses 6'!L43</f>
        <v>13</v>
      </c>
      <c r="L27">
        <f>'Form Responses 3'!G40+'Form Responses 6'!L42</f>
        <v>2</v>
      </c>
      <c r="M27" s="43">
        <f t="shared" si="5"/>
        <v>15.384615384615385</v>
      </c>
    </row>
    <row r="28" spans="2:1024">
      <c r="B28" t="s">
        <v>130</v>
      </c>
      <c r="C28" t="s">
        <v>135</v>
      </c>
      <c r="E28">
        <f>'Form Responses 1'!M52+'Form Responses 2'!J47</f>
        <v>13</v>
      </c>
      <c r="F28">
        <f>'Form Responses 1'!M51+'Form Responses 2'!J46</f>
        <v>11</v>
      </c>
      <c r="G28" s="43">
        <f t="shared" si="3"/>
        <v>84.615384615384613</v>
      </c>
      <c r="H28">
        <f>'Form Responses 4'!H51+'Form Responses 5'!N41</f>
        <v>12</v>
      </c>
      <c r="I28">
        <f>'Form Responses 4'!H50+'Form Responses 5'!N40</f>
        <v>11</v>
      </c>
      <c r="J28" s="43">
        <f t="shared" si="4"/>
        <v>91.666666666666657</v>
      </c>
      <c r="K28">
        <f>'Form Responses 4'!G51+'Form Responses 6'!H43</f>
        <v>12</v>
      </c>
      <c r="L28">
        <f>'Form Responses 4'!G50+'Form Responses 6'!H42</f>
        <v>10</v>
      </c>
      <c r="M28" s="43">
        <f t="shared" si="5"/>
        <v>83.333333333333343</v>
      </c>
    </row>
    <row r="29" spans="2:1024">
      <c r="B29" t="s">
        <v>130</v>
      </c>
      <c r="C29" t="s">
        <v>136</v>
      </c>
      <c r="E29">
        <f>'Form Responses 3'!K41+'Form Responses 6'!F43</f>
        <v>13</v>
      </c>
      <c r="F29">
        <f>'Form Responses 3'!K40+'Form Responses 6'!F42</f>
        <v>11</v>
      </c>
      <c r="G29" s="43">
        <f t="shared" si="3"/>
        <v>84.615384615384613</v>
      </c>
      <c r="H29">
        <f>'Form Responses 1'!I52+'Form Responses 5'!H41</f>
        <v>14</v>
      </c>
      <c r="I29">
        <f>'Form Responses 1'!I51+'Form Responses 5'!H40</f>
        <v>11</v>
      </c>
      <c r="J29" s="43">
        <f t="shared" si="4"/>
        <v>78.571428571428569</v>
      </c>
      <c r="K29">
        <f>'Form Responses 4'!J51+'Form Responses 6'!K43</f>
        <v>12</v>
      </c>
      <c r="L29">
        <f>'Form Responses 4'!J50+'Form Responses 6'!K42</f>
        <v>12</v>
      </c>
      <c r="M29" s="43">
        <f t="shared" si="5"/>
        <v>100</v>
      </c>
    </row>
    <row r="30" spans="2:1024" s="49" customFormat="1">
      <c r="B30" s="49" t="s">
        <v>130</v>
      </c>
      <c r="C30" s="49" t="s">
        <v>137</v>
      </c>
      <c r="E30" s="49">
        <f>E26+E27</f>
        <v>24</v>
      </c>
      <c r="F30" s="49">
        <f>F26+F27</f>
        <v>6</v>
      </c>
      <c r="G30" s="50">
        <f t="shared" si="3"/>
        <v>25</v>
      </c>
      <c r="H30" s="49">
        <f>H26+H27</f>
        <v>24</v>
      </c>
      <c r="I30" s="49">
        <f>I26+I27</f>
        <v>9</v>
      </c>
      <c r="J30" s="50">
        <f t="shared" si="4"/>
        <v>37.5</v>
      </c>
      <c r="K30" s="49">
        <f>K26+K27</f>
        <v>25</v>
      </c>
      <c r="L30" s="49">
        <f>L26+L27</f>
        <v>6</v>
      </c>
      <c r="M30" s="50">
        <f t="shared" si="5"/>
        <v>24</v>
      </c>
      <c r="AME30"/>
      <c r="AMF30"/>
      <c r="AMG30"/>
      <c r="AMH30"/>
      <c r="AMI30"/>
      <c r="AMJ30"/>
    </row>
    <row r="31" spans="2:1024">
      <c r="B31" s="49"/>
      <c r="C31" s="49"/>
      <c r="E31" s="51" t="s">
        <v>138</v>
      </c>
      <c r="F31" s="51" t="s">
        <v>139</v>
      </c>
      <c r="H31" s="51" t="s">
        <v>138</v>
      </c>
      <c r="I31" s="51" t="s">
        <v>139</v>
      </c>
      <c r="K31" s="51" t="s">
        <v>138</v>
      </c>
      <c r="L31" s="51" t="s">
        <v>139</v>
      </c>
    </row>
    <row r="32" spans="2:1024">
      <c r="C32" t="s">
        <v>140</v>
      </c>
      <c r="E32">
        <f>'Form Responses 1'!J52+'Form Responses 2'!H47+'Form Responses 3'!H41+'Form Responses 3'!L41+'Form Responses 5'!J41+'Form Responses 6'!J43</f>
        <v>39</v>
      </c>
      <c r="F32">
        <f>'Form Responses 1'!J54+'Form Responses 2'!H49+'Form Responses 3'!H43+'Form Responses 3'!L43+'Form Responses 5'!J43+'Form Responses 6'!J45</f>
        <v>8</v>
      </c>
      <c r="G32" s="43">
        <f>F32/E32*100</f>
        <v>20.512820512820511</v>
      </c>
      <c r="H32">
        <f>'Form Responses 1'!H52+'Form Responses 2'!I47+'Form Responses 2'!M47+'Form Responses 5'!I41+'Form Responses 5'!K41+'Form Responses 6'!M43</f>
        <v>36</v>
      </c>
      <c r="I32">
        <f>'Form Responses 1'!H54+'Form Responses 2'!I49+'Form Responses 2'!M49+'Form Responses 5'!I43+'Form Responses 5'!K43+'Form Responses 6'!M45</f>
        <v>6</v>
      </c>
      <c r="J32" s="43">
        <f>I32/H32*100</f>
        <v>16.666666666666664</v>
      </c>
      <c r="K32">
        <f>'Form Responses 1'!G52+'Form Responses 4'!K51+'Form Responses 4'!L51+'Form Responses 4'!N51+'Form Responses 5'!L41+'Form Responses 6'!I43</f>
        <v>36</v>
      </c>
      <c r="L32">
        <f>'Form Responses 1'!G54+'Form Responses 4'!K53+'Form Responses 4'!L53+'Form Responses 4'!N53+'Form Responses 5'!L43+'Form Responses 6'!I45</f>
        <v>6</v>
      </c>
      <c r="M32" s="43">
        <f>L32/K32*100</f>
        <v>16.666666666666664</v>
      </c>
    </row>
    <row r="35" spans="2:13">
      <c r="E35" s="1" t="s">
        <v>145</v>
      </c>
      <c r="F35" s="1"/>
      <c r="G35" s="1"/>
      <c r="H35" s="1"/>
      <c r="I35" s="1"/>
      <c r="J35" s="1"/>
      <c r="K35" s="1"/>
      <c r="L35" s="1"/>
      <c r="M35" s="1"/>
    </row>
    <row r="36" spans="2:13">
      <c r="E36" s="1" t="s">
        <v>125</v>
      </c>
      <c r="F36" s="1"/>
      <c r="G36" s="1"/>
      <c r="H36" s="1" t="s">
        <v>126</v>
      </c>
      <c r="I36" s="1"/>
      <c r="J36" s="1"/>
      <c r="K36" s="1" t="s">
        <v>127</v>
      </c>
      <c r="L36" s="1"/>
      <c r="M36" s="1"/>
    </row>
    <row r="37" spans="2:13">
      <c r="E37" s="44" t="s">
        <v>116</v>
      </c>
      <c r="F37" s="44" t="s">
        <v>128</v>
      </c>
      <c r="G37" s="45" t="s">
        <v>129</v>
      </c>
      <c r="H37" s="47" t="s">
        <v>116</v>
      </c>
      <c r="I37" s="44" t="s">
        <v>128</v>
      </c>
      <c r="J37" s="44" t="s">
        <v>129</v>
      </c>
      <c r="K37" s="44" t="s">
        <v>116</v>
      </c>
      <c r="L37" s="44" t="s">
        <v>128</v>
      </c>
      <c r="M37" s="44" t="s">
        <v>129</v>
      </c>
    </row>
    <row r="38" spans="2:13">
      <c r="B38" t="s">
        <v>130</v>
      </c>
      <c r="C38" t="s">
        <v>131</v>
      </c>
      <c r="E38">
        <f>'Form Responses 1'!F57+'Form Responses 5'!M46</f>
        <v>15</v>
      </c>
      <c r="F38">
        <f>'Form Responses 1'!F56+'Form Responses 5'!M45</f>
        <v>0</v>
      </c>
      <c r="G38" s="43">
        <f t="shared" ref="G38:G44" si="6">F38/E38*100</f>
        <v>0</v>
      </c>
      <c r="H38">
        <f>'Form Responses 1'!L57+'Form Responses 5'!F46</f>
        <v>13</v>
      </c>
      <c r="I38">
        <f>'Form Responses 1'!L56+'Form Responses 5'!F45</f>
        <v>0</v>
      </c>
      <c r="J38" s="43">
        <f t="shared" ref="J38:J44" si="7">I38/H38*100</f>
        <v>0</v>
      </c>
      <c r="K38">
        <f>'Form Responses 3'!F46+'Form Responses 4'!F56</f>
        <v>12</v>
      </c>
      <c r="L38">
        <f>'Form Responses 3'!F45+'Form Responses 4'!F55</f>
        <v>0</v>
      </c>
      <c r="M38" s="43">
        <f t="shared" ref="M38:M44" si="8">L38/K38*100</f>
        <v>0</v>
      </c>
    </row>
    <row r="39" spans="2:13" ht="14">
      <c r="B39" t="s">
        <v>130</v>
      </c>
      <c r="C39" t="s">
        <v>132</v>
      </c>
      <c r="E39">
        <f>'Form Responses 1'!K57+'Form Responses 2'!L52</f>
        <v>14</v>
      </c>
      <c r="F39" s="52">
        <f>'Form Responses 1'!K56+'Form Responses 2'!L51</f>
        <v>2</v>
      </c>
      <c r="G39" s="43">
        <f t="shared" si="6"/>
        <v>14.285714285714285</v>
      </c>
      <c r="H39">
        <f>'Form Responses 2'!G52+'Form Responses 3'!N46</f>
        <v>11</v>
      </c>
      <c r="I39">
        <f>'Form Responses 2'!G51+'Form Responses 3'!N45</f>
        <v>5</v>
      </c>
      <c r="J39" s="43">
        <f t="shared" si="7"/>
        <v>45.454545454545453</v>
      </c>
      <c r="K39">
        <f>'Form Responses 2'!F52+'Form Responses 6'!G48</f>
        <v>9</v>
      </c>
      <c r="L39">
        <f>'Form Responses 2'!F51+'Form Responses 6'!G47</f>
        <v>3</v>
      </c>
      <c r="M39" s="43">
        <f t="shared" si="8"/>
        <v>33.333333333333329</v>
      </c>
    </row>
    <row r="40" spans="2:13" ht="14">
      <c r="B40" t="s">
        <v>130</v>
      </c>
      <c r="C40" t="s">
        <v>133</v>
      </c>
      <c r="E40">
        <f>'Form Responses 4'!M56+'Form Responses 5'!G46</f>
        <v>12</v>
      </c>
      <c r="F40" s="52">
        <f>'Form Responses 4'!M55+'Form Responses 5'!G45</f>
        <v>3</v>
      </c>
      <c r="G40" s="43">
        <f t="shared" si="6"/>
        <v>25</v>
      </c>
      <c r="H40">
        <f>'Form Responses 2'!K52+'Form Responses 2'!N52</f>
        <v>10</v>
      </c>
      <c r="I40">
        <f>'Form Responses 2'!K51+'Form Responses 2'!N51</f>
        <v>8</v>
      </c>
      <c r="J40" s="43">
        <f t="shared" si="7"/>
        <v>80</v>
      </c>
      <c r="K40">
        <f>'Form Responses 3'!I46+'Form Responses 3'!M46</f>
        <v>12</v>
      </c>
      <c r="L40">
        <f>'Form Responses 3'!I45+'Form Responses 3'!M45</f>
        <v>9</v>
      </c>
      <c r="M40" s="43">
        <f t="shared" si="8"/>
        <v>75</v>
      </c>
    </row>
    <row r="41" spans="2:13">
      <c r="B41" t="s">
        <v>130</v>
      </c>
      <c r="C41" t="s">
        <v>134</v>
      </c>
      <c r="E41">
        <f>'Form Responses 1'!N57+'Form Responses 4'!I56</f>
        <v>15</v>
      </c>
      <c r="F41">
        <f>'Form Responses 1'!N56+'Form Responses 4'!I55</f>
        <v>3</v>
      </c>
      <c r="G41" s="43">
        <f t="shared" si="6"/>
        <v>20</v>
      </c>
      <c r="H41">
        <f>'Form Responses 3'!J46+'Form Responses 6'!N48</f>
        <v>10</v>
      </c>
      <c r="I41">
        <f>'Form Responses 3'!J45+'Form Responses 6'!N47</f>
        <v>7</v>
      </c>
      <c r="J41" s="43">
        <f t="shared" si="7"/>
        <v>70</v>
      </c>
      <c r="K41">
        <f>'Form Responses 3'!G46+'Form Responses 6'!L48</f>
        <v>10</v>
      </c>
      <c r="L41">
        <f>'Form Responses 3'!G45+'Form Responses 6'!L47</f>
        <v>5</v>
      </c>
      <c r="M41" s="43">
        <f t="shared" si="8"/>
        <v>50</v>
      </c>
    </row>
    <row r="42" spans="2:13">
      <c r="B42" t="s">
        <v>130</v>
      </c>
      <c r="C42" t="s">
        <v>135</v>
      </c>
      <c r="E42">
        <f>'Form Responses 2'!J52+'Form Responses 2'!J52</f>
        <v>10</v>
      </c>
      <c r="F42">
        <f>'Form Responses 2'!J51+'Form Responses 2'!J51</f>
        <v>10</v>
      </c>
      <c r="G42" s="43">
        <f t="shared" si="6"/>
        <v>100</v>
      </c>
      <c r="H42">
        <f>'Form Responses 4'!H56+'Form Responses 5'!N46</f>
        <v>12</v>
      </c>
      <c r="I42">
        <f>'Form Responses 4'!H55+'Form Responses 5'!N45</f>
        <v>11</v>
      </c>
      <c r="J42" s="43">
        <f t="shared" si="7"/>
        <v>91.666666666666657</v>
      </c>
      <c r="K42">
        <f>'Form Responses 4'!G56+'Form Responses 6'!H48</f>
        <v>10</v>
      </c>
      <c r="L42">
        <f>'Form Responses 4'!G55+'Form Responses 6'!H47</f>
        <v>10</v>
      </c>
      <c r="M42" s="43">
        <f t="shared" si="8"/>
        <v>100</v>
      </c>
    </row>
    <row r="43" spans="2:13">
      <c r="B43" t="s">
        <v>130</v>
      </c>
      <c r="C43" t="s">
        <v>136</v>
      </c>
      <c r="E43">
        <f>'Form Responses 6'!F48+'Form Responses 6'!F48</f>
        <v>8</v>
      </c>
      <c r="F43">
        <f>'Form Responses 6'!F47+'Form Responses 6'!F47</f>
        <v>8</v>
      </c>
      <c r="G43" s="43">
        <f t="shared" si="6"/>
        <v>100</v>
      </c>
      <c r="H43">
        <f>'Form Responses 1'!I57+'Form Responses 5'!H46</f>
        <v>14</v>
      </c>
      <c r="I43">
        <f>'Form Responses 1'!I56+'Form Responses 5'!H45</f>
        <v>14</v>
      </c>
      <c r="J43" s="43">
        <f t="shared" si="7"/>
        <v>100</v>
      </c>
      <c r="K43">
        <f>'Form Responses 4'!J56+'Form Responses 6'!K48</f>
        <v>10</v>
      </c>
      <c r="L43">
        <f>'Form Responses 4'!J55+'Form Responses 6'!K47</f>
        <v>10</v>
      </c>
      <c r="M43" s="43">
        <f t="shared" si="8"/>
        <v>100</v>
      </c>
    </row>
    <row r="44" spans="2:13">
      <c r="B44" s="49" t="s">
        <v>130</v>
      </c>
      <c r="C44" s="49" t="s">
        <v>137</v>
      </c>
      <c r="E44">
        <f>E40+E41</f>
        <v>27</v>
      </c>
      <c r="F44">
        <f>F40+F41</f>
        <v>6</v>
      </c>
      <c r="G44" s="50">
        <f t="shared" si="6"/>
        <v>22.222222222222221</v>
      </c>
      <c r="H44" s="49">
        <f>H40+H41</f>
        <v>20</v>
      </c>
      <c r="I44" s="49">
        <f>I40+I41</f>
        <v>15</v>
      </c>
      <c r="J44" s="50">
        <f t="shared" si="7"/>
        <v>75</v>
      </c>
      <c r="K44">
        <f>K40+K41</f>
        <v>22</v>
      </c>
      <c r="L44" s="49">
        <f>L40+L41</f>
        <v>14</v>
      </c>
      <c r="M44" s="50">
        <f t="shared" si="8"/>
        <v>63.636363636363633</v>
      </c>
    </row>
    <row r="45" spans="2:13">
      <c r="B45" s="49"/>
      <c r="C45" s="49"/>
      <c r="E45" s="51" t="s">
        <v>138</v>
      </c>
      <c r="F45" s="51" t="s">
        <v>139</v>
      </c>
      <c r="H45" s="51" t="s">
        <v>138</v>
      </c>
      <c r="I45" s="51" t="s">
        <v>139</v>
      </c>
      <c r="K45" s="51" t="s">
        <v>138</v>
      </c>
      <c r="L45" s="51" t="s">
        <v>139</v>
      </c>
    </row>
    <row r="46" spans="2:13">
      <c r="C46" t="s">
        <v>140</v>
      </c>
      <c r="E46">
        <f>E32+'Form Responses 1'!J57+'Form Responses 2'!H52+'Form Responses 3'!H46+'Form Responses 3'!L46+'Form Responses 5'!J46+'Form Responses 6'!J48</f>
        <v>75</v>
      </c>
      <c r="F46">
        <f>F32+'Form Responses 1'!J59+'Form Responses 2'!H54+'Form Responses 3'!H48+'Form Responses 3'!L48+'Form Responses 5'!J48+'Form Responses 6'!J50</f>
        <v>12</v>
      </c>
      <c r="G46" s="43">
        <f>F46/E46*100</f>
        <v>16</v>
      </c>
      <c r="H46">
        <f>H32+'Form Responses 1'!H57+'Form Responses 2'!I52+'Form Responses 2'!M52+'Form Responses 5'!I46+'Form Responses 5'!K46+'Form Responses 6'!M48</f>
        <v>64</v>
      </c>
      <c r="I46">
        <f>I32+'Form Responses 1'!H59+'Form Responses 2'!M54+'Form Responses 5'!I48+'Form Responses 5'!K48+'Form Responses 6'!M50</f>
        <v>7</v>
      </c>
      <c r="J46" s="43">
        <f>I46/H46*100</f>
        <v>10.9375</v>
      </c>
      <c r="K46">
        <f>K32+'Form Responses 1'!G57+'Form Responses 4'!K56+'Form Responses 4'!L56+'Form Responses 5'!L46+'Form Responses 6'!I48+'Form Responses 4'!N56</f>
        <v>72</v>
      </c>
      <c r="L46">
        <f>L32+'Form Responses 1'!G59+'Form Responses 4'!K58+'Form Responses 4'!L58+'Form Responses 4'!N58+'Form Responses 5'!L48+'Form Responses 6'!I50</f>
        <v>11</v>
      </c>
      <c r="M46" s="43">
        <f>L46/K46*100</f>
        <v>15.277777777777779</v>
      </c>
    </row>
  </sheetData>
  <mergeCells count="12">
    <mergeCell ref="E22:G22"/>
    <mergeCell ref="H22:J22"/>
    <mergeCell ref="K22:M22"/>
    <mergeCell ref="E35:M35"/>
    <mergeCell ref="E36:G36"/>
    <mergeCell ref="H36:J36"/>
    <mergeCell ref="K36:M36"/>
    <mergeCell ref="E7:M7"/>
    <mergeCell ref="E8:G8"/>
    <mergeCell ref="H8:J8"/>
    <mergeCell ref="K8:M8"/>
    <mergeCell ref="E21:M2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562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Form Responses 1</vt:lpstr>
      <vt:lpstr>Form Responses 2</vt:lpstr>
      <vt:lpstr>Form Responses 3</vt:lpstr>
      <vt:lpstr>Form Responses 4</vt:lpstr>
      <vt:lpstr>Form Responses 5</vt:lpstr>
      <vt:lpstr>Form Responses 6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Christopher Harrison</cp:lastModifiedBy>
  <cp:revision>81</cp:revision>
  <dcterms:created xsi:type="dcterms:W3CDTF">2022-02-14T15:40:10Z</dcterms:created>
  <dcterms:modified xsi:type="dcterms:W3CDTF">2022-09-05T10:57:33Z</dcterms:modified>
  <dc:language>en-GB</dc:language>
</cp:coreProperties>
</file>