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wcastle-my.sharepoint.com/personal/ndw19_newcastle_ac_uk/Documents/Documents/OuseburnProject/Manuscript/Underpinning Data - Final/"/>
    </mc:Choice>
  </mc:AlternateContent>
  <xr:revisionPtr revIDLastSave="148" documentId="8_{B1FD4C4A-59AE-420D-A73E-5A07B72AD265}" xr6:coauthVersionLast="47" xr6:coauthVersionMax="47" xr10:uidLastSave="{801F5202-887E-4447-8545-E8C5E3BA4B2E}"/>
  <bookViews>
    <workbookView xWindow="-108" yWindow="-108" windowWidth="23256" windowHeight="12576" tabRatio="731" activeTab="2" xr2:uid="{00000000-000D-0000-FFFF-FFFF00000000}"/>
  </bookViews>
  <sheets>
    <sheet name="Onsite analysis" sheetId="2" r:id="rId1"/>
    <sheet name="Probe Calibration" sheetId="8" r:id="rId2"/>
    <sheet name="Basic Water Chemistry" sheetId="4" r:id="rId3"/>
    <sheet name="Conventional Microbiology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4" l="1"/>
  <c r="I24" i="4"/>
  <c r="I23" i="4"/>
  <c r="I20" i="4"/>
  <c r="I19" i="4"/>
  <c r="I18" i="4"/>
  <c r="I17" i="4"/>
  <c r="G14" i="5" l="1"/>
  <c r="G11" i="5"/>
  <c r="G8" i="5"/>
  <c r="G5" i="5"/>
  <c r="D28" i="4"/>
  <c r="J26" i="4"/>
  <c r="J25" i="4"/>
  <c r="J24" i="4"/>
  <c r="J23" i="4"/>
  <c r="I26" i="4"/>
  <c r="G26" i="4"/>
  <c r="G25" i="4"/>
  <c r="G24" i="4"/>
  <c r="G23" i="4"/>
  <c r="F26" i="4"/>
  <c r="F25" i="4"/>
  <c r="F24" i="4"/>
  <c r="F23" i="4"/>
  <c r="E26" i="4"/>
  <c r="E25" i="4"/>
  <c r="E24" i="4"/>
  <c r="E23" i="4"/>
  <c r="D26" i="4"/>
  <c r="D25" i="4"/>
  <c r="D24" i="4"/>
  <c r="D23" i="4"/>
  <c r="J20" i="4"/>
  <c r="J19" i="4"/>
  <c r="J18" i="4"/>
  <c r="J17" i="4"/>
  <c r="G20" i="4"/>
  <c r="G19" i="4"/>
  <c r="G18" i="4"/>
  <c r="G17" i="4"/>
  <c r="E17" i="4"/>
  <c r="F17" i="4"/>
  <c r="E18" i="4"/>
  <c r="F18" i="4"/>
  <c r="E19" i="4"/>
  <c r="F19" i="4"/>
  <c r="E20" i="4"/>
  <c r="F20" i="4"/>
  <c r="D20" i="4"/>
  <c r="D19" i="4"/>
  <c r="D18" i="4"/>
  <c r="D17" i="4"/>
  <c r="E16" i="5"/>
  <c r="E15" i="5"/>
  <c r="D4" i="5"/>
  <c r="E4" i="5" s="1"/>
  <c r="D5" i="5"/>
  <c r="E5" i="5" s="1"/>
  <c r="D6" i="5"/>
  <c r="E6" i="5" s="1"/>
  <c r="D7" i="5"/>
  <c r="E7" i="5" s="1"/>
  <c r="D8" i="5"/>
  <c r="E8" i="5" s="1"/>
  <c r="D9" i="5"/>
  <c r="E9" i="5" s="1"/>
  <c r="D10" i="5"/>
  <c r="E10" i="5" s="1"/>
  <c r="D11" i="5"/>
  <c r="E11" i="5" s="1"/>
  <c r="D12" i="5"/>
  <c r="E12" i="5" s="1"/>
  <c r="D13" i="5"/>
  <c r="E13" i="5" s="1"/>
  <c r="D14" i="5"/>
  <c r="E14" i="5" s="1"/>
  <c r="D15" i="5"/>
  <c r="D16" i="5"/>
  <c r="D3" i="5"/>
  <c r="E3" i="5" s="1"/>
  <c r="K7" i="2"/>
  <c r="L7" i="2"/>
  <c r="M7" i="2"/>
  <c r="N7" i="2"/>
  <c r="O7" i="2"/>
  <c r="P7" i="2"/>
  <c r="K5" i="2"/>
  <c r="L5" i="2"/>
  <c r="M5" i="2"/>
  <c r="N5" i="2"/>
  <c r="O5" i="2"/>
  <c r="P5" i="2"/>
  <c r="K6" i="2"/>
  <c r="L6" i="2"/>
  <c r="M6" i="2"/>
  <c r="N6" i="2"/>
  <c r="O6" i="2"/>
  <c r="P6" i="2"/>
  <c r="P4" i="2"/>
  <c r="O4" i="2"/>
  <c r="N4" i="2"/>
  <c r="M4" i="2"/>
  <c r="L4" i="2"/>
  <c r="K4" i="2"/>
  <c r="E9" i="8"/>
  <c r="B9" i="8"/>
  <c r="E8" i="8"/>
  <c r="B8" i="8"/>
  <c r="E21" i="5" l="1"/>
  <c r="E27" i="5"/>
  <c r="F11" i="5"/>
  <c r="E26" i="5"/>
  <c r="E20" i="5"/>
  <c r="F8" i="5"/>
  <c r="E19" i="5"/>
  <c r="F5" i="5"/>
  <c r="E25" i="5"/>
  <c r="E28" i="5"/>
  <c r="F14" i="5"/>
  <c r="E22" i="5"/>
</calcChain>
</file>

<file path=xl/sharedStrings.xml><?xml version="1.0" encoding="utf-8"?>
<sst xmlns="http://schemas.openxmlformats.org/spreadsheetml/2006/main" count="117" uniqueCount="44">
  <si>
    <t>Measured data</t>
  </si>
  <si>
    <t>Corrected data</t>
  </si>
  <si>
    <t>Sampling date</t>
  </si>
  <si>
    <t>Sampling time</t>
  </si>
  <si>
    <t>Temperature</t>
  </si>
  <si>
    <t>pH</t>
  </si>
  <si>
    <t>Conductivity</t>
  </si>
  <si>
    <t>Salinity</t>
  </si>
  <si>
    <t>TDS</t>
  </si>
  <si>
    <t>DO</t>
  </si>
  <si>
    <t>C</t>
  </si>
  <si>
    <t>uS/cm</t>
  </si>
  <si>
    <t>mg/L</t>
  </si>
  <si>
    <t>RiverUp</t>
  </si>
  <si>
    <t>KPStDrain</t>
  </si>
  <si>
    <t>GPStDrain</t>
  </si>
  <si>
    <t>PondEff</t>
  </si>
  <si>
    <t>Standard pH</t>
  </si>
  <si>
    <t>Extech probe pH</t>
  </si>
  <si>
    <t>Standard Conductivity</t>
  </si>
  <si>
    <t>Extech probe conductivity</t>
  </si>
  <si>
    <t>[-]</t>
  </si>
  <si>
    <t>uS</t>
  </si>
  <si>
    <t>Slope</t>
  </si>
  <si>
    <t>Intercept</t>
  </si>
  <si>
    <t>Ammonium-N (LCK304)</t>
  </si>
  <si>
    <t>Nitrate-N (LCK339)</t>
  </si>
  <si>
    <t>Nitrite-N (LCK341)</t>
  </si>
  <si>
    <t>Ortho-P (LCK349)</t>
  </si>
  <si>
    <t>Fluoride (LCK323)</t>
  </si>
  <si>
    <t>Alkalinity</t>
  </si>
  <si>
    <t>Turbidity</t>
  </si>
  <si>
    <t>mg CaCO3/L</t>
  </si>
  <si>
    <t>NTU</t>
  </si>
  <si>
    <t>under range</t>
  </si>
  <si>
    <t>Average</t>
  </si>
  <si>
    <t>Stdev</t>
  </si>
  <si>
    <t>Ttest RiverUp vs KPStDrain</t>
  </si>
  <si>
    <t>in 0.5 mL sample</t>
  </si>
  <si>
    <t>Faecal coliform</t>
  </si>
  <si>
    <t>FC/100 mL</t>
  </si>
  <si>
    <t>log FC/100 mL</t>
  </si>
  <si>
    <t>Avg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</si>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</sst>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9">
    <xf numFmtId="0" fontId="0" fillId="0" borderId="0" xfId="0"/>
    <xf numFmtId="14" fontId="0" fillId="0" borderId="0" xfId="0" applyNumberFormat="1"/>
    <xf numFmtId="18" fontId="0" fillId="0" borderId="0" xfId="0" applyNumberFormat="1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2" fillId="0" borderId="0" xfId="0" applyFont="1"/>
    <xf numFmtId="0" fontId="2" fillId="0" borderId="0" xfId="1" applyFont="1" applyFill="1" applyBorder="1"/>
    <xf numFmtId="0" fontId="3" fillId="0" borderId="0" xfId="0" applyFont="1" applyAlignment="1">
      <alignment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Extech</a:t>
            </a:r>
            <a:r>
              <a:rPr lang="en-GB" baseline="0"/>
              <a:t> probe pH</a:t>
            </a:r>
          </a:p>
          <a:p>
            <a:pPr>
              <a:defRPr/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2537182852142"/>
          <c:y val="0.16749999999999998"/>
          <c:w val="0.80493307086614174"/>
          <c:h val="0.6788043161271506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'Probe Calibration'!$B$3:$B$5</c:f>
              <c:numCache>
                <c:formatCode>General</c:formatCode>
                <c:ptCount val="3"/>
                <c:pt idx="0">
                  <c:v>4.58</c:v>
                </c:pt>
                <c:pt idx="1">
                  <c:v>7.42</c:v>
                </c:pt>
                <c:pt idx="2">
                  <c:v>10.33</c:v>
                </c:pt>
              </c:numCache>
            </c:numRef>
          </c:xVal>
          <c:yVal>
            <c:numRef>
              <c:f>'Probe Calibration'!$A$3:$A$5</c:f>
              <c:numCache>
                <c:formatCode>0.00</c:formatCode>
                <c:ptCount val="3"/>
                <c:pt idx="0">
                  <c:v>4</c:v>
                </c:pt>
                <c:pt idx="1">
                  <c:v>7</c:v>
                </c:pt>
                <c:pt idx="2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E0-47D3-B025-E5E2A7E76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253376"/>
        <c:axId val="560254360"/>
      </c:scatterChart>
      <c:valAx>
        <c:axId val="56025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pH</a:t>
                </a:r>
                <a:r>
                  <a:rPr lang="en-GB" baseline="0"/>
                  <a:t> measured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54360"/>
        <c:crosses val="autoZero"/>
        <c:crossBetween val="midCat"/>
      </c:valAx>
      <c:valAx>
        <c:axId val="56025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pH standards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47363808690580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5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Extech</a:t>
            </a:r>
            <a:r>
              <a:rPr lang="en-GB" baseline="0"/>
              <a:t> probe conductivity</a:t>
            </a:r>
          </a:p>
          <a:p>
            <a:pPr>
              <a:defRPr/>
            </a:pP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2537182852142"/>
          <c:y val="0.16749999999999998"/>
          <c:w val="0.80493307086614174"/>
          <c:h val="0.6788043161271506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'Probe Calibration'!$E$3:$E$6</c:f>
              <c:numCache>
                <c:formatCode>General</c:formatCode>
                <c:ptCount val="4"/>
                <c:pt idx="0">
                  <c:v>0</c:v>
                </c:pt>
                <c:pt idx="1">
                  <c:v>13.09</c:v>
                </c:pt>
                <c:pt idx="2">
                  <c:v>89.7</c:v>
                </c:pt>
                <c:pt idx="3">
                  <c:v>1544</c:v>
                </c:pt>
              </c:numCache>
            </c:numRef>
          </c:xVal>
          <c:yVal>
            <c:numRef>
              <c:f>'Probe Calibration'!$D$3:$D$6</c:f>
              <c:numCache>
                <c:formatCode>General</c:formatCode>
                <c:ptCount val="4"/>
                <c:pt idx="0">
                  <c:v>0</c:v>
                </c:pt>
                <c:pt idx="1">
                  <c:v>12.88</c:v>
                </c:pt>
                <c:pt idx="2">
                  <c:v>84</c:v>
                </c:pt>
                <c:pt idx="3">
                  <c:v>1413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82-40C6-9DC1-527290128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0253376"/>
        <c:axId val="560254360"/>
      </c:scatterChart>
      <c:valAx>
        <c:axId val="56025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Conductivity uS</a:t>
                </a:r>
                <a:r>
                  <a:rPr lang="en-GB" baseline="0"/>
                  <a:t> measured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54360"/>
        <c:crosses val="autoZero"/>
        <c:crossBetween val="midCat"/>
      </c:valAx>
      <c:valAx>
        <c:axId val="56025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Conductivity uS standards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24854280039459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25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12</xdr:row>
      <xdr:rowOff>61912</xdr:rowOff>
    </xdr:from>
    <xdr:to>
      <xdr:col>4</xdr:col>
      <xdr:colOff>371475</xdr:colOff>
      <xdr:row>29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BDE27-4B12-4874-9BB7-5E9A7BFB2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866775</xdr:colOff>
      <xdr:row>12</xdr:row>
      <xdr:rowOff>104775</xdr:rowOff>
    </xdr:from>
    <xdr:to>
      <xdr:col>10</xdr:col>
      <xdr:colOff>495300</xdr:colOff>
      <xdr:row>30</xdr:row>
      <xdr:rowOff>4763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B7367B-1E63-4BC2-896C-C4C1A5F0905A}"/>
            </a:ext>
            <a:ext uri="{147F2762-F138-4A5C-976F-8EAC2B608ADB}">
              <a16:predDERef xmlns:a16="http://schemas.microsoft.com/office/drawing/2014/main" pred="{CFE9DA72-3814-49BA-B341-FD1AF934E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zoomScaleNormal="100" workbookViewId="0">
      <selection activeCell="I15" sqref="I15"/>
    </sheetView>
  </sheetViews>
  <sheetFormatPr defaultRowHeight="14.4" x14ac:dyDescent="0.3"/>
  <cols>
    <col min="1" max="1" width="15" customWidth="1"/>
    <col min="2" max="2" width="14.88671875" customWidth="1"/>
    <col min="3" max="3" width="13.88671875" bestFit="1" customWidth="1"/>
    <col min="4" max="4" width="12.44140625" customWidth="1"/>
    <col min="5" max="5" width="9.109375" customWidth="1"/>
    <col min="6" max="6" width="11.44140625" customWidth="1"/>
    <col min="7" max="8" width="9.109375" customWidth="1"/>
    <col min="11" max="11" width="11.88671875" customWidth="1"/>
    <col min="13" max="13" width="11.33203125" customWidth="1"/>
  </cols>
  <sheetData>
    <row r="1" spans="1:16" x14ac:dyDescent="0.3">
      <c r="D1" t="s">
        <v>0</v>
      </c>
      <c r="K1" t="s">
        <v>1</v>
      </c>
    </row>
    <row r="2" spans="1:16" x14ac:dyDescent="0.3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K2" t="s">
        <v>4</v>
      </c>
      <c r="L2" t="s">
        <v>5</v>
      </c>
      <c r="M2" t="s">
        <v>6</v>
      </c>
      <c r="N2" t="s">
        <v>7</v>
      </c>
      <c r="O2" t="s">
        <v>8</v>
      </c>
      <c r="P2" t="s">
        <v>9</v>
      </c>
    </row>
    <row r="3" spans="1:16" x14ac:dyDescent="0.3">
      <c r="D3" t="s">
        <v>10</v>
      </c>
      <c r="F3" t="s">
        <v>11</v>
      </c>
      <c r="G3" t="s">
        <v>12</v>
      </c>
      <c r="H3" t="s">
        <v>12</v>
      </c>
      <c r="I3" t="s">
        <v>12</v>
      </c>
      <c r="K3" t="s">
        <v>10</v>
      </c>
      <c r="M3" t="s">
        <v>11</v>
      </c>
      <c r="N3" t="s">
        <v>12</v>
      </c>
      <c r="O3" t="s">
        <v>12</v>
      </c>
      <c r="P3" t="s">
        <v>12</v>
      </c>
    </row>
    <row r="4" spans="1:16" x14ac:dyDescent="0.3">
      <c r="A4" t="s">
        <v>13</v>
      </c>
      <c r="B4" s="1">
        <v>44475</v>
      </c>
      <c r="C4" s="2">
        <v>0.3611111111111111</v>
      </c>
      <c r="D4">
        <v>10.3</v>
      </c>
      <c r="E4" s="4">
        <v>7.74</v>
      </c>
      <c r="F4">
        <v>666</v>
      </c>
      <c r="G4">
        <v>318</v>
      </c>
      <c r="H4">
        <v>465</v>
      </c>
      <c r="I4">
        <v>9.15</v>
      </c>
      <c r="K4">
        <f>D4</f>
        <v>10.3</v>
      </c>
      <c r="L4" s="4">
        <f>E4*'Probe Calibration'!$B$8+'Probe Calibration'!$B$9</f>
        <v>7.3095499251958831</v>
      </c>
      <c r="M4" s="5">
        <f>F4*'Probe Calibration'!$E$8+'Probe Calibration'!$E$9</f>
        <v>610.05179309528103</v>
      </c>
      <c r="N4" s="5">
        <f>G4*'Probe Calibration'!$E$8+'Probe Calibration'!$E$9</f>
        <v>291.77547258267191</v>
      </c>
      <c r="O4" s="5">
        <f>H4*'Probe Calibration'!$E$8+'Probe Calibration'!$E$9</f>
        <v>426.21978038541198</v>
      </c>
      <c r="P4" s="4">
        <f>I4</f>
        <v>9.15</v>
      </c>
    </row>
    <row r="5" spans="1:16" x14ac:dyDescent="0.3">
      <c r="A5" t="s">
        <v>14</v>
      </c>
      <c r="B5" s="1">
        <v>44475</v>
      </c>
      <c r="C5" s="2">
        <v>0.3666666666666667</v>
      </c>
      <c r="D5">
        <v>12.8</v>
      </c>
      <c r="E5" s="4">
        <v>8.16</v>
      </c>
      <c r="F5">
        <v>815</v>
      </c>
      <c r="G5">
        <v>396</v>
      </c>
      <c r="H5">
        <v>570</v>
      </c>
      <c r="I5">
        <v>9.5500000000000007</v>
      </c>
      <c r="K5">
        <f t="shared" ref="K5:K6" si="0">D5</f>
        <v>12.8</v>
      </c>
      <c r="L5" s="4">
        <f>E5*'Probe Calibration'!$B$8+'Probe Calibration'!$B$9</f>
        <v>7.7477891451361209</v>
      </c>
      <c r="M5" s="5">
        <f>F5*'Probe Calibration'!$E$8+'Probe Calibration'!$E$9</f>
        <v>746.32527515384072</v>
      </c>
      <c r="N5" s="5">
        <f>G5*'Probe Calibration'!$E$8+'Probe Calibration'!$E$9</f>
        <v>363.11326855963603</v>
      </c>
      <c r="O5" s="5">
        <f>H5*'Probe Calibration'!$E$8+'Probe Calibration'!$E$9</f>
        <v>522.25142881594059</v>
      </c>
      <c r="P5" s="4">
        <f t="shared" ref="P5:P6" si="1">I5</f>
        <v>9.5500000000000007</v>
      </c>
    </row>
    <row r="6" spans="1:16" x14ac:dyDescent="0.3">
      <c r="A6" t="s">
        <v>15</v>
      </c>
      <c r="B6" s="1">
        <v>44475</v>
      </c>
      <c r="C6" s="2">
        <v>0.37847222222222227</v>
      </c>
      <c r="D6">
        <v>13.3</v>
      </c>
      <c r="E6" s="4">
        <v>8.1</v>
      </c>
      <c r="F6">
        <v>840</v>
      </c>
      <c r="G6">
        <v>410</v>
      </c>
      <c r="H6">
        <v>588</v>
      </c>
      <c r="I6">
        <v>9.5399999999999991</v>
      </c>
      <c r="K6">
        <f t="shared" si="0"/>
        <v>13.3</v>
      </c>
      <c r="L6" s="4">
        <f>E6*'Probe Calibration'!$B$8+'Probe Calibration'!$B$9</f>
        <v>7.6851835422875148</v>
      </c>
      <c r="M6" s="5">
        <f>F6*'Probe Calibration'!$E$8+'Probe Calibration'!$E$9</f>
        <v>769.1899533515857</v>
      </c>
      <c r="N6" s="5">
        <f>G6*'Probe Calibration'!$E$8+'Probe Calibration'!$E$9</f>
        <v>375.91748835037316</v>
      </c>
      <c r="O6" s="5">
        <f>H6*'Probe Calibration'!$E$8+'Probe Calibration'!$E$9</f>
        <v>538.71399711831691</v>
      </c>
      <c r="P6" s="4">
        <f t="shared" si="1"/>
        <v>9.5399999999999991</v>
      </c>
    </row>
    <row r="7" spans="1:16" x14ac:dyDescent="0.3">
      <c r="A7" t="s">
        <v>16</v>
      </c>
      <c r="B7" s="1">
        <v>44475</v>
      </c>
      <c r="C7" s="2">
        <v>0.38541666666666669</v>
      </c>
      <c r="D7">
        <v>10.4</v>
      </c>
      <c r="E7" s="4">
        <v>7.87</v>
      </c>
      <c r="F7">
        <v>390</v>
      </c>
      <c r="G7">
        <v>186</v>
      </c>
      <c r="H7">
        <v>273</v>
      </c>
      <c r="I7">
        <v>7.52</v>
      </c>
      <c r="K7">
        <f t="shared" ref="K7" si="2">D7</f>
        <v>10.4</v>
      </c>
      <c r="L7" s="4">
        <f>E7*'Probe Calibration'!$B$8+'Probe Calibration'!$B$9</f>
        <v>7.445195398034528</v>
      </c>
      <c r="M7" s="5">
        <f>F7*'Probe Calibration'!$E$8+'Probe Calibration'!$E$9</f>
        <v>357.62574579217727</v>
      </c>
      <c r="N7" s="5">
        <f>G7*'Probe Calibration'!$E$8+'Probe Calibration'!$E$9</f>
        <v>171.04997169857876</v>
      </c>
      <c r="O7" s="5">
        <f>H7*'Probe Calibration'!$E$8+'Probe Calibration'!$E$9</f>
        <v>250.61905182673107</v>
      </c>
      <c r="P7" s="4">
        <f t="shared" ref="P7" si="3">I7</f>
        <v>7.52</v>
      </c>
    </row>
    <row r="8" spans="1:16" x14ac:dyDescent="0.3">
      <c r="B8" s="1"/>
      <c r="C8" s="2"/>
      <c r="L8" s="4"/>
      <c r="M8" s="5"/>
      <c r="N8" s="5"/>
      <c r="O8" s="5"/>
      <c r="P8" s="4"/>
    </row>
    <row r="9" spans="1:16" x14ac:dyDescent="0.3">
      <c r="B9" s="1"/>
      <c r="C9" s="2"/>
      <c r="L9" s="4"/>
      <c r="M9" s="5"/>
      <c r="N9" s="5"/>
      <c r="O9" s="5"/>
      <c r="P9" s="4"/>
    </row>
    <row r="10" spans="1:16" x14ac:dyDescent="0.3">
      <c r="B10" s="1"/>
      <c r="C10" s="2"/>
      <c r="L10" s="4"/>
      <c r="M10" s="5"/>
      <c r="N10" s="5"/>
      <c r="O10" s="5"/>
      <c r="P10" s="4"/>
    </row>
    <row r="11" spans="1:16" x14ac:dyDescent="0.3">
      <c r="B11" s="1"/>
      <c r="C11" s="2"/>
      <c r="L11" s="4"/>
      <c r="M11" s="5"/>
      <c r="N11" s="5"/>
      <c r="O11" s="5"/>
      <c r="P11" s="4"/>
    </row>
    <row r="12" spans="1:16" x14ac:dyDescent="0.3">
      <c r="C12" s="2"/>
    </row>
    <row r="13" spans="1:16" x14ac:dyDescent="0.3">
      <c r="C13" s="2"/>
    </row>
    <row r="16" spans="1:16" x14ac:dyDescent="0.3">
      <c r="B16" s="1"/>
      <c r="C16" s="2"/>
    </row>
    <row r="17" spans="2:3" x14ac:dyDescent="0.3">
      <c r="B17" s="1"/>
      <c r="C17" s="2"/>
    </row>
    <row r="18" spans="2:3" x14ac:dyDescent="0.3">
      <c r="B18" s="1"/>
      <c r="C18" s="2"/>
    </row>
    <row r="19" spans="2:3" x14ac:dyDescent="0.3">
      <c r="B19" s="1"/>
      <c r="C19" s="2"/>
    </row>
    <row r="20" spans="2:3" x14ac:dyDescent="0.3">
      <c r="B20" s="1"/>
      <c r="C20" s="2"/>
    </row>
    <row r="21" spans="2:3" x14ac:dyDescent="0.3">
      <c r="B21" s="1"/>
      <c r="C21" s="2"/>
    </row>
    <row r="22" spans="2:3" x14ac:dyDescent="0.3">
      <c r="B22" s="1"/>
      <c r="C22" s="2"/>
    </row>
    <row r="23" spans="2:3" x14ac:dyDescent="0.3">
      <c r="B23" s="1"/>
      <c r="C2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A403B-1493-41F1-AFA2-F47AEBE012BD}">
  <dimension ref="A1:E9"/>
  <sheetViews>
    <sheetView workbookViewId="0">
      <selection activeCell="O23" sqref="O23"/>
    </sheetView>
  </sheetViews>
  <sheetFormatPr defaultRowHeight="14.4" x14ac:dyDescent="0.3"/>
  <cols>
    <col min="1" max="1" width="19.44140625" customWidth="1"/>
    <col min="2" max="2" width="20.109375" customWidth="1"/>
    <col min="4" max="4" width="22.109375" customWidth="1"/>
    <col min="5" max="5" width="28.44140625" customWidth="1"/>
  </cols>
  <sheetData>
    <row r="1" spans="1:5" x14ac:dyDescent="0.3">
      <c r="A1" t="s">
        <v>17</v>
      </c>
      <c r="B1" t="s">
        <v>18</v>
      </c>
      <c r="D1" t="s">
        <v>19</v>
      </c>
      <c r="E1" t="s">
        <v>20</v>
      </c>
    </row>
    <row r="2" spans="1:5" x14ac:dyDescent="0.3">
      <c r="A2" t="s">
        <v>21</v>
      </c>
      <c r="B2" t="s">
        <v>21</v>
      </c>
      <c r="D2" t="s">
        <v>22</v>
      </c>
      <c r="E2" t="s">
        <v>22</v>
      </c>
    </row>
    <row r="3" spans="1:5" x14ac:dyDescent="0.3">
      <c r="A3" s="4">
        <v>4</v>
      </c>
      <c r="B3">
        <v>4.58</v>
      </c>
      <c r="D3">
        <v>0</v>
      </c>
      <c r="E3">
        <v>0</v>
      </c>
    </row>
    <row r="4" spans="1:5" x14ac:dyDescent="0.3">
      <c r="A4" s="4">
        <v>7</v>
      </c>
      <c r="B4">
        <v>7.42</v>
      </c>
      <c r="D4">
        <v>12.88</v>
      </c>
      <c r="E4">
        <v>13.09</v>
      </c>
    </row>
    <row r="5" spans="1:5" x14ac:dyDescent="0.3">
      <c r="A5" s="4">
        <v>10</v>
      </c>
      <c r="B5">
        <v>10.33</v>
      </c>
      <c r="D5">
        <v>84</v>
      </c>
      <c r="E5">
        <v>89.7</v>
      </c>
    </row>
    <row r="6" spans="1:5" x14ac:dyDescent="0.3">
      <c r="D6">
        <v>1413</v>
      </c>
      <c r="E6">
        <v>1544</v>
      </c>
    </row>
    <row r="8" spans="1:5" x14ac:dyDescent="0.3">
      <c r="A8" t="s">
        <v>23</v>
      </c>
      <c r="B8">
        <f>SLOPE(A3:A5,B3:B5)</f>
        <v>1.0434267141434224</v>
      </c>
      <c r="E8">
        <f>SLOPE(D3:D6,E3:E6)</f>
        <v>0.91458712790979646</v>
      </c>
    </row>
    <row r="9" spans="1:5" x14ac:dyDescent="0.3">
      <c r="A9" t="s">
        <v>24</v>
      </c>
      <c r="B9">
        <f>INTERCEPT(A3:A5,B3:B5)</f>
        <v>-0.76657284227420597</v>
      </c>
      <c r="E9">
        <f>INTERCEPT(D3:D6,E3:E6)</f>
        <v>0.93676590735663012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tabSelected="1" workbookViewId="0">
      <selection activeCell="I26" sqref="I26"/>
    </sheetView>
  </sheetViews>
  <sheetFormatPr defaultRowHeight="14.4" x14ac:dyDescent="0.3"/>
  <cols>
    <col min="1" max="1" width="38.44140625" customWidth="1"/>
    <col min="2" max="2" width="12.44140625" customWidth="1"/>
    <col min="3" max="3" width="12.6640625" customWidth="1"/>
    <col min="4" max="4" width="20.44140625" customWidth="1"/>
    <col min="5" max="5" width="17.33203125" customWidth="1"/>
    <col min="6" max="6" width="16.5546875" customWidth="1"/>
    <col min="7" max="7" width="15.88671875" customWidth="1"/>
    <col min="8" max="8" width="17.5546875" customWidth="1"/>
    <col min="9" max="9" width="15.33203125" customWidth="1"/>
  </cols>
  <sheetData>
    <row r="1" spans="1:10" x14ac:dyDescent="0.3">
      <c r="B1" t="s">
        <v>2</v>
      </c>
      <c r="C1" t="s">
        <v>3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</row>
    <row r="2" spans="1:10" x14ac:dyDescent="0.3">
      <c r="D2" t="s">
        <v>12</v>
      </c>
      <c r="E2" t="s">
        <v>12</v>
      </c>
      <c r="F2" t="s">
        <v>12</v>
      </c>
      <c r="G2" t="s">
        <v>12</v>
      </c>
      <c r="H2" t="s">
        <v>12</v>
      </c>
      <c r="I2" t="s">
        <v>32</v>
      </c>
      <c r="J2" t="s">
        <v>33</v>
      </c>
    </row>
    <row r="3" spans="1:10" x14ac:dyDescent="0.3">
      <c r="A3" s="8" t="s">
        <v>13</v>
      </c>
      <c r="B3" s="1">
        <v>44475</v>
      </c>
      <c r="C3" s="2">
        <v>0.3611111111111111</v>
      </c>
      <c r="D3" s="3">
        <v>0.11899999999999999</v>
      </c>
      <c r="E3" s="3">
        <v>5.73</v>
      </c>
      <c r="F3" s="3">
        <v>0.107</v>
      </c>
      <c r="G3" s="3">
        <v>0.255</v>
      </c>
      <c r="H3" s="3" t="s">
        <v>34</v>
      </c>
      <c r="I3" s="4">
        <v>107</v>
      </c>
      <c r="J3" s="4">
        <v>70.099999999999994</v>
      </c>
    </row>
    <row r="4" spans="1:10" x14ac:dyDescent="0.3">
      <c r="A4" s="8" t="s">
        <v>13</v>
      </c>
      <c r="B4" s="1">
        <v>44475</v>
      </c>
      <c r="C4" s="2">
        <v>0.3611111111111111</v>
      </c>
      <c r="D4" s="3">
        <v>0.11799999999999999</v>
      </c>
      <c r="E4" s="3">
        <v>5.74</v>
      </c>
      <c r="F4" s="3">
        <v>8.7999999999999995E-2</v>
      </c>
      <c r="G4" s="3">
        <v>0.254</v>
      </c>
      <c r="H4" s="3" t="s">
        <v>34</v>
      </c>
      <c r="I4" s="4">
        <v>85</v>
      </c>
      <c r="J4" s="4">
        <v>68.400000000000006</v>
      </c>
    </row>
    <row r="5" spans="1:10" x14ac:dyDescent="0.3">
      <c r="A5" s="8" t="s">
        <v>13</v>
      </c>
      <c r="B5" s="1">
        <v>44475</v>
      </c>
      <c r="C5" s="2">
        <v>0.3611111111111111</v>
      </c>
      <c r="D5" s="3">
        <v>0.124</v>
      </c>
      <c r="E5" s="3"/>
      <c r="F5" s="3"/>
      <c r="G5" s="3"/>
      <c r="H5" s="3"/>
      <c r="I5" s="4"/>
      <c r="J5" s="4"/>
    </row>
    <row r="6" spans="1:10" x14ac:dyDescent="0.3">
      <c r="A6" t="s">
        <v>14</v>
      </c>
      <c r="B6" s="1">
        <v>44475</v>
      </c>
      <c r="C6" s="2">
        <v>0.3666666666666667</v>
      </c>
      <c r="D6" s="3">
        <v>0.14399999999999999</v>
      </c>
      <c r="E6" s="3">
        <v>4.3</v>
      </c>
      <c r="F6" s="3">
        <v>2.4E-2</v>
      </c>
      <c r="G6" s="3">
        <v>0.21099999999999999</v>
      </c>
      <c r="H6" s="3" t="s">
        <v>34</v>
      </c>
      <c r="I6" s="4">
        <v>162</v>
      </c>
      <c r="J6">
        <v>7.95</v>
      </c>
    </row>
    <row r="7" spans="1:10" x14ac:dyDescent="0.3">
      <c r="A7" t="s">
        <v>14</v>
      </c>
      <c r="B7" s="1">
        <v>44475</v>
      </c>
      <c r="C7" s="2">
        <v>0.3666666666666667</v>
      </c>
      <c r="D7" s="3">
        <v>0.13700000000000001</v>
      </c>
      <c r="E7" s="3">
        <v>4.2699999999999996</v>
      </c>
      <c r="F7" s="3">
        <v>0</v>
      </c>
      <c r="G7" s="3">
        <v>0.21199999999999999</v>
      </c>
      <c r="H7" s="3" t="s">
        <v>34</v>
      </c>
      <c r="I7" s="4">
        <v>128</v>
      </c>
      <c r="J7" s="4">
        <v>8.15</v>
      </c>
    </row>
    <row r="8" spans="1:10" x14ac:dyDescent="0.3">
      <c r="A8" t="s">
        <v>14</v>
      </c>
      <c r="B8" s="1">
        <v>44475</v>
      </c>
      <c r="C8" s="2">
        <v>0.3666666666666667</v>
      </c>
      <c r="D8" s="3">
        <v>0.124</v>
      </c>
      <c r="E8" s="3"/>
      <c r="F8" s="3"/>
      <c r="G8" s="3"/>
      <c r="H8" s="3"/>
      <c r="I8" s="4"/>
    </row>
    <row r="9" spans="1:10" x14ac:dyDescent="0.3">
      <c r="A9" t="s">
        <v>15</v>
      </c>
      <c r="B9" s="1">
        <v>44475</v>
      </c>
      <c r="C9" s="2">
        <v>0.37847222222222227</v>
      </c>
      <c r="D9" s="3">
        <v>2.5000000000000001E-2</v>
      </c>
      <c r="E9" s="3">
        <v>5.74</v>
      </c>
      <c r="F9" s="3">
        <v>2.7E-2</v>
      </c>
      <c r="G9" s="3">
        <v>0.16</v>
      </c>
      <c r="H9" s="3" t="s">
        <v>34</v>
      </c>
      <c r="I9" s="4">
        <v>122</v>
      </c>
      <c r="J9" s="4">
        <v>3.91</v>
      </c>
    </row>
    <row r="10" spans="1:10" x14ac:dyDescent="0.3">
      <c r="A10" t="s">
        <v>15</v>
      </c>
      <c r="B10" s="1">
        <v>44475</v>
      </c>
      <c r="C10" s="2">
        <v>0.37847222222222227</v>
      </c>
      <c r="D10" s="3">
        <v>3.2000000000000001E-2</v>
      </c>
      <c r="E10" s="3">
        <v>5.7</v>
      </c>
      <c r="F10" s="3">
        <v>3.1E-2</v>
      </c>
      <c r="G10" s="3">
        <v>0.16500000000000001</v>
      </c>
      <c r="H10" s="3" t="s">
        <v>34</v>
      </c>
      <c r="I10" s="4">
        <v>104</v>
      </c>
      <c r="J10" s="4">
        <v>3.92</v>
      </c>
    </row>
    <row r="11" spans="1:10" x14ac:dyDescent="0.3">
      <c r="A11" t="s">
        <v>15</v>
      </c>
      <c r="B11" s="1">
        <v>44475</v>
      </c>
      <c r="C11" s="2">
        <v>0.37847222222222227</v>
      </c>
      <c r="D11" s="3">
        <v>4.1000000000000002E-2</v>
      </c>
      <c r="E11" s="3"/>
      <c r="F11" s="3"/>
      <c r="G11" s="3"/>
      <c r="H11" s="3"/>
      <c r="I11" s="4"/>
      <c r="J11" s="4"/>
    </row>
    <row r="12" spans="1:10" x14ac:dyDescent="0.3">
      <c r="A12" t="s">
        <v>16</v>
      </c>
      <c r="B12" s="1">
        <v>44475</v>
      </c>
      <c r="C12" s="2">
        <v>0.38541666666666669</v>
      </c>
      <c r="D12" s="3">
        <v>0.122</v>
      </c>
      <c r="E12" s="3">
        <v>2.72</v>
      </c>
      <c r="F12" s="3">
        <v>0.08</v>
      </c>
      <c r="G12" s="3">
        <v>0.42399999999999999</v>
      </c>
      <c r="H12" s="3" t="s">
        <v>34</v>
      </c>
      <c r="I12" s="4">
        <v>64</v>
      </c>
      <c r="J12" s="4">
        <v>95.4</v>
      </c>
    </row>
    <row r="13" spans="1:10" x14ac:dyDescent="0.3">
      <c r="A13" t="s">
        <v>16</v>
      </c>
      <c r="B13" s="1">
        <v>44475</v>
      </c>
      <c r="C13" s="2">
        <v>0.38541666666666669</v>
      </c>
      <c r="D13" s="3">
        <v>0.11799999999999999</v>
      </c>
      <c r="E13" s="3">
        <v>2.75</v>
      </c>
      <c r="F13" s="3">
        <v>7.6999999999999999E-2</v>
      </c>
      <c r="G13" s="3">
        <v>0.439</v>
      </c>
      <c r="H13" s="3" t="s">
        <v>34</v>
      </c>
      <c r="I13" s="4">
        <v>63</v>
      </c>
      <c r="J13" s="4">
        <v>94</v>
      </c>
    </row>
    <row r="14" spans="1:10" x14ac:dyDescent="0.3">
      <c r="A14" t="s">
        <v>16</v>
      </c>
      <c r="B14" s="1">
        <v>44475</v>
      </c>
      <c r="C14" s="2">
        <v>0.38541666666666669</v>
      </c>
      <c r="D14" s="3">
        <v>0.123</v>
      </c>
      <c r="E14" s="3"/>
      <c r="F14" s="3"/>
      <c r="G14" s="3"/>
      <c r="H14" s="3"/>
      <c r="I14" s="4"/>
      <c r="J14" s="4"/>
    </row>
    <row r="16" spans="1:10" x14ac:dyDescent="0.3">
      <c r="A16" t="s">
        <v>35</v>
      </c>
    </row>
    <row r="17" spans="1:10" x14ac:dyDescent="0.3">
      <c r="A17" s="8" t="s">
        <v>13</v>
      </c>
      <c r="D17" s="3">
        <f>AVERAGE(D3:D5)</f>
        <v>0.12033333333333333</v>
      </c>
      <c r="E17" s="4">
        <f t="shared" ref="E17:F17" si="0">AVERAGE(E3:E5)</f>
        <v>5.7350000000000003</v>
      </c>
      <c r="F17" s="3">
        <f t="shared" si="0"/>
        <v>9.7500000000000003E-2</v>
      </c>
      <c r="G17" s="3">
        <f t="shared" ref="G17" si="1">AVERAGE(G3:G5)</f>
        <v>0.2545</v>
      </c>
      <c r="I17" s="3">
        <f>AVERAGE(I3:I5)</f>
        <v>96</v>
      </c>
      <c r="J17" s="3">
        <f t="shared" ref="I17:J17" si="2">AVERAGE(J3:J5)</f>
        <v>69.25</v>
      </c>
    </row>
    <row r="18" spans="1:10" x14ac:dyDescent="0.3">
      <c r="A18" t="s">
        <v>14</v>
      </c>
      <c r="D18" s="3">
        <f>AVERAGE(D6:D8)</f>
        <v>0.13500000000000001</v>
      </c>
      <c r="E18" s="4">
        <f t="shared" ref="E18:F18" si="3">AVERAGE(E6:E8)</f>
        <v>4.2850000000000001</v>
      </c>
      <c r="F18" s="3">
        <f t="shared" si="3"/>
        <v>1.2E-2</v>
      </c>
      <c r="G18" s="3">
        <f t="shared" ref="G18" si="4">AVERAGE(G6:G8)</f>
        <v>0.21149999999999999</v>
      </c>
      <c r="I18" s="3">
        <f>AVERAGE(I6:I8)</f>
        <v>145</v>
      </c>
      <c r="J18" s="3">
        <f t="shared" ref="I18:J18" si="5">AVERAGE(J6:J8)</f>
        <v>8.0500000000000007</v>
      </c>
    </row>
    <row r="19" spans="1:10" x14ac:dyDescent="0.3">
      <c r="A19" t="s">
        <v>15</v>
      </c>
      <c r="B19" s="1"/>
      <c r="C19" s="2"/>
      <c r="D19" s="3">
        <f>AVERAGE(D9:D11)</f>
        <v>3.266666666666667E-2</v>
      </c>
      <c r="E19" s="4">
        <f t="shared" ref="E19:F19" si="6">AVERAGE(E9:E11)</f>
        <v>5.7200000000000006</v>
      </c>
      <c r="F19" s="3">
        <f t="shared" si="6"/>
        <v>2.8999999999999998E-2</v>
      </c>
      <c r="G19" s="3">
        <f t="shared" ref="G19" si="7">AVERAGE(G9:G11)</f>
        <v>0.16250000000000001</v>
      </c>
      <c r="H19" s="4"/>
      <c r="I19" s="3">
        <f>AVERAGE(I9:I11)</f>
        <v>113</v>
      </c>
      <c r="J19" s="3">
        <f t="shared" ref="I19:J19" si="8">AVERAGE(J9:J11)</f>
        <v>3.915</v>
      </c>
    </row>
    <row r="20" spans="1:10" x14ac:dyDescent="0.3">
      <c r="A20" t="s">
        <v>16</v>
      </c>
      <c r="B20" s="1"/>
      <c r="C20" s="2"/>
      <c r="D20" s="3">
        <f>AVERAGE(D12:D14)</f>
        <v>0.121</v>
      </c>
      <c r="E20" s="4">
        <f t="shared" ref="E20:F20" si="9">AVERAGE(E12:E14)</f>
        <v>2.7350000000000003</v>
      </c>
      <c r="F20" s="3">
        <f t="shared" si="9"/>
        <v>7.85E-2</v>
      </c>
      <c r="G20" s="3">
        <f t="shared" ref="G20" si="10">AVERAGE(G12:G14)</f>
        <v>0.43149999999999999</v>
      </c>
      <c r="H20" s="4"/>
      <c r="I20" s="3">
        <f>AVERAGE(I12:I14)</f>
        <v>63.5</v>
      </c>
      <c r="J20" s="3">
        <f t="shared" ref="I20:J20" si="11">AVERAGE(J12:J14)</f>
        <v>94.7</v>
      </c>
    </row>
    <row r="21" spans="1:10" x14ac:dyDescent="0.3">
      <c r="B21" s="1"/>
      <c r="C21" s="2"/>
      <c r="D21" s="3"/>
      <c r="E21" s="4"/>
      <c r="F21" s="3"/>
      <c r="G21" s="3"/>
      <c r="H21" s="4"/>
      <c r="I21" s="4"/>
      <c r="J21" s="4"/>
    </row>
    <row r="22" spans="1:10" x14ac:dyDescent="0.3">
      <c r="A22" t="s">
        <v>36</v>
      </c>
      <c r="B22" s="1"/>
      <c r="C22" s="2"/>
      <c r="D22" s="3"/>
      <c r="E22" s="4"/>
      <c r="F22" s="3"/>
      <c r="G22" s="3"/>
      <c r="H22" s="4"/>
      <c r="I22" s="4"/>
      <c r="J22" s="4"/>
    </row>
    <row r="23" spans="1:10" x14ac:dyDescent="0.3">
      <c r="A23" s="8" t="s">
        <v>13</v>
      </c>
      <c r="B23" s="1"/>
      <c r="C23" s="2"/>
      <c r="D23" s="3">
        <f>STDEV(D3:D5)</f>
        <v>3.2145502536643214E-3</v>
      </c>
      <c r="E23" s="4">
        <f>STDEV(E3:E5)</f>
        <v>7.0710678118653244E-3</v>
      </c>
      <c r="F23" s="3">
        <f>STDEV(F3:F5)</f>
        <v>1.3435028842544406E-2</v>
      </c>
      <c r="G23" s="3">
        <f>STDEV(G3:G5)</f>
        <v>7.0710678118654816E-4</v>
      </c>
      <c r="H23" s="4"/>
      <c r="I23" s="3">
        <f>STDEV(I3:I5)</f>
        <v>15.556349186104045</v>
      </c>
      <c r="J23" s="3">
        <f>STDEV(J3:J5)</f>
        <v>1.2020815280171229</v>
      </c>
    </row>
    <row r="24" spans="1:10" x14ac:dyDescent="0.3">
      <c r="A24" t="s">
        <v>14</v>
      </c>
      <c r="B24" s="1"/>
      <c r="C24" s="2"/>
      <c r="D24" s="3">
        <f>STDEV(D6:D8)</f>
        <v>1.0148891565092216E-2</v>
      </c>
      <c r="E24" s="4">
        <f>STDEV(E6:E8)</f>
        <v>2.12132034355966E-2</v>
      </c>
      <c r="F24" s="3">
        <f>STDEV(F6:F8)</f>
        <v>1.6970562748477139E-2</v>
      </c>
      <c r="G24" s="3">
        <f>STDEV(G6:G8)</f>
        <v>7.0710678118654816E-4</v>
      </c>
      <c r="H24" s="4"/>
      <c r="I24" s="3">
        <f>STDEV(I6:I8)</f>
        <v>24.041630560342615</v>
      </c>
      <c r="J24" s="3">
        <f>STDEV(J6:J8)</f>
        <v>0.14142135623730964</v>
      </c>
    </row>
    <row r="25" spans="1:10" x14ac:dyDescent="0.3">
      <c r="A25" t="s">
        <v>15</v>
      </c>
      <c r="B25" s="1"/>
      <c r="C25" s="2"/>
      <c r="D25" s="3">
        <f>STDEV(D9:D11)</f>
        <v>8.0208062770106437E-3</v>
      </c>
      <c r="E25" s="4">
        <f>STDEV(E9:E11)</f>
        <v>2.8284271247461926E-2</v>
      </c>
      <c r="F25" s="3">
        <f>STDEV(F9:F11)</f>
        <v>2.8284271247461905E-3</v>
      </c>
      <c r="G25" s="3">
        <f>STDEV(G9:G11)</f>
        <v>3.5355339059327407E-3</v>
      </c>
      <c r="H25" s="4"/>
      <c r="I25" s="3">
        <f>STDEV(I9:I11)</f>
        <v>12.727922061357855</v>
      </c>
      <c r="J25" s="3">
        <f>STDEV(J9:J11)</f>
        <v>7.0710678118653244E-3</v>
      </c>
    </row>
    <row r="26" spans="1:10" x14ac:dyDescent="0.3">
      <c r="A26" t="s">
        <v>16</v>
      </c>
      <c r="B26" s="1"/>
      <c r="C26" s="2"/>
      <c r="D26" s="3">
        <f>STDEV(D12:D14)</f>
        <v>2.6457513110645929E-3</v>
      </c>
      <c r="E26" s="4">
        <f>STDEV(E12:E14)</f>
        <v>2.1213203435596288E-2</v>
      </c>
      <c r="F26" s="3">
        <f>STDEV(F12:F14)</f>
        <v>2.1213203435596446E-3</v>
      </c>
      <c r="G26" s="3">
        <f>STDEV(G12:G14)</f>
        <v>1.0606601717798222E-2</v>
      </c>
      <c r="H26" s="4"/>
      <c r="I26" s="3">
        <f>STDEV(I12:I14)</f>
        <v>0.70710678118654757</v>
      </c>
      <c r="J26" s="3">
        <f>STDEV(J12:J14)</f>
        <v>0.98994949366117058</v>
      </c>
    </row>
    <row r="27" spans="1:10" x14ac:dyDescent="0.3">
      <c r="B27" s="1"/>
      <c r="C27" s="2"/>
      <c r="D27" s="3"/>
      <c r="E27" s="3"/>
      <c r="F27" s="3"/>
      <c r="G27" s="3"/>
      <c r="H27" s="4"/>
      <c r="I27" s="4"/>
      <c r="J27" s="4"/>
    </row>
    <row r="28" spans="1:10" x14ac:dyDescent="0.3">
      <c r="A28" t="s">
        <v>37</v>
      </c>
      <c r="B28" s="1"/>
      <c r="C28" s="2"/>
      <c r="D28" s="3">
        <f>TTEST(D3:D5,D6:D8,2,2)</f>
        <v>7.5475876424205265E-2</v>
      </c>
      <c r="E28" s="3"/>
      <c r="F28" s="3"/>
      <c r="G28" s="3"/>
      <c r="H28" s="4"/>
      <c r="I28" s="4"/>
      <c r="J28" s="4"/>
    </row>
    <row r="29" spans="1:10" x14ac:dyDescent="0.3">
      <c r="B29" s="1"/>
      <c r="C29" s="2"/>
      <c r="D29" s="3"/>
      <c r="E29" s="3"/>
      <c r="F29" s="3"/>
      <c r="G29" s="3"/>
      <c r="H29" s="4"/>
      <c r="I29" s="4"/>
      <c r="J29" s="4"/>
    </row>
    <row r="30" spans="1:10" x14ac:dyDescent="0.3">
      <c r="B30" s="1"/>
      <c r="C30" s="2"/>
      <c r="D30" s="3"/>
      <c r="E30" s="3"/>
      <c r="F30" s="3"/>
      <c r="G30" s="3"/>
      <c r="H30" s="4"/>
      <c r="I30" s="4"/>
      <c r="J30" s="4"/>
    </row>
    <row r="31" spans="1:10" x14ac:dyDescent="0.3">
      <c r="B31" s="1"/>
      <c r="C31" s="2"/>
      <c r="D31" s="3"/>
      <c r="E31" s="3"/>
      <c r="F31" s="3"/>
      <c r="G31" s="3"/>
      <c r="H31" s="4"/>
      <c r="I31" s="4"/>
      <c r="J31" s="4"/>
    </row>
    <row r="32" spans="1:10" x14ac:dyDescent="0.3">
      <c r="B32" s="1"/>
      <c r="C32" s="2"/>
      <c r="D32" s="3"/>
      <c r="E32" s="3"/>
      <c r="F32" s="3"/>
      <c r="G32" s="3"/>
      <c r="H32" s="4"/>
      <c r="I32" s="4"/>
      <c r="J32" s="4"/>
    </row>
    <row r="33" spans="2:10" x14ac:dyDescent="0.3">
      <c r="B33" s="1"/>
      <c r="C33" s="2"/>
      <c r="D33" s="3"/>
      <c r="E33" s="3"/>
      <c r="F33" s="3"/>
      <c r="G33" s="3"/>
      <c r="H33" s="4"/>
      <c r="I33" s="4"/>
      <c r="J33" s="4"/>
    </row>
    <row r="34" spans="2:10" x14ac:dyDescent="0.3">
      <c r="B34" s="1"/>
      <c r="C34" s="2"/>
      <c r="D34" s="3"/>
      <c r="E34" s="3"/>
      <c r="F34" s="3"/>
      <c r="G34" s="3"/>
      <c r="H34" s="4"/>
      <c r="I34" s="4"/>
      <c r="J34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workbookViewId="0">
      <selection activeCell="K12" sqref="K12"/>
    </sheetView>
  </sheetViews>
  <sheetFormatPr defaultRowHeight="14.4" x14ac:dyDescent="0.3"/>
  <cols>
    <col min="1" max="1" width="41.88671875" customWidth="1"/>
    <col min="2" max="2" width="16.5546875" customWidth="1"/>
    <col min="4" max="4" width="10" customWidth="1"/>
    <col min="5" max="5" width="12.6640625" customWidth="1"/>
    <col min="8" max="8" width="12.88671875" customWidth="1"/>
  </cols>
  <sheetData>
    <row r="1" spans="1:11" x14ac:dyDescent="0.3">
      <c r="B1" t="s">
        <v>38</v>
      </c>
    </row>
    <row r="2" spans="1:11" x14ac:dyDescent="0.3">
      <c r="B2" t="s">
        <v>39</v>
      </c>
      <c r="D2" t="s">
        <v>40</v>
      </c>
      <c r="E2" t="s">
        <v>41</v>
      </c>
      <c r="F2" t="s">
        <v>42</v>
      </c>
      <c r="G2" t="s">
        <v>36</v>
      </c>
    </row>
    <row r="3" spans="1:11" x14ac:dyDescent="0.3">
      <c r="A3" s="8" t="s">
        <v>13</v>
      </c>
      <c r="B3" s="6">
        <v>23</v>
      </c>
      <c r="D3">
        <f t="shared" ref="D3:D16" si="0">B3*200</f>
        <v>4600</v>
      </c>
      <c r="E3" s="4">
        <f>LOG(D3)</f>
        <v>3.6627578316815739</v>
      </c>
    </row>
    <row r="4" spans="1:11" x14ac:dyDescent="0.3">
      <c r="A4" s="8" t="s">
        <v>13</v>
      </c>
      <c r="B4" s="6">
        <v>31</v>
      </c>
      <c r="C4" s="3"/>
      <c r="D4">
        <f t="shared" si="0"/>
        <v>6200</v>
      </c>
      <c r="E4" s="4">
        <f t="shared" ref="E4:E14" si="1">LOG(D4)</f>
        <v>3.7923916894982539</v>
      </c>
      <c r="F4" s="3"/>
      <c r="G4" s="3"/>
      <c r="H4" s="4"/>
      <c r="I4" s="4"/>
      <c r="J4" s="4"/>
      <c r="K4" s="4"/>
    </row>
    <row r="5" spans="1:11" x14ac:dyDescent="0.3">
      <c r="A5" s="8" t="s">
        <v>13</v>
      </c>
      <c r="B5" s="7">
        <v>30</v>
      </c>
      <c r="C5" s="3"/>
      <c r="D5">
        <f t="shared" si="0"/>
        <v>6000</v>
      </c>
      <c r="E5" s="4">
        <f t="shared" si="1"/>
        <v>3.7781512503836434</v>
      </c>
      <c r="F5" s="3">
        <f>AVERAGE(E3:E5)</f>
        <v>3.7444335905211568</v>
      </c>
      <c r="G5" s="3">
        <f>STDEV(E3:E5)</f>
        <v>7.1090749841737813E-2</v>
      </c>
      <c r="H5" s="4"/>
      <c r="I5" s="4"/>
      <c r="J5" s="4"/>
      <c r="K5" s="4"/>
    </row>
    <row r="6" spans="1:11" x14ac:dyDescent="0.3">
      <c r="A6" t="s">
        <v>14</v>
      </c>
      <c r="B6" s="6">
        <v>94</v>
      </c>
      <c r="C6" s="3"/>
      <c r="D6">
        <f t="shared" si="0"/>
        <v>18800</v>
      </c>
      <c r="E6" s="4">
        <f t="shared" si="1"/>
        <v>4.2741578492636796</v>
      </c>
      <c r="F6" s="3"/>
      <c r="G6" s="3"/>
      <c r="H6" s="4"/>
      <c r="I6" s="4"/>
      <c r="J6" s="4"/>
      <c r="K6" s="4"/>
    </row>
    <row r="7" spans="1:11" x14ac:dyDescent="0.3">
      <c r="A7" t="s">
        <v>14</v>
      </c>
      <c r="B7" s="6">
        <v>70</v>
      </c>
      <c r="C7" s="3"/>
      <c r="D7">
        <f t="shared" si="0"/>
        <v>14000</v>
      </c>
      <c r="E7" s="4">
        <f t="shared" si="1"/>
        <v>4.1461280356782382</v>
      </c>
      <c r="F7" s="3"/>
      <c r="G7" s="3"/>
      <c r="H7" s="4"/>
      <c r="I7" s="4"/>
      <c r="J7" s="4"/>
      <c r="K7" s="4"/>
    </row>
    <row r="8" spans="1:11" x14ac:dyDescent="0.3">
      <c r="A8" t="s">
        <v>14</v>
      </c>
      <c r="B8" s="7">
        <v>63</v>
      </c>
      <c r="C8" s="3"/>
      <c r="D8">
        <f t="shared" si="0"/>
        <v>12600</v>
      </c>
      <c r="E8" s="4">
        <f t="shared" si="1"/>
        <v>4.1003705451175625</v>
      </c>
      <c r="F8" s="3">
        <f>AVERAGE(E6:E8)</f>
        <v>4.1735521433531604</v>
      </c>
      <c r="G8" s="3">
        <f>STDEV(E6:E8)</f>
        <v>9.0080897153159145E-2</v>
      </c>
      <c r="H8" s="4"/>
      <c r="I8" s="4"/>
      <c r="J8" s="4"/>
      <c r="K8" s="4"/>
    </row>
    <row r="9" spans="1:11" x14ac:dyDescent="0.3">
      <c r="A9" t="s">
        <v>15</v>
      </c>
      <c r="B9" s="6">
        <v>86</v>
      </c>
      <c r="C9" s="3"/>
      <c r="D9">
        <f t="shared" si="0"/>
        <v>17200</v>
      </c>
      <c r="E9" s="4">
        <f t="shared" si="1"/>
        <v>4.2355284469075487</v>
      </c>
      <c r="F9" s="3"/>
      <c r="G9" s="3"/>
      <c r="H9" s="4"/>
      <c r="I9" s="4"/>
      <c r="J9" s="4"/>
      <c r="K9" s="4"/>
    </row>
    <row r="10" spans="1:11" x14ac:dyDescent="0.3">
      <c r="A10" t="s">
        <v>15</v>
      </c>
      <c r="B10" s="6">
        <v>46</v>
      </c>
      <c r="C10" s="3"/>
      <c r="D10">
        <f t="shared" si="0"/>
        <v>9200</v>
      </c>
      <c r="E10" s="4">
        <f t="shared" si="1"/>
        <v>3.9637878273455551</v>
      </c>
      <c r="F10" s="3"/>
      <c r="G10" s="3"/>
      <c r="H10" s="4"/>
      <c r="I10" s="4"/>
      <c r="J10" s="4"/>
      <c r="K10" s="4"/>
    </row>
    <row r="11" spans="1:11" x14ac:dyDescent="0.3">
      <c r="A11" t="s">
        <v>15</v>
      </c>
      <c r="B11" s="7">
        <v>70</v>
      </c>
      <c r="C11" s="3"/>
      <c r="D11">
        <f t="shared" si="0"/>
        <v>14000</v>
      </c>
      <c r="E11" s="4">
        <f t="shared" si="1"/>
        <v>4.1461280356782382</v>
      </c>
      <c r="F11" s="3">
        <f>AVERAGE(E9:E11)</f>
        <v>4.1151481033104469</v>
      </c>
      <c r="G11" s="3">
        <f>STDEV(E9:E11)</f>
        <v>0.13849389241810883</v>
      </c>
      <c r="H11" s="4"/>
      <c r="I11" s="4"/>
      <c r="J11" s="4"/>
      <c r="K11" s="4"/>
    </row>
    <row r="12" spans="1:11" x14ac:dyDescent="0.3">
      <c r="A12" t="s">
        <v>16</v>
      </c>
      <c r="B12" s="6">
        <v>16</v>
      </c>
      <c r="C12" s="3"/>
      <c r="D12">
        <f t="shared" si="0"/>
        <v>3200</v>
      </c>
      <c r="E12" s="4">
        <f t="shared" si="1"/>
        <v>3.5051499783199058</v>
      </c>
      <c r="F12" s="3"/>
      <c r="G12" s="3"/>
      <c r="H12" s="4"/>
      <c r="I12" s="4"/>
      <c r="J12" s="4"/>
      <c r="K12" s="4"/>
    </row>
    <row r="13" spans="1:11" x14ac:dyDescent="0.3">
      <c r="A13" t="s">
        <v>16</v>
      </c>
      <c r="B13" s="6">
        <v>15</v>
      </c>
      <c r="C13" s="3"/>
      <c r="D13">
        <f t="shared" si="0"/>
        <v>3000</v>
      </c>
      <c r="E13" s="4">
        <f t="shared" si="1"/>
        <v>3.4771212547196626</v>
      </c>
      <c r="F13" s="3"/>
      <c r="G13" s="3"/>
      <c r="H13" s="4"/>
      <c r="I13" s="4"/>
      <c r="J13" s="4"/>
      <c r="K13" s="4"/>
    </row>
    <row r="14" spans="1:11" x14ac:dyDescent="0.3">
      <c r="A14" t="s">
        <v>16</v>
      </c>
      <c r="B14" s="6">
        <v>15</v>
      </c>
      <c r="C14" s="3"/>
      <c r="D14">
        <f t="shared" si="0"/>
        <v>3000</v>
      </c>
      <c r="E14" s="4">
        <f t="shared" si="1"/>
        <v>3.4771212547196626</v>
      </c>
      <c r="F14" s="3">
        <f>AVERAGE(E12:E14)</f>
        <v>3.4864641625864103</v>
      </c>
      <c r="G14" s="3">
        <f>STDEV(E12:E14)</f>
        <v>1.6182391115642042E-2</v>
      </c>
      <c r="H14" s="4"/>
      <c r="I14" s="4"/>
      <c r="J14" s="4"/>
      <c r="K14" s="4"/>
    </row>
    <row r="15" spans="1:11" x14ac:dyDescent="0.3">
      <c r="A15" t="s">
        <v>43</v>
      </c>
      <c r="B15" s="6">
        <v>0</v>
      </c>
      <c r="C15" s="3"/>
      <c r="D15">
        <f t="shared" si="0"/>
        <v>0</v>
      </c>
      <c r="E15" s="4" t="e">
        <f>#REF!*200</f>
        <v>#REF!</v>
      </c>
      <c r="F15" s="3"/>
      <c r="G15" s="3"/>
      <c r="H15" s="4"/>
      <c r="I15" s="4"/>
      <c r="J15" s="4"/>
      <c r="K15" s="4"/>
    </row>
    <row r="16" spans="1:11" x14ac:dyDescent="0.3">
      <c r="A16" t="s">
        <v>43</v>
      </c>
      <c r="B16" s="6">
        <v>0</v>
      </c>
      <c r="C16" s="3"/>
      <c r="D16">
        <f t="shared" si="0"/>
        <v>0</v>
      </c>
      <c r="E16" s="4" t="e">
        <f>#REF!*200</f>
        <v>#REF!</v>
      </c>
      <c r="F16" s="3"/>
      <c r="G16" s="3"/>
      <c r="H16" s="4"/>
      <c r="I16" s="4"/>
      <c r="J16" s="4"/>
      <c r="K16" s="4"/>
    </row>
    <row r="17" spans="1:11" x14ac:dyDescent="0.3">
      <c r="C17" s="3"/>
      <c r="F17" s="3"/>
      <c r="G17" s="3"/>
      <c r="H17" s="4"/>
      <c r="I17" s="4"/>
      <c r="J17" s="4"/>
      <c r="K17" s="4"/>
    </row>
    <row r="18" spans="1:11" x14ac:dyDescent="0.3">
      <c r="A18" t="s">
        <v>35</v>
      </c>
    </row>
    <row r="19" spans="1:11" x14ac:dyDescent="0.3">
      <c r="A19" s="8" t="s">
        <v>13</v>
      </c>
      <c r="C19" s="3"/>
      <c r="D19" s="3"/>
      <c r="E19" s="3">
        <f>AVERAGE(E3:E5)</f>
        <v>3.7444335905211568</v>
      </c>
    </row>
    <row r="20" spans="1:11" x14ac:dyDescent="0.3">
      <c r="A20" t="s">
        <v>14</v>
      </c>
      <c r="C20" s="3"/>
      <c r="D20" s="3"/>
      <c r="E20" s="3">
        <f>AVERAGE(E6:E8)</f>
        <v>4.1735521433531604</v>
      </c>
    </row>
    <row r="21" spans="1:11" x14ac:dyDescent="0.3">
      <c r="A21" t="s">
        <v>15</v>
      </c>
      <c r="B21" s="1"/>
      <c r="C21" s="3"/>
      <c r="D21" s="3"/>
      <c r="E21" s="3">
        <f>AVERAGE(E9:E11)</f>
        <v>4.1151481033104469</v>
      </c>
    </row>
    <row r="22" spans="1:11" x14ac:dyDescent="0.3">
      <c r="A22" t="s">
        <v>16</v>
      </c>
      <c r="B22" s="1"/>
      <c r="C22" s="3"/>
      <c r="D22" s="3"/>
      <c r="E22" s="3">
        <f>AVERAGE(E12:E14)</f>
        <v>3.4864641625864103</v>
      </c>
    </row>
    <row r="23" spans="1:11" x14ac:dyDescent="0.3">
      <c r="B23" s="1"/>
      <c r="C23" s="3"/>
      <c r="D23" s="3"/>
      <c r="E23" s="3"/>
    </row>
    <row r="24" spans="1:11" x14ac:dyDescent="0.3">
      <c r="A24" t="s">
        <v>36</v>
      </c>
      <c r="B24" s="1"/>
      <c r="C24" s="3"/>
      <c r="D24" s="3"/>
      <c r="E24" s="3"/>
    </row>
    <row r="25" spans="1:11" x14ac:dyDescent="0.3">
      <c r="A25" s="8" t="s">
        <v>13</v>
      </c>
      <c r="B25" s="1"/>
      <c r="C25" s="3"/>
      <c r="D25" s="3"/>
      <c r="E25" s="3">
        <f>STDEV(E3:E5)</f>
        <v>7.1090749841737813E-2</v>
      </c>
    </row>
    <row r="26" spans="1:11" x14ac:dyDescent="0.3">
      <c r="A26" t="s">
        <v>14</v>
      </c>
      <c r="B26" s="1"/>
      <c r="C26" s="3"/>
      <c r="D26" s="3"/>
      <c r="E26" s="3">
        <f>STDEV(E6:E8)</f>
        <v>9.0080897153159145E-2</v>
      </c>
    </row>
    <row r="27" spans="1:11" x14ac:dyDescent="0.3">
      <c r="A27" t="s">
        <v>15</v>
      </c>
      <c r="B27" s="1"/>
      <c r="C27" s="3"/>
      <c r="D27" s="3"/>
      <c r="E27" s="3">
        <f>STDEV(E9:E11)</f>
        <v>0.13849389241810883</v>
      </c>
    </row>
    <row r="28" spans="1:11" x14ac:dyDescent="0.3">
      <c r="A28" t="s">
        <v>16</v>
      </c>
      <c r="B28" s="1"/>
      <c r="C28" s="3"/>
      <c r="D28" s="3"/>
      <c r="E28" s="3">
        <f>STDEV(E12:E14)</f>
        <v>1.6182391115642042E-2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D959B2D8FA5C4980890EF71530081A" ma:contentTypeVersion="13" ma:contentTypeDescription="Create a new document." ma:contentTypeScope="" ma:versionID="242b9fe18fff223774639010e567de29">
  <xsd:schema xmlns:xsd="http://www.w3.org/2001/XMLSchema" xmlns:xs="http://www.w3.org/2001/XMLSchema" xmlns:p="http://schemas.microsoft.com/office/2006/metadata/properties" xmlns:ns3="1ff86b73-d2ed-45d1-9e31-5b4a0d263f49" xmlns:ns4="917767b3-d7cc-4621-8ad9-27e46fe3c43e" targetNamespace="http://schemas.microsoft.com/office/2006/metadata/properties" ma:root="true" ma:fieldsID="8f854d3cfa7c196002ce9f3550cfd1bb" ns3:_="" ns4:_="">
    <xsd:import namespace="1ff86b73-d2ed-45d1-9e31-5b4a0d263f49"/>
    <xsd:import namespace="917767b3-d7cc-4621-8ad9-27e46fe3c43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86b73-d2ed-45d1-9e31-5b4a0d263f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767b3-d7cc-4621-8ad9-27e46fe3c4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D6C48A-6C24-4879-9380-3AE48EBB75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BB8E9D-DE15-4E3B-86B6-5DB6338DC7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f86b73-d2ed-45d1-9e31-5b4a0d263f49"/>
    <ds:schemaRef ds:uri="917767b3-d7cc-4621-8ad9-27e46fe3c4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0C01B1-1088-419D-91FD-73B133199FA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Onsite analysis</vt:lpstr>
      <vt:lpstr>Probe Calibration</vt:lpstr>
      <vt:lpstr>Basic Water Chemistry</vt:lpstr>
      <vt:lpstr>Conventional Microbiology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Werner</dc:creator>
  <cp:keywords/>
  <dc:description/>
  <cp:lastModifiedBy>David Werner</cp:lastModifiedBy>
  <cp:revision/>
  <dcterms:created xsi:type="dcterms:W3CDTF">2020-11-16T15:49:30Z</dcterms:created>
  <dcterms:modified xsi:type="dcterms:W3CDTF">2022-04-08T13:53:46Z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0x010100D9D959B2D8FA5C4980890EF71530081A</vt:lpwstr>
  </property>
</Properties>
</file>