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 filterPrivacy="1"/>
  <xr:revisionPtr revIDLastSave="320" documentId="11_4C0F5CAC586DF739D6B3F9DA2A1B7C7BF85F7550" xr6:coauthVersionLast="47" xr6:coauthVersionMax="47" xr10:uidLastSave="{74DAA58A-91B2-4088-9E1A-6950D58B3CD4}"/>
  <bookViews>
    <workbookView xWindow="-120" yWindow="-120" windowWidth="29040" windowHeight="15840" firstSheet="2" activeTab="2" xr2:uid="{00000000-000D-0000-FFFF-FFFF00000000}"/>
  </bookViews>
  <sheets>
    <sheet name="DNA Yields" sheetId="1" r:id="rId1"/>
    <sheet name="16S qPCR" sheetId="2" r:id="rId2"/>
    <sheet name="RodA qPC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" l="1"/>
  <c r="I13" i="3" s="1"/>
  <c r="J13" i="3" s="1"/>
  <c r="H12" i="3"/>
  <c r="I12" i="3" s="1"/>
  <c r="J12" i="3" s="1"/>
  <c r="L12" i="3" s="1"/>
  <c r="H11" i="3"/>
  <c r="I11" i="3" s="1"/>
  <c r="J11" i="3" s="1"/>
  <c r="H10" i="3"/>
  <c r="I10" i="3" s="1"/>
  <c r="J10" i="3" s="1"/>
  <c r="H6" i="3"/>
  <c r="I6" i="3" s="1"/>
  <c r="J6" i="3" s="1"/>
  <c r="H5" i="3"/>
  <c r="I5" i="3" s="1"/>
  <c r="J5" i="3" s="1"/>
  <c r="H4" i="3"/>
  <c r="I4" i="3" s="1"/>
  <c r="J4" i="3" s="1"/>
  <c r="H3" i="3"/>
  <c r="H4" i="2"/>
  <c r="I4" i="2" s="1"/>
  <c r="J4" i="2" s="1"/>
  <c r="H5" i="2"/>
  <c r="I5" i="2" s="1"/>
  <c r="J5" i="2" s="1"/>
  <c r="H6" i="2"/>
  <c r="I6" i="2" s="1"/>
  <c r="J6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3" i="2"/>
  <c r="I3" i="2" s="1"/>
  <c r="J3" i="2" s="1"/>
  <c r="I3" i="3" l="1"/>
  <c r="J3" i="3" s="1"/>
  <c r="L9" i="2"/>
  <c r="K11" i="2"/>
  <c r="L11" i="2"/>
  <c r="K3" i="2"/>
  <c r="L3" i="2"/>
  <c r="L5" i="2"/>
  <c r="K5" i="2"/>
  <c r="L3" i="3"/>
  <c r="K3" i="3"/>
  <c r="K10" i="3"/>
  <c r="L10" i="3"/>
  <c r="K5" i="3"/>
  <c r="L5" i="3"/>
  <c r="K12" i="3"/>
  <c r="K9" i="2"/>
  <c r="K18" i="2" l="1"/>
  <c r="K17" i="3"/>
  <c r="H9" i="1" l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<sst xmlns="http://schemas.openxmlformats.org/spreadsheetml/2006/main" count="141" uniqueCount="46">
  <si>
    <t>Kit</t>
  </si>
  <si>
    <t>Sample ID</t>
  </si>
  <si>
    <t>Sample type</t>
  </si>
  <si>
    <t>Volume filtered</t>
  </si>
  <si>
    <t>DNA Con.</t>
  </si>
  <si>
    <t>Volume</t>
  </si>
  <si>
    <t>Yield</t>
  </si>
  <si>
    <t>DNA yield from water</t>
  </si>
  <si>
    <t>(mL)</t>
  </si>
  <si>
    <t>(ng/uL)</t>
  </si>
  <si>
    <t>(uL)</t>
  </si>
  <si>
    <t>(ng)</t>
  </si>
  <si>
    <t>(ng/100 mL)</t>
  </si>
  <si>
    <t>Water kit</t>
  </si>
  <si>
    <t>Inf1r1</t>
  </si>
  <si>
    <t>Stormwater</t>
  </si>
  <si>
    <t>Inf1r2</t>
  </si>
  <si>
    <t>Soil kit</t>
  </si>
  <si>
    <t>Inf1r3</t>
  </si>
  <si>
    <t>Inf1r4</t>
  </si>
  <si>
    <t>Kit comparison</t>
  </si>
  <si>
    <t>ttest</t>
  </si>
  <si>
    <t>Cq</t>
  </si>
  <si>
    <t>Calculated Genes</t>
  </si>
  <si>
    <t>Water filtration volume</t>
  </si>
  <si>
    <t>DNA Yields</t>
  </si>
  <si>
    <t>Gene Con. in water</t>
  </si>
  <si>
    <t>Log10 Gene Con. in water</t>
  </si>
  <si>
    <t>Avg</t>
  </si>
  <si>
    <t>Stdev</t>
  </si>
  <si>
    <t>gene copies/5 ng DNA</t>
  </si>
  <si>
    <t>mL</t>
  </si>
  <si>
    <t>ng/uL</t>
  </si>
  <si>
    <t>ng</t>
  </si>
  <si>
    <t>gene copies/100mL</t>
  </si>
  <si>
    <t>log10 gene copies/100mL</t>
  </si>
  <si>
    <t>NTC</t>
  </si>
  <si>
    <t>Water kit Calibration curve</t>
  </si>
  <si>
    <t>Soil kit Calibration curve</t>
  </si>
  <si>
    <t>R2</t>
  </si>
  <si>
    <t>Efficiency</t>
  </si>
  <si>
    <t>%</t>
  </si>
  <si>
    <t>Slope</t>
  </si>
  <si>
    <t>No amplification</t>
  </si>
  <si>
    <t>water kit Calibration curve</t>
  </si>
  <si>
    <t>Soil kit calibration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</si>
</sst>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workbookViewId="0">
      <selection activeCell="C15" sqref="C15"/>
    </sheetView>
  </sheetViews>
  <sheetFormatPr defaultRowHeight="15"/>
  <cols>
    <col min="3" max="3" width="13.85546875" customWidth="1"/>
    <col min="4" max="4" width="13.7109375" customWidth="1"/>
    <col min="5" max="5" width="9.7109375" customWidth="1"/>
    <col min="6" max="6" width="7.7109375" customWidth="1"/>
    <col min="8" max="8" width="19.85546875" customWidth="1"/>
  </cols>
  <sheetData>
    <row r="1" spans="1:8">
      <c r="A1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t="s">
        <v>7</v>
      </c>
    </row>
    <row r="2" spans="1:8"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>
      <c r="A3" t="s">
        <v>13</v>
      </c>
      <c r="B3" t="s">
        <v>14</v>
      </c>
      <c r="C3" t="s">
        <v>15</v>
      </c>
      <c r="D3">
        <v>40</v>
      </c>
      <c r="E3">
        <v>422</v>
      </c>
      <c r="F3">
        <v>50</v>
      </c>
      <c r="G3">
        <f>E3*F3</f>
        <v>21100</v>
      </c>
      <c r="H3">
        <f>G3/D3*100</f>
        <v>52750</v>
      </c>
    </row>
    <row r="4" spans="1:8">
      <c r="A4" t="s">
        <v>13</v>
      </c>
      <c r="B4" t="s">
        <v>16</v>
      </c>
      <c r="C4" t="s">
        <v>15</v>
      </c>
      <c r="D4">
        <v>50</v>
      </c>
      <c r="E4">
        <v>322</v>
      </c>
      <c r="F4">
        <v>50</v>
      </c>
      <c r="G4">
        <f>E4*F4</f>
        <v>16100</v>
      </c>
      <c r="H4">
        <f t="shared" ref="H4:H6" si="0">G4/D4*100</f>
        <v>32200</v>
      </c>
    </row>
    <row r="5" spans="1:8">
      <c r="A5" t="s">
        <v>17</v>
      </c>
      <c r="B5" t="s">
        <v>18</v>
      </c>
      <c r="C5" t="s">
        <v>15</v>
      </c>
      <c r="D5">
        <v>50</v>
      </c>
      <c r="E5">
        <v>256</v>
      </c>
      <c r="F5">
        <v>50</v>
      </c>
      <c r="G5">
        <f>E5*F5</f>
        <v>12800</v>
      </c>
      <c r="H5">
        <f t="shared" si="0"/>
        <v>25600</v>
      </c>
    </row>
    <row r="6" spans="1:8">
      <c r="A6" t="s">
        <v>17</v>
      </c>
      <c r="B6" t="s">
        <v>19</v>
      </c>
      <c r="C6" t="s">
        <v>15</v>
      </c>
      <c r="D6">
        <v>50</v>
      </c>
      <c r="E6">
        <v>228</v>
      </c>
      <c r="F6">
        <v>50</v>
      </c>
      <c r="G6">
        <f>E6*F6</f>
        <v>11400</v>
      </c>
      <c r="H6">
        <f t="shared" si="0"/>
        <v>22800</v>
      </c>
    </row>
    <row r="8" spans="1:8">
      <c r="G8" t="s">
        <v>20</v>
      </c>
    </row>
    <row r="9" spans="1:8">
      <c r="G9" t="s">
        <v>21</v>
      </c>
      <c r="H9" s="4">
        <f>TTEST(H3:H4,H5:H6,2,2)</f>
        <v>0.22007530166368761</v>
      </c>
    </row>
    <row r="11" spans="1:8">
      <c r="C11" s="3"/>
      <c r="D11" s="3"/>
      <c r="E11" s="3"/>
      <c r="F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topLeftCell="A16" workbookViewId="0">
      <selection activeCell="A13" sqref="A13:XFD14"/>
    </sheetView>
  </sheetViews>
  <sheetFormatPr defaultRowHeight="15"/>
  <cols>
    <col min="3" max="3" width="11.85546875" customWidth="1"/>
    <col min="5" max="5" width="23.7109375" customWidth="1"/>
    <col min="13" max="13" width="17.7109375" customWidth="1"/>
    <col min="14" max="14" width="21.28515625" customWidth="1"/>
    <col min="15" max="16" width="15.7109375" customWidth="1"/>
    <col min="19" max="19" width="24.42578125" customWidth="1"/>
  </cols>
  <sheetData>
    <row r="1" spans="1:16">
      <c r="A1" t="s">
        <v>0</v>
      </c>
      <c r="B1" t="s">
        <v>1</v>
      </c>
      <c r="C1" t="s">
        <v>2</v>
      </c>
      <c r="D1" t="s">
        <v>22</v>
      </c>
      <c r="E1" s="3" t="s">
        <v>23</v>
      </c>
      <c r="F1" t="s">
        <v>24</v>
      </c>
      <c r="G1" t="s">
        <v>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</row>
    <row r="2" spans="1:16">
      <c r="E2" t="s">
        <v>30</v>
      </c>
      <c r="F2" t="s">
        <v>31</v>
      </c>
      <c r="G2" t="s">
        <v>32</v>
      </c>
      <c r="H2" s="5" t="s">
        <v>33</v>
      </c>
      <c r="I2" t="s">
        <v>34</v>
      </c>
      <c r="J2" t="s">
        <v>35</v>
      </c>
    </row>
    <row r="3" spans="1:16">
      <c r="A3" t="s">
        <v>13</v>
      </c>
      <c r="B3" t="s">
        <v>14</v>
      </c>
      <c r="C3" t="s">
        <v>15</v>
      </c>
      <c r="D3" s="4">
        <v>11.13</v>
      </c>
      <c r="E3" s="1">
        <v>3329000</v>
      </c>
      <c r="F3">
        <v>40</v>
      </c>
      <c r="G3">
        <v>422</v>
      </c>
      <c r="H3">
        <f>G3*50</f>
        <v>21100</v>
      </c>
      <c r="I3" s="1">
        <f t="shared" ref="I3:I6" si="0">E3/5*H3/F3*100</f>
        <v>35120950000</v>
      </c>
      <c r="J3" s="2">
        <f>LOG(I3)</f>
        <v>10.545566254790378</v>
      </c>
      <c r="K3" s="2">
        <f>AVERAGE(J3:J4)</f>
        <v>10.556691405960066</v>
      </c>
      <c r="L3" s="2">
        <f>STDEV(J3:J4)</f>
        <v>1.5733339667623886E-2</v>
      </c>
    </row>
    <row r="4" spans="1:16">
      <c r="A4" t="s">
        <v>13</v>
      </c>
      <c r="B4" t="s">
        <v>14</v>
      </c>
      <c r="C4" t="s">
        <v>15</v>
      </c>
      <c r="D4" s="4">
        <v>11.05</v>
      </c>
      <c r="E4" s="1">
        <v>3504000</v>
      </c>
      <c r="F4">
        <v>40</v>
      </c>
      <c r="G4">
        <v>422</v>
      </c>
      <c r="H4">
        <f t="shared" ref="H4:H6" si="1">G4*50</f>
        <v>21100</v>
      </c>
      <c r="I4" s="1">
        <f t="shared" si="0"/>
        <v>36967200000</v>
      </c>
      <c r="J4" s="2">
        <f t="shared" ref="J4:J6" si="2">LOG(I4)</f>
        <v>10.567816557129754</v>
      </c>
      <c r="K4" s="1"/>
      <c r="L4" s="1"/>
    </row>
    <row r="5" spans="1:16">
      <c r="A5" t="s">
        <v>13</v>
      </c>
      <c r="B5" t="s">
        <v>16</v>
      </c>
      <c r="C5" t="s">
        <v>15</v>
      </c>
      <c r="D5" s="4">
        <v>11.2</v>
      </c>
      <c r="E5" s="1">
        <v>3170000</v>
      </c>
      <c r="F5">
        <v>50</v>
      </c>
      <c r="G5">
        <v>322</v>
      </c>
      <c r="H5">
        <f t="shared" si="1"/>
        <v>16100</v>
      </c>
      <c r="I5" s="1">
        <f t="shared" si="0"/>
        <v>20414800000</v>
      </c>
      <c r="J5" s="2">
        <f t="shared" si="2"/>
        <v>10.309945129577564</v>
      </c>
      <c r="K5" s="2">
        <f>AVERAGE(J5:J6)</f>
        <v>10.311446939808034</v>
      </c>
      <c r="L5" s="2">
        <f>STDEV(J5:J6)</f>
        <v>2.1238803960419998E-3</v>
      </c>
    </row>
    <row r="6" spans="1:16">
      <c r="A6" t="s">
        <v>13</v>
      </c>
      <c r="B6" t="s">
        <v>16</v>
      </c>
      <c r="C6" t="s">
        <v>15</v>
      </c>
      <c r="D6" s="4">
        <v>11.19</v>
      </c>
      <c r="E6" s="1">
        <v>3192000</v>
      </c>
      <c r="F6">
        <v>50</v>
      </c>
      <c r="G6">
        <v>322</v>
      </c>
      <c r="H6">
        <f t="shared" si="1"/>
        <v>16100</v>
      </c>
      <c r="I6" s="1">
        <f t="shared" si="0"/>
        <v>20556480000</v>
      </c>
      <c r="J6" s="2">
        <f t="shared" si="2"/>
        <v>10.312948750038505</v>
      </c>
      <c r="K6" s="1"/>
      <c r="L6" s="1"/>
    </row>
    <row r="7" spans="1:16">
      <c r="B7" t="s">
        <v>36</v>
      </c>
      <c r="D7">
        <v>28.41</v>
      </c>
      <c r="E7" s="1">
        <v>27</v>
      </c>
      <c r="M7" s="1"/>
      <c r="N7" s="2"/>
      <c r="O7" s="2"/>
      <c r="P7" s="2"/>
    </row>
    <row r="8" spans="1:16">
      <c r="B8" t="s">
        <v>36</v>
      </c>
      <c r="D8">
        <v>29.01</v>
      </c>
      <c r="E8" s="1">
        <v>18.09</v>
      </c>
      <c r="M8" s="1"/>
      <c r="N8" s="2"/>
      <c r="O8" s="1"/>
      <c r="P8" s="1"/>
    </row>
    <row r="9" spans="1:16">
      <c r="A9" t="s">
        <v>17</v>
      </c>
      <c r="B9" t="s">
        <v>18</v>
      </c>
      <c r="C9" t="s">
        <v>15</v>
      </c>
      <c r="D9" s="4">
        <v>10.41</v>
      </c>
      <c r="E9" s="1">
        <v>3951000</v>
      </c>
      <c r="F9">
        <v>50</v>
      </c>
      <c r="G9">
        <v>256</v>
      </c>
      <c r="H9">
        <f>G9*50</f>
        <v>12800</v>
      </c>
      <c r="I9" s="1">
        <f>E9/5*H9/F9*100</f>
        <v>20229120000</v>
      </c>
      <c r="J9" s="2">
        <f>LOG(I9)</f>
        <v>10.305976990657276</v>
      </c>
      <c r="K9" s="2">
        <f>AVERAGE(J9:J10)</f>
        <v>10.298427658832583</v>
      </c>
      <c r="L9" s="2">
        <f>STDEV(J9:J10)</f>
        <v>1.0676367453337041E-2</v>
      </c>
      <c r="M9" s="1"/>
      <c r="N9" s="2"/>
      <c r="O9" s="2"/>
      <c r="P9" s="2"/>
    </row>
    <row r="10" spans="1:16">
      <c r="A10" t="s">
        <v>17</v>
      </c>
      <c r="B10" t="s">
        <v>18</v>
      </c>
      <c r="C10" t="s">
        <v>15</v>
      </c>
      <c r="D10" s="4">
        <v>10.46</v>
      </c>
      <c r="E10" s="1">
        <v>3816000</v>
      </c>
      <c r="F10">
        <v>50</v>
      </c>
      <c r="G10">
        <v>256</v>
      </c>
      <c r="H10">
        <f>G10*50</f>
        <v>12800</v>
      </c>
      <c r="I10" s="1">
        <f>E10/5*H10/F10*100</f>
        <v>19537920000</v>
      </c>
      <c r="J10" s="2">
        <f>LOG(I10)</f>
        <v>10.290878327007889</v>
      </c>
      <c r="K10" s="1"/>
      <c r="L10" s="1"/>
      <c r="M10" s="1"/>
      <c r="N10" s="2"/>
      <c r="O10" s="1"/>
      <c r="P10" s="1"/>
    </row>
    <row r="11" spans="1:16">
      <c r="A11" t="s">
        <v>17</v>
      </c>
      <c r="B11" t="s">
        <v>19</v>
      </c>
      <c r="C11" t="s">
        <v>15</v>
      </c>
      <c r="D11" s="4">
        <v>10.49</v>
      </c>
      <c r="E11" s="1">
        <v>3716000</v>
      </c>
      <c r="F11">
        <v>50</v>
      </c>
      <c r="G11">
        <v>228</v>
      </c>
      <c r="H11">
        <f>G11*50</f>
        <v>11400</v>
      </c>
      <c r="I11" s="1">
        <f>E11/5*H11/F11*100</f>
        <v>16944960000</v>
      </c>
      <c r="J11" s="2">
        <f>LOG(I11)</f>
        <v>10.22904054798604</v>
      </c>
      <c r="K11" s="2">
        <f>AVERAGE(J11:J12)</f>
        <v>10.233722993895135</v>
      </c>
      <c r="L11" s="2">
        <f>STDEV(J11:J12)</f>
        <v>6.6219785097222155E-3</v>
      </c>
      <c r="M11" s="1"/>
      <c r="N11" s="2"/>
      <c r="O11" s="1"/>
      <c r="P11" s="1"/>
    </row>
    <row r="12" spans="1:16">
      <c r="A12" t="s">
        <v>17</v>
      </c>
      <c r="B12" t="s">
        <v>19</v>
      </c>
      <c r="C12" t="s">
        <v>15</v>
      </c>
      <c r="D12" s="4">
        <v>10.46</v>
      </c>
      <c r="E12" s="1">
        <v>3797000</v>
      </c>
      <c r="F12">
        <v>50</v>
      </c>
      <c r="G12">
        <v>228</v>
      </c>
      <c r="H12">
        <f>G12*50</f>
        <v>11400</v>
      </c>
      <c r="I12" s="1">
        <f>E12/5*H12/F12*100</f>
        <v>17314320000</v>
      </c>
      <c r="J12" s="2">
        <f>LOG(I12)</f>
        <v>10.238405439804232</v>
      </c>
      <c r="K12" s="1"/>
      <c r="L12" s="1"/>
      <c r="M12" s="1"/>
      <c r="N12" s="2"/>
      <c r="O12" s="1"/>
      <c r="P12" s="1"/>
    </row>
    <row r="13" spans="1:16">
      <c r="B13" t="s">
        <v>36</v>
      </c>
      <c r="D13" s="4">
        <v>28.37</v>
      </c>
      <c r="E13" s="1">
        <v>14.13</v>
      </c>
      <c r="I13" s="1"/>
      <c r="J13" s="2"/>
      <c r="K13" s="1"/>
      <c r="L13" s="1"/>
      <c r="M13" s="1"/>
      <c r="N13" s="2"/>
      <c r="O13" s="1"/>
      <c r="P13" s="1"/>
    </row>
    <row r="14" spans="1:16">
      <c r="B14" t="s">
        <v>36</v>
      </c>
      <c r="D14" s="4">
        <v>29.4</v>
      </c>
      <c r="E14" s="1">
        <v>6.9020000000000001</v>
      </c>
      <c r="I14" s="1"/>
      <c r="J14" s="2"/>
      <c r="K14" s="1"/>
      <c r="L14" s="1"/>
      <c r="M14" s="1"/>
      <c r="N14" s="2"/>
      <c r="O14" s="1"/>
      <c r="P14" s="1"/>
    </row>
    <row r="15" spans="1:16">
      <c r="D15" s="4"/>
      <c r="E15" s="1"/>
      <c r="I15" s="1"/>
      <c r="J15" s="2"/>
      <c r="K15" s="1"/>
      <c r="L15" s="1"/>
      <c r="M15" s="1"/>
      <c r="N15" s="2"/>
      <c r="O15" s="1"/>
      <c r="P15" s="1"/>
    </row>
    <row r="16" spans="1:16">
      <c r="D16" s="4"/>
      <c r="E16" s="1"/>
      <c r="I16" s="1"/>
      <c r="J16" s="2"/>
      <c r="K16" s="1"/>
      <c r="L16" s="1"/>
      <c r="M16" s="1"/>
      <c r="N16" s="2"/>
      <c r="O16" s="1"/>
      <c r="P16" s="1"/>
    </row>
    <row r="17" spans="2:16">
      <c r="B17" t="s">
        <v>37</v>
      </c>
      <c r="E17" t="s">
        <v>38</v>
      </c>
      <c r="J17" t="s">
        <v>20</v>
      </c>
      <c r="M17" s="1"/>
      <c r="N17" s="2"/>
      <c r="O17" s="2"/>
      <c r="P17" s="2"/>
    </row>
    <row r="18" spans="2:16">
      <c r="B18" t="s">
        <v>39</v>
      </c>
      <c r="D18">
        <v>0.98860000000000003</v>
      </c>
      <c r="E18">
        <v>1.01</v>
      </c>
      <c r="J18" t="s">
        <v>21</v>
      </c>
      <c r="K18">
        <f>TTEST(K3:K5,K9:K11,2,2)</f>
        <v>0.31637314072758504</v>
      </c>
      <c r="M18" s="1"/>
      <c r="N18" s="2"/>
      <c r="O18" s="1"/>
      <c r="P18" s="1"/>
    </row>
    <row r="19" spans="2:16">
      <c r="B19" t="s">
        <v>40</v>
      </c>
      <c r="C19" t="s">
        <v>41</v>
      </c>
      <c r="D19">
        <v>97</v>
      </c>
      <c r="E19">
        <v>98.64</v>
      </c>
      <c r="L19" s="1"/>
      <c r="M19" s="1"/>
      <c r="N19" s="2"/>
      <c r="O19" s="2"/>
      <c r="P19" s="2"/>
    </row>
    <row r="20" spans="2:16">
      <c r="B20" t="s">
        <v>42</v>
      </c>
      <c r="D20">
        <v>-3.3959999999999999</v>
      </c>
      <c r="E20">
        <v>-3.2989999999999999</v>
      </c>
      <c r="L20" s="1"/>
      <c r="M20" s="1"/>
      <c r="N20" s="2"/>
      <c r="O20" s="1"/>
      <c r="P20" s="1"/>
    </row>
    <row r="23" spans="2:16">
      <c r="L23" s="1"/>
      <c r="M23" s="1"/>
      <c r="N23" s="1"/>
      <c r="O23" s="1"/>
      <c r="P23" s="1"/>
    </row>
    <row r="26" spans="2:16">
      <c r="B26" s="3"/>
      <c r="C26" s="3"/>
      <c r="D26" s="3"/>
      <c r="E26" s="3"/>
    </row>
    <row r="27" spans="2:16">
      <c r="B27" s="3"/>
      <c r="C27" s="3"/>
      <c r="D27" s="3"/>
      <c r="H27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abSelected="1" workbookViewId="0">
      <selection activeCell="A14" sqref="A14:XFD15"/>
    </sheetView>
  </sheetViews>
  <sheetFormatPr defaultRowHeight="15"/>
  <cols>
    <col min="3" max="3" width="11.42578125" customWidth="1"/>
    <col min="4" max="4" width="7.28515625" customWidth="1"/>
    <col min="5" max="5" width="20.140625" customWidth="1"/>
    <col min="6" max="6" width="13.28515625" customWidth="1"/>
    <col min="7" max="7" width="9.28515625" customWidth="1"/>
    <col min="8" max="8" width="9.85546875" customWidth="1"/>
    <col min="9" max="9" width="17.85546875" customWidth="1"/>
    <col min="10" max="10" width="10.28515625" customWidth="1"/>
  </cols>
  <sheetData>
    <row r="1" spans="1:16">
      <c r="A1" t="s">
        <v>0</v>
      </c>
      <c r="B1" t="s">
        <v>1</v>
      </c>
      <c r="C1" t="s">
        <v>2</v>
      </c>
      <c r="D1" t="s">
        <v>22</v>
      </c>
      <c r="E1" s="3" t="s">
        <v>23</v>
      </c>
      <c r="F1" t="s">
        <v>24</v>
      </c>
      <c r="G1" t="s">
        <v>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</row>
    <row r="2" spans="1:16">
      <c r="E2" t="s">
        <v>30</v>
      </c>
      <c r="F2" t="s">
        <v>31</v>
      </c>
      <c r="G2" t="s">
        <v>32</v>
      </c>
      <c r="H2" s="5" t="s">
        <v>33</v>
      </c>
      <c r="I2" t="s">
        <v>34</v>
      </c>
      <c r="J2" t="s">
        <v>35</v>
      </c>
    </row>
    <row r="3" spans="1:16">
      <c r="A3" t="s">
        <v>13</v>
      </c>
      <c r="B3" t="s">
        <v>14</v>
      </c>
      <c r="C3" t="s">
        <v>15</v>
      </c>
      <c r="D3">
        <v>33.619999999999997</v>
      </c>
      <c r="E3">
        <v>24.03</v>
      </c>
      <c r="F3">
        <v>40</v>
      </c>
      <c r="G3">
        <v>422</v>
      </c>
      <c r="H3">
        <f>G3*50</f>
        <v>21100</v>
      </c>
      <c r="I3" s="1">
        <f>E3/5*H3/F3*100</f>
        <v>253516.5</v>
      </c>
      <c r="J3" s="2">
        <f t="shared" ref="J3:J6" si="0">LOG(I3)</f>
        <v>5.404006230437612</v>
      </c>
      <c r="K3" s="2">
        <f>AVERAGE(J3:J4)</f>
        <v>5.2638146175944431</v>
      </c>
      <c r="L3" s="2">
        <f>STDEV(J3:J4)</f>
        <v>0.19826088021376753</v>
      </c>
    </row>
    <row r="4" spans="1:16">
      <c r="A4" t="s">
        <v>13</v>
      </c>
      <c r="B4" t="s">
        <v>14</v>
      </c>
      <c r="C4" t="s">
        <v>15</v>
      </c>
      <c r="D4">
        <v>34.619999999999997</v>
      </c>
      <c r="E4">
        <v>12.6</v>
      </c>
      <c r="F4">
        <v>40</v>
      </c>
      <c r="G4">
        <v>422</v>
      </c>
      <c r="H4">
        <f t="shared" ref="H4:H6" si="1">G4*50</f>
        <v>21100</v>
      </c>
      <c r="I4" s="1">
        <f t="shared" ref="I4:I6" si="2">E4/5*H4/F4*100</f>
        <v>132930</v>
      </c>
      <c r="J4" s="2">
        <f t="shared" si="0"/>
        <v>5.1236230047512743</v>
      </c>
      <c r="K4" s="1"/>
      <c r="L4" s="1"/>
    </row>
    <row r="5" spans="1:16">
      <c r="A5" t="s">
        <v>13</v>
      </c>
      <c r="B5" t="s">
        <v>16</v>
      </c>
      <c r="C5" t="s">
        <v>15</v>
      </c>
      <c r="D5">
        <v>34.19</v>
      </c>
      <c r="E5">
        <v>16.68</v>
      </c>
      <c r="F5">
        <v>50</v>
      </c>
      <c r="G5">
        <v>322</v>
      </c>
      <c r="H5">
        <f t="shared" si="1"/>
        <v>16100</v>
      </c>
      <c r="I5" s="1">
        <f t="shared" si="2"/>
        <v>107419.2</v>
      </c>
      <c r="J5" s="2">
        <f t="shared" si="0"/>
        <v>5.0310819136615317</v>
      </c>
      <c r="K5" s="2">
        <f>AVERAGE(J5:J6)</f>
        <v>5.2178422004823837</v>
      </c>
      <c r="L5" s="2">
        <f>STDEV(J5:J6)</f>
        <v>0.26411893053473873</v>
      </c>
    </row>
    <row r="6" spans="1:16">
      <c r="A6" t="s">
        <v>13</v>
      </c>
      <c r="B6" t="s">
        <v>16</v>
      </c>
      <c r="C6" t="s">
        <v>15</v>
      </c>
      <c r="D6">
        <v>32.85</v>
      </c>
      <c r="E6">
        <v>39.42</v>
      </c>
      <c r="F6">
        <v>50</v>
      </c>
      <c r="G6">
        <v>322</v>
      </c>
      <c r="H6">
        <f t="shared" si="1"/>
        <v>16100</v>
      </c>
      <c r="I6" s="1">
        <f t="shared" si="2"/>
        <v>253864.80000000002</v>
      </c>
      <c r="J6" s="2">
        <f t="shared" si="0"/>
        <v>5.4046024873032366</v>
      </c>
      <c r="K6" s="1"/>
      <c r="L6" s="1"/>
      <c r="M6" s="1"/>
      <c r="N6" s="2"/>
      <c r="O6" s="2"/>
      <c r="P6" s="2"/>
    </row>
    <row r="7" spans="1:16">
      <c r="B7" t="s">
        <v>36</v>
      </c>
      <c r="D7" t="s">
        <v>43</v>
      </c>
      <c r="M7" s="1"/>
      <c r="N7" s="2"/>
      <c r="O7" s="1"/>
      <c r="P7" s="1"/>
    </row>
    <row r="8" spans="1:16">
      <c r="B8" t="s">
        <v>36</v>
      </c>
      <c r="D8" t="s">
        <v>43</v>
      </c>
      <c r="M8" s="1"/>
      <c r="N8" s="2"/>
      <c r="O8" s="1"/>
      <c r="P8" s="1"/>
    </row>
    <row r="9" spans="1:16">
      <c r="B9" t="s">
        <v>36</v>
      </c>
      <c r="D9" t="s">
        <v>43</v>
      </c>
      <c r="M9" s="1"/>
      <c r="N9" s="2"/>
      <c r="O9" s="2"/>
      <c r="P9" s="2"/>
    </row>
    <row r="10" spans="1:16">
      <c r="A10" t="s">
        <v>17</v>
      </c>
      <c r="B10" t="s">
        <v>18</v>
      </c>
      <c r="C10" t="s">
        <v>15</v>
      </c>
      <c r="D10">
        <v>31.29</v>
      </c>
      <c r="E10">
        <v>264.3</v>
      </c>
      <c r="F10">
        <v>50</v>
      </c>
      <c r="G10">
        <v>256</v>
      </c>
      <c r="H10">
        <f>G10*50</f>
        <v>12800</v>
      </c>
      <c r="I10" s="1">
        <f>E10/5*H10/F10*100</f>
        <v>1353216</v>
      </c>
      <c r="J10" s="2">
        <f>LOG(I10)</f>
        <v>6.1313671241075411</v>
      </c>
      <c r="K10" s="2">
        <f>AVERAGE(J10:J11)</f>
        <v>5.9985931182075767</v>
      </c>
      <c r="L10" s="2">
        <f>STDEV(J10:J11)</f>
        <v>0.18777079987433509</v>
      </c>
      <c r="M10" s="1"/>
      <c r="N10" s="2"/>
      <c r="O10" s="1"/>
      <c r="P10" s="1"/>
    </row>
    <row r="11" spans="1:16">
      <c r="A11" t="s">
        <v>17</v>
      </c>
      <c r="B11" t="s">
        <v>18</v>
      </c>
      <c r="C11" t="s">
        <v>15</v>
      </c>
      <c r="D11">
        <v>32.28</v>
      </c>
      <c r="E11">
        <v>143.4</v>
      </c>
      <c r="F11">
        <v>50</v>
      </c>
      <c r="G11">
        <v>256</v>
      </c>
      <c r="H11">
        <f>G11*50</f>
        <v>12800</v>
      </c>
      <c r="I11" s="1">
        <f>E11/5*H11/F11*100</f>
        <v>734208</v>
      </c>
      <c r="J11" s="2">
        <f>LOG(I11)</f>
        <v>5.8658191123076122</v>
      </c>
      <c r="K11" s="1"/>
      <c r="L11" s="1"/>
      <c r="M11" s="1"/>
      <c r="N11" s="2"/>
      <c r="O11" s="2"/>
      <c r="P11" s="2"/>
    </row>
    <row r="12" spans="1:16">
      <c r="A12" t="s">
        <v>17</v>
      </c>
      <c r="B12" t="s">
        <v>19</v>
      </c>
      <c r="C12" t="s">
        <v>15</v>
      </c>
      <c r="D12">
        <v>31.9</v>
      </c>
      <c r="E12">
        <v>181.4</v>
      </c>
      <c r="F12">
        <v>50</v>
      </c>
      <c r="G12">
        <v>228</v>
      </c>
      <c r="H12">
        <f>G12*50</f>
        <v>11400</v>
      </c>
      <c r="I12" s="1">
        <f>E12/5*H12/F12*100</f>
        <v>827184</v>
      </c>
      <c r="J12" s="2">
        <f>LOG(I12)</f>
        <v>5.9176021253885116</v>
      </c>
      <c r="K12" s="2">
        <f>AVERAGE(J12:J13)</f>
        <v>5.6128535160985829</v>
      </c>
      <c r="L12" s="2">
        <f>STDEV(J12:J13)</f>
        <v>0.43097961637215665</v>
      </c>
      <c r="M12" s="1"/>
      <c r="N12" s="2"/>
      <c r="O12" s="2"/>
      <c r="P12" s="2"/>
    </row>
    <row r="13" spans="1:16">
      <c r="A13" t="s">
        <v>17</v>
      </c>
      <c r="B13" t="s">
        <v>19</v>
      </c>
      <c r="C13" t="s">
        <v>15</v>
      </c>
      <c r="D13">
        <v>34.18</v>
      </c>
      <c r="E13">
        <v>44.58</v>
      </c>
      <c r="F13">
        <v>50</v>
      </c>
      <c r="G13">
        <v>228</v>
      </c>
      <c r="H13">
        <f>G13*50</f>
        <v>11400</v>
      </c>
      <c r="I13" s="1">
        <f>E13/5*H13/F13*100</f>
        <v>203284.80000000002</v>
      </c>
      <c r="J13" s="2">
        <f>LOG(I13)</f>
        <v>5.3081049068086541</v>
      </c>
      <c r="K13" s="1"/>
      <c r="L13" s="1"/>
      <c r="M13" s="1"/>
      <c r="N13" s="2"/>
      <c r="O13" s="2"/>
      <c r="P13" s="2"/>
    </row>
    <row r="14" spans="1:16">
      <c r="B14" t="s">
        <v>36</v>
      </c>
      <c r="D14" t="s">
        <v>43</v>
      </c>
      <c r="I14" s="1"/>
      <c r="J14" s="2"/>
      <c r="K14" s="1"/>
      <c r="L14" s="1"/>
      <c r="M14" s="1"/>
      <c r="N14" s="2"/>
      <c r="O14" s="2"/>
      <c r="P14" s="2"/>
    </row>
    <row r="15" spans="1:16">
      <c r="B15" t="s">
        <v>36</v>
      </c>
      <c r="D15" t="s">
        <v>43</v>
      </c>
      <c r="I15" s="1"/>
      <c r="J15" s="2"/>
      <c r="K15" s="1"/>
      <c r="L15" s="1"/>
      <c r="M15" s="1"/>
      <c r="N15" s="2"/>
      <c r="O15" s="2"/>
      <c r="P15" s="2"/>
    </row>
    <row r="16" spans="1:16">
      <c r="B16" t="s">
        <v>44</v>
      </c>
      <c r="E16" t="s">
        <v>45</v>
      </c>
      <c r="J16" t="s">
        <v>20</v>
      </c>
      <c r="M16" s="1"/>
      <c r="N16" s="2"/>
      <c r="O16" s="1"/>
      <c r="P16" s="1"/>
    </row>
    <row r="17" spans="2:16">
      <c r="B17" t="s">
        <v>39</v>
      </c>
      <c r="D17">
        <v>0.99060000000000004</v>
      </c>
      <c r="E17">
        <v>0.99399999999999999</v>
      </c>
      <c r="J17" t="s">
        <v>21</v>
      </c>
      <c r="K17">
        <f>TTEST(K3:K5,K10:K12,2,2)</f>
        <v>0.10068703924535438</v>
      </c>
      <c r="M17" s="1"/>
      <c r="N17" s="2"/>
      <c r="O17" s="2"/>
      <c r="P17" s="2"/>
    </row>
    <row r="18" spans="2:16">
      <c r="B18" t="s">
        <v>40</v>
      </c>
      <c r="C18" t="s">
        <v>41</v>
      </c>
      <c r="D18">
        <v>90.5</v>
      </c>
      <c r="E18">
        <v>85.3</v>
      </c>
      <c r="L18" s="1"/>
      <c r="M18" s="1"/>
      <c r="N18" s="2"/>
      <c r="O18" s="1"/>
      <c r="P18" s="1"/>
    </row>
    <row r="19" spans="2:16">
      <c r="B19" t="s">
        <v>42</v>
      </c>
      <c r="D19">
        <v>-3.573</v>
      </c>
      <c r="E19">
        <v>-3.7330000000000001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Rixia Zan (PGR)</cp:lastModifiedBy>
  <cp:revision/>
  <dcterms:created xsi:type="dcterms:W3CDTF">2015-06-05T18:17:20Z</dcterms:created>
  <dcterms:modified xsi:type="dcterms:W3CDTF">2022-04-08T09:57:30Z</dcterms:modified>
  <cp:category/>
  <cp:contentStatus/>
</cp:coreProperties>
</file>