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Results\Metabolites and GK\Glucokinase\2017.12.19_Aim1B_Week8\"/>
    </mc:Choice>
  </mc:AlternateContent>
  <bookViews>
    <workbookView xWindow="744" yWindow="456" windowWidth="29736" windowHeight="20544" activeTab="2"/>
  </bookViews>
  <sheets>
    <sheet name="5ulSA_1mMGlu" sheetId="2" r:id="rId1"/>
    <sheet name="20ulSA_0-5mMGlu" sheetId="1" r:id="rId2"/>
    <sheet name="Week8" sheetId="3" r:id="rId3"/>
  </sheets>
  <definedNames>
    <definedName name="_xlnm.Print_Area" localSheetId="2">Week8!$A$62:$K$81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3" l="1"/>
  <c r="S70" i="3"/>
  <c r="S68" i="3"/>
  <c r="R69" i="3" l="1"/>
  <c r="R68" i="3"/>
  <c r="Q65" i="3" l="1"/>
  <c r="M69" i="3"/>
  <c r="Q70" i="3"/>
  <c r="Q69" i="3"/>
  <c r="Q68" i="3"/>
  <c r="O70" i="3"/>
  <c r="O69" i="3"/>
  <c r="O68" i="3"/>
  <c r="M70" i="3"/>
  <c r="M68" i="3"/>
  <c r="Q66" i="3"/>
  <c r="Q64" i="3"/>
  <c r="O66" i="3"/>
  <c r="O65" i="3"/>
  <c r="O64" i="3"/>
  <c r="M66" i="3"/>
  <c r="M65" i="3"/>
  <c r="M64" i="3"/>
  <c r="M14" i="3"/>
  <c r="Q14" i="3" s="1"/>
  <c r="O14" i="3"/>
  <c r="M15" i="3"/>
  <c r="O15" i="3"/>
  <c r="Q15" i="3"/>
  <c r="M16" i="3"/>
  <c r="O16" i="3"/>
  <c r="Q16" i="3"/>
  <c r="M17" i="3"/>
  <c r="Q17" i="3" s="1"/>
  <c r="O17" i="3"/>
  <c r="M18" i="3"/>
  <c r="Q18" i="3" s="1"/>
  <c r="O18" i="3"/>
  <c r="M19" i="3"/>
  <c r="O19" i="3"/>
  <c r="Q19" i="3"/>
  <c r="M20" i="3"/>
  <c r="O20" i="3"/>
  <c r="Q20" i="3"/>
  <c r="M21" i="3"/>
  <c r="Q21" i="3" s="1"/>
  <c r="O21" i="3"/>
  <c r="M22" i="3"/>
  <c r="Q22" i="3" s="1"/>
  <c r="O22" i="3"/>
  <c r="M23" i="3"/>
  <c r="O23" i="3"/>
  <c r="Q23" i="3"/>
  <c r="M24" i="3"/>
  <c r="O24" i="3"/>
  <c r="Q24" i="3"/>
  <c r="M25" i="3"/>
  <c r="Q25" i="3" s="1"/>
  <c r="O25" i="3"/>
  <c r="M26" i="3"/>
  <c r="Q26" i="3" s="1"/>
  <c r="O26" i="3"/>
  <c r="M27" i="3"/>
  <c r="O27" i="3"/>
  <c r="Q27" i="3"/>
  <c r="M28" i="3"/>
  <c r="O28" i="3"/>
  <c r="Q28" i="3"/>
  <c r="M29" i="3"/>
  <c r="Q29" i="3" s="1"/>
  <c r="O29" i="3"/>
  <c r="M30" i="3"/>
  <c r="Q30" i="3" s="1"/>
  <c r="O30" i="3"/>
  <c r="M31" i="3"/>
  <c r="O31" i="3"/>
  <c r="Q31" i="3"/>
  <c r="M32" i="3"/>
  <c r="O32" i="3"/>
  <c r="Q32" i="3"/>
  <c r="M33" i="3"/>
  <c r="Q33" i="3" s="1"/>
  <c r="O33" i="3"/>
  <c r="M34" i="3"/>
  <c r="Q34" i="3" s="1"/>
  <c r="O34" i="3"/>
  <c r="M35" i="3"/>
  <c r="O35" i="3"/>
  <c r="Q35" i="3"/>
  <c r="M36" i="3"/>
  <c r="O36" i="3"/>
  <c r="Q36" i="3"/>
  <c r="M37" i="3"/>
  <c r="Q37" i="3" s="1"/>
  <c r="O37" i="3"/>
  <c r="M38" i="3"/>
  <c r="Q38" i="3" s="1"/>
  <c r="O38" i="3"/>
  <c r="M39" i="3"/>
  <c r="O39" i="3"/>
  <c r="Q39" i="3"/>
  <c r="M40" i="3"/>
  <c r="O40" i="3"/>
  <c r="Q40" i="3"/>
  <c r="M41" i="3"/>
  <c r="Q41" i="3" s="1"/>
  <c r="O41" i="3"/>
  <c r="M42" i="3"/>
  <c r="Q42" i="3" s="1"/>
  <c r="O42" i="3"/>
  <c r="M43" i="3"/>
  <c r="O43" i="3"/>
  <c r="Q43" i="3"/>
  <c r="M44" i="3"/>
  <c r="O44" i="3"/>
  <c r="Q44" i="3"/>
  <c r="M45" i="3"/>
  <c r="Q45" i="3" s="1"/>
  <c r="O45" i="3"/>
  <c r="M46" i="3"/>
  <c r="Q46" i="3" s="1"/>
  <c r="O46" i="3"/>
  <c r="M47" i="3"/>
  <c r="O47" i="3"/>
  <c r="Q47" i="3"/>
  <c r="M48" i="3"/>
  <c r="O48" i="3"/>
  <c r="Q48" i="3"/>
  <c r="M49" i="3"/>
  <c r="Q49" i="3" s="1"/>
  <c r="O49" i="3"/>
  <c r="M50" i="3"/>
  <c r="Q50" i="3" s="1"/>
  <c r="O50" i="3"/>
  <c r="M51" i="3"/>
  <c r="O51" i="3"/>
  <c r="Q51" i="3"/>
  <c r="M52" i="3"/>
  <c r="O52" i="3"/>
  <c r="Q52" i="3"/>
  <c r="M53" i="3"/>
  <c r="Q53" i="3" s="1"/>
  <c r="O53" i="3"/>
  <c r="M54" i="3"/>
  <c r="Q54" i="3" s="1"/>
  <c r="O54" i="3"/>
  <c r="M55" i="3"/>
  <c r="O55" i="3"/>
  <c r="Q55" i="3"/>
  <c r="M56" i="3"/>
  <c r="O56" i="3"/>
  <c r="Q56" i="3"/>
  <c r="M57" i="3"/>
  <c r="Q57" i="3" s="1"/>
  <c r="O57" i="3"/>
  <c r="M58" i="3"/>
  <c r="Q58" i="3" s="1"/>
  <c r="O58" i="3"/>
  <c r="M59" i="3"/>
  <c r="O59" i="3"/>
  <c r="Q59" i="3"/>
  <c r="M60" i="3"/>
  <c r="O60" i="3"/>
  <c r="Q60" i="3"/>
  <c r="Q13" i="3"/>
  <c r="O13" i="3"/>
  <c r="M13" i="3"/>
  <c r="E83" i="3" l="1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F82" i="3"/>
  <c r="E82" i="3"/>
  <c r="D82" i="3"/>
  <c r="D83" i="3"/>
  <c r="D84" i="3"/>
  <c r="D85" i="3"/>
  <c r="D86" i="3"/>
  <c r="D87" i="3"/>
  <c r="D88" i="3"/>
  <c r="D89" i="3"/>
  <c r="C89" i="3"/>
  <c r="C83" i="3"/>
  <c r="C84" i="3"/>
  <c r="C85" i="3"/>
  <c r="C86" i="3"/>
  <c r="C87" i="3"/>
  <c r="C88" i="3"/>
  <c r="C82" i="3"/>
  <c r="H13" i="3"/>
  <c r="D77" i="3" l="1"/>
  <c r="E77" i="3"/>
  <c r="F77" i="3"/>
  <c r="H77" i="3"/>
  <c r="I77" i="3"/>
  <c r="J77" i="3"/>
  <c r="K77" i="3"/>
  <c r="D78" i="3"/>
  <c r="E78" i="3"/>
  <c r="F78" i="3"/>
  <c r="H78" i="3"/>
  <c r="I78" i="3"/>
  <c r="J78" i="3"/>
  <c r="K78" i="3"/>
  <c r="D79" i="3"/>
  <c r="E79" i="3"/>
  <c r="F79" i="3"/>
  <c r="H79" i="3"/>
  <c r="I79" i="3"/>
  <c r="J79" i="3"/>
  <c r="K79" i="3"/>
  <c r="D80" i="3"/>
  <c r="E80" i="3"/>
  <c r="F80" i="3"/>
  <c r="H80" i="3"/>
  <c r="I80" i="3"/>
  <c r="J80" i="3"/>
  <c r="K80" i="3"/>
  <c r="C80" i="3"/>
  <c r="C79" i="3"/>
  <c r="C78" i="3"/>
  <c r="C77" i="3"/>
  <c r="D72" i="3"/>
  <c r="E72" i="3"/>
  <c r="F72" i="3"/>
  <c r="H72" i="3"/>
  <c r="I72" i="3"/>
  <c r="J72" i="3"/>
  <c r="K72" i="3"/>
  <c r="D73" i="3"/>
  <c r="E73" i="3"/>
  <c r="F73" i="3"/>
  <c r="H73" i="3"/>
  <c r="I73" i="3"/>
  <c r="J73" i="3"/>
  <c r="K73" i="3"/>
  <c r="D74" i="3"/>
  <c r="E74" i="3"/>
  <c r="F74" i="3"/>
  <c r="H74" i="3"/>
  <c r="I74" i="3"/>
  <c r="J74" i="3"/>
  <c r="K74" i="3"/>
  <c r="D75" i="3"/>
  <c r="E75" i="3"/>
  <c r="F75" i="3"/>
  <c r="H75" i="3"/>
  <c r="I75" i="3"/>
  <c r="J75" i="3"/>
  <c r="K75" i="3"/>
  <c r="C73" i="3"/>
  <c r="C74" i="3"/>
  <c r="C75" i="3"/>
  <c r="C72" i="3"/>
  <c r="D68" i="3"/>
  <c r="E68" i="3"/>
  <c r="F68" i="3"/>
  <c r="H68" i="3"/>
  <c r="I68" i="3"/>
  <c r="J68" i="3"/>
  <c r="K68" i="3"/>
  <c r="D69" i="3"/>
  <c r="E69" i="3"/>
  <c r="F69" i="3"/>
  <c r="H69" i="3"/>
  <c r="I69" i="3"/>
  <c r="J69" i="3"/>
  <c r="K69" i="3"/>
  <c r="D70" i="3"/>
  <c r="E70" i="3"/>
  <c r="F70" i="3"/>
  <c r="H70" i="3"/>
  <c r="I70" i="3"/>
  <c r="J70" i="3"/>
  <c r="K70" i="3"/>
  <c r="D71" i="3"/>
  <c r="E71" i="3"/>
  <c r="F71" i="3"/>
  <c r="H71" i="3"/>
  <c r="I71" i="3"/>
  <c r="J71" i="3"/>
  <c r="K71" i="3"/>
  <c r="C71" i="3"/>
  <c r="C70" i="3"/>
  <c r="C69" i="3"/>
  <c r="C68" i="3"/>
  <c r="D64" i="3"/>
  <c r="E64" i="3"/>
  <c r="F64" i="3"/>
  <c r="D65" i="3"/>
  <c r="E65" i="3"/>
  <c r="F65" i="3"/>
  <c r="D66" i="3"/>
  <c r="E66" i="3"/>
  <c r="F66" i="3"/>
  <c r="D67" i="3"/>
  <c r="E67" i="3"/>
  <c r="F67" i="3"/>
  <c r="C67" i="3"/>
  <c r="C66" i="3"/>
  <c r="C65" i="3"/>
  <c r="C64" i="3"/>
  <c r="K63" i="3"/>
  <c r="J63" i="3"/>
  <c r="I63" i="3"/>
  <c r="H63" i="3"/>
  <c r="F63" i="3"/>
  <c r="E63" i="3"/>
  <c r="D63" i="3"/>
  <c r="C63" i="3"/>
  <c r="J4" i="3"/>
  <c r="K13" i="3" s="1"/>
  <c r="J3" i="3"/>
  <c r="H14" i="3" s="1"/>
  <c r="I56" i="3" l="1"/>
  <c r="I52" i="3"/>
  <c r="I60" i="3"/>
  <c r="I48" i="3"/>
  <c r="I55" i="3"/>
  <c r="I59" i="3"/>
  <c r="I51" i="3"/>
  <c r="I47" i="3"/>
  <c r="I58" i="3"/>
  <c r="I54" i="3"/>
  <c r="I50" i="3"/>
  <c r="I46" i="3"/>
  <c r="I57" i="3"/>
  <c r="I53" i="3"/>
  <c r="I49" i="3"/>
  <c r="I67" i="3" s="1"/>
  <c r="I45" i="3"/>
  <c r="K59" i="3"/>
  <c r="K56" i="3"/>
  <c r="K54" i="3"/>
  <c r="K52" i="3"/>
  <c r="K50" i="3"/>
  <c r="K48" i="3"/>
  <c r="K47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60" i="3"/>
  <c r="K58" i="3"/>
  <c r="K57" i="3"/>
  <c r="K55" i="3"/>
  <c r="K53" i="3"/>
  <c r="K51" i="3"/>
  <c r="K49" i="3"/>
  <c r="K46" i="3"/>
  <c r="I13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I44" i="3"/>
  <c r="I42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43" i="3"/>
  <c r="I4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K64" i="3" l="1"/>
  <c r="I65" i="3"/>
  <c r="K67" i="3"/>
  <c r="H64" i="3"/>
  <c r="I66" i="3"/>
  <c r="J65" i="3"/>
  <c r="J66" i="3"/>
  <c r="J67" i="3"/>
  <c r="I64" i="3"/>
  <c r="K65" i="3"/>
  <c r="K66" i="3"/>
  <c r="J64" i="3"/>
  <c r="H65" i="3"/>
  <c r="H66" i="3"/>
  <c r="H67" i="3"/>
  <c r="F97" i="2" l="1"/>
  <c r="G97" i="2" s="1"/>
  <c r="E97" i="2"/>
  <c r="F95" i="2"/>
  <c r="E95" i="2"/>
  <c r="F93" i="2"/>
  <c r="G93" i="2" s="1"/>
  <c r="E93" i="2"/>
  <c r="F91" i="2"/>
  <c r="E91" i="2"/>
  <c r="F89" i="2"/>
  <c r="E89" i="2"/>
  <c r="F87" i="2"/>
  <c r="E87" i="2"/>
  <c r="G85" i="2"/>
  <c r="F85" i="2"/>
  <c r="E85" i="2"/>
  <c r="F83" i="2"/>
  <c r="G83" i="2" s="1"/>
  <c r="E83" i="2"/>
  <c r="F81" i="2"/>
  <c r="G81" i="2" s="1"/>
  <c r="E81" i="2"/>
  <c r="F79" i="2"/>
  <c r="G79" i="2" s="1"/>
  <c r="E79" i="2"/>
  <c r="F77" i="2"/>
  <c r="E77" i="2"/>
  <c r="G77" i="2" s="1"/>
  <c r="F75" i="2"/>
  <c r="G75" i="2" s="1"/>
  <c r="E75" i="2"/>
  <c r="F73" i="2"/>
  <c r="E73" i="2"/>
  <c r="F71" i="2"/>
  <c r="G71" i="2" s="1"/>
  <c r="E71" i="2"/>
  <c r="F69" i="2"/>
  <c r="G69" i="2" s="1"/>
  <c r="E69" i="2"/>
  <c r="F67" i="2"/>
  <c r="G67" i="2" s="1"/>
  <c r="E67" i="2"/>
  <c r="F65" i="2"/>
  <c r="G65" i="2" s="1"/>
  <c r="E65" i="2"/>
  <c r="F63" i="2"/>
  <c r="G63" i="2" s="1"/>
  <c r="E63" i="2"/>
  <c r="G61" i="2"/>
  <c r="F61" i="2"/>
  <c r="E61" i="2"/>
  <c r="F59" i="2"/>
  <c r="E59" i="2"/>
  <c r="F57" i="2"/>
  <c r="G57" i="2" s="1"/>
  <c r="E57" i="2"/>
  <c r="F55" i="2"/>
  <c r="E55" i="2"/>
  <c r="M53" i="2"/>
  <c r="K53" i="2"/>
  <c r="L53" i="2" s="1"/>
  <c r="J53" i="2"/>
  <c r="F53" i="2"/>
  <c r="G53" i="2" s="1"/>
  <c r="E53" i="2"/>
  <c r="M52" i="2"/>
  <c r="K52" i="2"/>
  <c r="L52" i="2" s="1"/>
  <c r="J52" i="2"/>
  <c r="M51" i="2"/>
  <c r="K51" i="2"/>
  <c r="L51" i="2" s="1"/>
  <c r="J51" i="2"/>
  <c r="F51" i="2"/>
  <c r="G51" i="2" s="1"/>
  <c r="E51" i="2"/>
  <c r="M50" i="2"/>
  <c r="K50" i="2"/>
  <c r="J50" i="2"/>
  <c r="I49" i="2"/>
  <c r="F49" i="2"/>
  <c r="G49" i="2" s="1"/>
  <c r="E49" i="2"/>
  <c r="F47" i="2"/>
  <c r="G47" i="2" s="1"/>
  <c r="E47" i="2"/>
  <c r="F45" i="2"/>
  <c r="G45" i="2" s="1"/>
  <c r="E45" i="2"/>
  <c r="F43" i="2"/>
  <c r="E43" i="2"/>
  <c r="G43" i="2" s="1"/>
  <c r="F41" i="2"/>
  <c r="E41" i="2"/>
  <c r="F39" i="2"/>
  <c r="E39" i="2"/>
  <c r="F37" i="2"/>
  <c r="E37" i="2"/>
  <c r="F35" i="2"/>
  <c r="G35" i="2" s="1"/>
  <c r="E35" i="2"/>
  <c r="F33" i="2"/>
  <c r="G33" i="2" s="1"/>
  <c r="E33" i="2"/>
  <c r="F31" i="2"/>
  <c r="G31" i="2" s="1"/>
  <c r="E31" i="2"/>
  <c r="F29" i="2"/>
  <c r="G29" i="2" s="1"/>
  <c r="E29" i="2"/>
  <c r="F27" i="2"/>
  <c r="E27" i="2"/>
  <c r="G27" i="2" s="1"/>
  <c r="F25" i="2"/>
  <c r="E25" i="2"/>
  <c r="F23" i="2"/>
  <c r="E23" i="2"/>
  <c r="F21" i="2"/>
  <c r="E21" i="2"/>
  <c r="F19" i="2"/>
  <c r="G19" i="2" s="1"/>
  <c r="E19" i="2"/>
  <c r="F17" i="2"/>
  <c r="G17" i="2" s="1"/>
  <c r="E17" i="2"/>
  <c r="F15" i="2"/>
  <c r="G15" i="2" s="1"/>
  <c r="E15" i="2"/>
  <c r="F13" i="2"/>
  <c r="G13" i="2" s="1"/>
  <c r="E13" i="2"/>
  <c r="G11" i="2"/>
  <c r="F11" i="2"/>
  <c r="E11" i="2"/>
  <c r="F9" i="2"/>
  <c r="E9" i="2"/>
  <c r="F7" i="2"/>
  <c r="E7" i="2"/>
  <c r="M5" i="2"/>
  <c r="K5" i="2"/>
  <c r="L5" i="2" s="1"/>
  <c r="J5" i="2"/>
  <c r="F5" i="2"/>
  <c r="E5" i="2"/>
  <c r="M4" i="2"/>
  <c r="K4" i="2"/>
  <c r="J4" i="2"/>
  <c r="M3" i="2"/>
  <c r="K3" i="2"/>
  <c r="L3" i="2" s="1"/>
  <c r="J3" i="2"/>
  <c r="F3" i="2"/>
  <c r="G3" i="2" s="1"/>
  <c r="E3" i="2"/>
  <c r="M2" i="2"/>
  <c r="K2" i="2"/>
  <c r="L2" i="2" s="1"/>
  <c r="J2" i="2"/>
  <c r="I49" i="1"/>
  <c r="J50" i="1"/>
  <c r="M53" i="1"/>
  <c r="K53" i="1"/>
  <c r="L53" i="1" s="1"/>
  <c r="J53" i="1"/>
  <c r="M52" i="1"/>
  <c r="K52" i="1"/>
  <c r="L52" i="1" s="1"/>
  <c r="J52" i="1"/>
  <c r="M51" i="1"/>
  <c r="K51" i="1"/>
  <c r="J51" i="1"/>
  <c r="M50" i="1"/>
  <c r="K50" i="1"/>
  <c r="M5" i="1"/>
  <c r="M4" i="1"/>
  <c r="M3" i="1"/>
  <c r="M2" i="1"/>
  <c r="L3" i="1"/>
  <c r="K5" i="1"/>
  <c r="K4" i="1"/>
  <c r="K3" i="1"/>
  <c r="K2" i="1"/>
  <c r="J5" i="1"/>
  <c r="J4" i="1"/>
  <c r="J3" i="1"/>
  <c r="J2" i="1"/>
  <c r="E5" i="1"/>
  <c r="F5" i="1"/>
  <c r="G5" i="1" s="1"/>
  <c r="E7" i="1"/>
  <c r="F7" i="1"/>
  <c r="G7" i="1"/>
  <c r="E9" i="1"/>
  <c r="F9" i="1"/>
  <c r="E11" i="1"/>
  <c r="F11" i="1"/>
  <c r="G11" i="1" s="1"/>
  <c r="E13" i="1"/>
  <c r="G13" i="1" s="1"/>
  <c r="F13" i="1"/>
  <c r="E15" i="1"/>
  <c r="F15" i="1"/>
  <c r="E17" i="1"/>
  <c r="F17" i="1"/>
  <c r="E19" i="1"/>
  <c r="F19" i="1"/>
  <c r="G19" i="1" s="1"/>
  <c r="E21" i="1"/>
  <c r="F21" i="1"/>
  <c r="G21" i="1" s="1"/>
  <c r="E23" i="1"/>
  <c r="F23" i="1"/>
  <c r="G23" i="1" s="1"/>
  <c r="E25" i="1"/>
  <c r="F25" i="1"/>
  <c r="E27" i="1"/>
  <c r="F27" i="1"/>
  <c r="E29" i="1"/>
  <c r="F29" i="1"/>
  <c r="G29" i="1"/>
  <c r="E31" i="1"/>
  <c r="F31" i="1"/>
  <c r="E33" i="1"/>
  <c r="F33" i="1"/>
  <c r="E35" i="1"/>
  <c r="F35" i="1"/>
  <c r="G35" i="1" s="1"/>
  <c r="E37" i="1"/>
  <c r="F37" i="1"/>
  <c r="G37" i="1" s="1"/>
  <c r="E39" i="1"/>
  <c r="F39" i="1"/>
  <c r="G39" i="1"/>
  <c r="E41" i="1"/>
  <c r="F41" i="1"/>
  <c r="E43" i="1"/>
  <c r="F43" i="1"/>
  <c r="G43" i="1" s="1"/>
  <c r="E45" i="1"/>
  <c r="G45" i="1" s="1"/>
  <c r="F45" i="1"/>
  <c r="E47" i="1"/>
  <c r="F47" i="1"/>
  <c r="E49" i="1"/>
  <c r="F49" i="1"/>
  <c r="E51" i="1"/>
  <c r="F51" i="1"/>
  <c r="G51" i="1" s="1"/>
  <c r="E53" i="1"/>
  <c r="F53" i="1"/>
  <c r="G53" i="1" s="1"/>
  <c r="E55" i="1"/>
  <c r="F55" i="1"/>
  <c r="G55" i="1" s="1"/>
  <c r="E57" i="1"/>
  <c r="F57" i="1"/>
  <c r="E59" i="1"/>
  <c r="F59" i="1"/>
  <c r="E61" i="1"/>
  <c r="F61" i="1"/>
  <c r="G61" i="1"/>
  <c r="E63" i="1"/>
  <c r="F63" i="1"/>
  <c r="E65" i="1"/>
  <c r="F65" i="1"/>
  <c r="E67" i="1"/>
  <c r="F67" i="1"/>
  <c r="G67" i="1" s="1"/>
  <c r="E69" i="1"/>
  <c r="F69" i="1"/>
  <c r="G69" i="1" s="1"/>
  <c r="E71" i="1"/>
  <c r="F71" i="1"/>
  <c r="G71" i="1"/>
  <c r="E73" i="1"/>
  <c r="F73" i="1"/>
  <c r="E75" i="1"/>
  <c r="F75" i="1"/>
  <c r="G75" i="1" s="1"/>
  <c r="E77" i="1"/>
  <c r="G77" i="1" s="1"/>
  <c r="F77" i="1"/>
  <c r="E79" i="1"/>
  <c r="F79" i="1"/>
  <c r="E81" i="1"/>
  <c r="F81" i="1"/>
  <c r="E83" i="1"/>
  <c r="F83" i="1"/>
  <c r="G83" i="1" s="1"/>
  <c r="E85" i="1"/>
  <c r="F85" i="1"/>
  <c r="G85" i="1" s="1"/>
  <c r="E87" i="1"/>
  <c r="F87" i="1"/>
  <c r="G87" i="1" s="1"/>
  <c r="E89" i="1"/>
  <c r="F89" i="1"/>
  <c r="E91" i="1"/>
  <c r="F91" i="1"/>
  <c r="E93" i="1"/>
  <c r="F93" i="1"/>
  <c r="G93" i="1"/>
  <c r="E95" i="1"/>
  <c r="F95" i="1"/>
  <c r="E97" i="1"/>
  <c r="F97" i="1"/>
  <c r="F3" i="1"/>
  <c r="E3" i="1"/>
  <c r="A51" i="2"/>
  <c r="A51" i="1"/>
  <c r="G55" i="2" l="1"/>
  <c r="G59" i="2"/>
  <c r="G73" i="2"/>
  <c r="G87" i="2"/>
  <c r="G91" i="2"/>
  <c r="G9" i="2"/>
  <c r="G23" i="2"/>
  <c r="G37" i="2"/>
  <c r="G41" i="2"/>
  <c r="L50" i="2"/>
  <c r="G95" i="2"/>
  <c r="G47" i="1"/>
  <c r="L2" i="1"/>
  <c r="G5" i="2"/>
  <c r="G89" i="2"/>
  <c r="L4" i="1"/>
  <c r="G79" i="1"/>
  <c r="G15" i="1"/>
  <c r="L5" i="1"/>
  <c r="G3" i="1"/>
  <c r="G95" i="1"/>
  <c r="G91" i="1"/>
  <c r="G63" i="1"/>
  <c r="G59" i="1"/>
  <c r="G31" i="1"/>
  <c r="G27" i="1"/>
  <c r="L4" i="2"/>
  <c r="G7" i="2"/>
  <c r="G21" i="2"/>
  <c r="G25" i="2"/>
  <c r="G39" i="2"/>
  <c r="G81" i="1"/>
  <c r="G49" i="1"/>
  <c r="G17" i="1"/>
  <c r="G89" i="1"/>
  <c r="G73" i="1"/>
  <c r="G57" i="1"/>
  <c r="G41" i="1"/>
  <c r="G25" i="1"/>
  <c r="G9" i="1"/>
  <c r="G65" i="1"/>
  <c r="L51" i="1"/>
  <c r="G97" i="1"/>
  <c r="G33" i="1"/>
  <c r="L50" i="1"/>
</calcChain>
</file>

<file path=xl/sharedStrings.xml><?xml version="1.0" encoding="utf-8"?>
<sst xmlns="http://schemas.openxmlformats.org/spreadsheetml/2006/main" count="190" uniqueCount="65">
  <si>
    <t>Values</t>
  </si>
  <si>
    <t>Mouse</t>
  </si>
  <si>
    <t>0 mg/kg</t>
  </si>
  <si>
    <t>1 mg/kg</t>
  </si>
  <si>
    <t>3 mg/kg</t>
  </si>
  <si>
    <t>Age cntrl</t>
  </si>
  <si>
    <t>Wk 4</t>
  </si>
  <si>
    <t>No PF</t>
  </si>
  <si>
    <t>M Avg</t>
  </si>
  <si>
    <t>M StdDev</t>
  </si>
  <si>
    <t>M CV</t>
  </si>
  <si>
    <t>Aged</t>
  </si>
  <si>
    <t>Avg</t>
  </si>
  <si>
    <t>StdDev</t>
  </si>
  <si>
    <t>CV</t>
  </si>
  <si>
    <t>Ttest</t>
  </si>
  <si>
    <t>0 v 1</t>
  </si>
  <si>
    <t>0 v 3</t>
  </si>
  <si>
    <t>1 v 3</t>
  </si>
  <si>
    <t>0 v Aged</t>
  </si>
  <si>
    <t>19.12.2017</t>
  </si>
  <si>
    <t>Assay 1</t>
  </si>
  <si>
    <t>Assay 2</t>
  </si>
  <si>
    <t>5 ul Sample (duplicate); 20 ul 1M glucose; 170 ul Main reagent (wo or with 20 uM PF-04991532)</t>
  </si>
  <si>
    <t>20 ul Sample (duplicate); 20 ul 5 mM glucose; 160 ul Main Reagent (wo or with 20 uM PF-04991532)</t>
  </si>
  <si>
    <t>Sv (ul):</t>
  </si>
  <si>
    <t>No GKA</t>
  </si>
  <si>
    <t>GK+HK</t>
  </si>
  <si>
    <t>Read-1</t>
  </si>
  <si>
    <t>Assay</t>
  </si>
  <si>
    <t>Sample (ul)</t>
  </si>
  <si>
    <t>Glucose (mM)</t>
  </si>
  <si>
    <t>20 uM PF</t>
  </si>
  <si>
    <t>Raw(Abs/min)</t>
  </si>
  <si>
    <t>HK</t>
  </si>
  <si>
    <t>Abs = 6.22 * 0.54 * conc</t>
  </si>
  <si>
    <t xml:space="preserve">Activity = </t>
  </si>
  <si>
    <t>Abs/min  * TV/SV * 1/3.36</t>
  </si>
  <si>
    <t>Assay -1</t>
  </si>
  <si>
    <t>Assay-2</t>
  </si>
  <si>
    <t>GK+HK (U/g)</t>
  </si>
  <si>
    <t>Assay-1</t>
  </si>
  <si>
    <t>20uM PF</t>
  </si>
  <si>
    <t>HK (U/g)</t>
  </si>
  <si>
    <t>Average</t>
  </si>
  <si>
    <t>0 mg/kg AZD</t>
  </si>
  <si>
    <t>1 mg/kg/AZD</t>
  </si>
  <si>
    <t>3 mg/kg/AZD</t>
  </si>
  <si>
    <t>Aged mice</t>
  </si>
  <si>
    <t>Std Dev</t>
  </si>
  <si>
    <t>0 vs 1</t>
  </si>
  <si>
    <t>0 vs 3</t>
  </si>
  <si>
    <t>1 vs 3</t>
  </si>
  <si>
    <t>0 vs Aged</t>
  </si>
  <si>
    <t>Mean</t>
  </si>
  <si>
    <t>STDEV</t>
  </si>
  <si>
    <t>GK 100mM</t>
  </si>
  <si>
    <t>GK 100mM + GKA</t>
  </si>
  <si>
    <t>HK  0.5mM</t>
  </si>
  <si>
    <t>HK 0.5mM + GKA</t>
  </si>
  <si>
    <t>PRISM</t>
  </si>
  <si>
    <t>Factor 0.174</t>
  </si>
  <si>
    <t>Factor 0.0447</t>
  </si>
  <si>
    <t xml:space="preserve"> </t>
  </si>
  <si>
    <t>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</si>
</sst>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7" borderId="0" applyNumberFormat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2" fontId="1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/>
    <xf numFmtId="166" fontId="0" fillId="0" borderId="0" xfId="1" applyNumberFormat="1" applyFo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4" xfId="0" applyFill="1" applyBorder="1"/>
    <xf numFmtId="0" fontId="0" fillId="2" borderId="10" xfId="0" applyFill="1" applyBorder="1"/>
    <xf numFmtId="0" fontId="0" fillId="0" borderId="10" xfId="0" applyBorder="1" applyAlignment="1">
      <alignment vertical="center" wrapText="1"/>
    </xf>
    <xf numFmtId="0" fontId="0" fillId="0" borderId="10" xfId="0" applyBorder="1"/>
    <xf numFmtId="2" fontId="0" fillId="0" borderId="10" xfId="0" applyNumberFormat="1" applyBorder="1"/>
    <xf numFmtId="2" fontId="0" fillId="0" borderId="5" xfId="0" applyNumberFormat="1" applyBorder="1"/>
    <xf numFmtId="0" fontId="0" fillId="2" borderId="6" xfId="0" applyFill="1" applyBorder="1"/>
    <xf numFmtId="0" fontId="0" fillId="2" borderId="0" xfId="0" applyFill="1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2" fontId="0" fillId="0" borderId="0" xfId="0" applyNumberFormat="1" applyBorder="1"/>
    <xf numFmtId="2" fontId="0" fillId="0" borderId="7" xfId="0" applyNumberFormat="1" applyBorder="1"/>
    <xf numFmtId="0" fontId="0" fillId="2" borderId="8" xfId="0" applyFill="1" applyBorder="1"/>
    <xf numFmtId="0" fontId="0" fillId="2" borderId="11" xfId="0" applyFill="1" applyBorder="1"/>
    <xf numFmtId="0" fontId="0" fillId="0" borderId="11" xfId="0" applyBorder="1" applyAlignment="1">
      <alignment vertical="center" wrapText="1"/>
    </xf>
    <xf numFmtId="0" fontId="0" fillId="0" borderId="11" xfId="0" applyBorder="1"/>
    <xf numFmtId="2" fontId="0" fillId="0" borderId="11" xfId="0" applyNumberFormat="1" applyBorder="1"/>
    <xf numFmtId="2" fontId="0" fillId="0" borderId="9" xfId="0" applyNumberFormat="1" applyBorder="1"/>
    <xf numFmtId="0" fontId="0" fillId="3" borderId="4" xfId="0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11" xfId="0" applyFill="1" applyBorder="1"/>
    <xf numFmtId="0" fontId="0" fillId="4" borderId="4" xfId="0" applyFill="1" applyBorder="1"/>
    <xf numFmtId="0" fontId="0" fillId="4" borderId="10" xfId="0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11" xfId="0" applyFill="1" applyBorder="1"/>
    <xf numFmtId="0" fontId="0" fillId="5" borderId="4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8" xfId="0" applyFill="1" applyBorder="1"/>
    <xf numFmtId="0" fontId="0" fillId="5" borderId="11" xfId="0" applyFill="1" applyBorder="1"/>
    <xf numFmtId="0" fontId="0" fillId="6" borderId="4" xfId="0" applyFill="1" applyBorder="1"/>
    <xf numFmtId="0" fontId="0" fillId="6" borderId="10" xfId="0" applyFill="1" applyBorder="1"/>
    <xf numFmtId="0" fontId="0" fillId="6" borderId="6" xfId="0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11" xfId="0" applyFill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8" xfId="0" applyNumberFormat="1" applyBorder="1"/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2" fontId="1" fillId="0" borderId="0" xfId="0" applyNumberFormat="1" applyFont="1" applyBorder="1"/>
    <xf numFmtId="2" fontId="1" fillId="0" borderId="7" xfId="0" applyNumberFormat="1" applyFont="1" applyBorder="1"/>
    <xf numFmtId="2" fontId="3" fillId="0" borderId="0" xfId="0" applyNumberFormat="1" applyFont="1" applyBorder="1"/>
    <xf numFmtId="2" fontId="3" fillId="0" borderId="7" xfId="0" applyNumberFormat="1" applyFont="1" applyBorder="1"/>
    <xf numFmtId="2" fontId="2" fillId="0" borderId="0" xfId="0" applyNumberFormat="1" applyFont="1" applyBorder="1"/>
    <xf numFmtId="2" fontId="2" fillId="0" borderId="7" xfId="0" applyNumberFormat="1" applyFont="1" applyBorder="1"/>
    <xf numFmtId="2" fontId="2" fillId="0" borderId="11" xfId="0" applyNumberFormat="1" applyFont="1" applyBorder="1"/>
    <xf numFmtId="2" fontId="2" fillId="0" borderId="9" xfId="0" applyNumberFormat="1" applyFont="1" applyBorder="1"/>
    <xf numFmtId="2" fontId="1" fillId="0" borderId="10" xfId="0" applyNumberFormat="1" applyFont="1" applyBorder="1"/>
    <xf numFmtId="2" fontId="1" fillId="0" borderId="5" xfId="0" applyNumberFormat="1" applyFont="1" applyBorder="1"/>
    <xf numFmtId="2" fontId="1" fillId="0" borderId="11" xfId="0" applyNumberFormat="1" applyFont="1" applyBorder="1"/>
    <xf numFmtId="2" fontId="1" fillId="0" borderId="9" xfId="0" applyNumberFormat="1" applyFont="1" applyBorder="1"/>
    <xf numFmtId="164" fontId="0" fillId="0" borderId="0" xfId="1" applyFont="1"/>
    <xf numFmtId="0" fontId="7" fillId="7" borderId="4" xfId="2" applyBorder="1"/>
    <xf numFmtId="0" fontId="7" fillId="7" borderId="10" xfId="2" applyBorder="1"/>
    <xf numFmtId="0" fontId="7" fillId="7" borderId="5" xfId="2" applyBorder="1"/>
    <xf numFmtId="0" fontId="7" fillId="7" borderId="8" xfId="2" applyBorder="1"/>
    <xf numFmtId="0" fontId="7" fillId="7" borderId="11" xfId="2" applyBorder="1"/>
    <xf numFmtId="0" fontId="7" fillId="7" borderId="9" xfId="2" applyBorder="1"/>
    <xf numFmtId="164" fontId="7" fillId="7" borderId="6" xfId="2" applyNumberFormat="1" applyBorder="1"/>
    <xf numFmtId="164" fontId="7" fillId="7" borderId="0" xfId="2" applyNumberFormat="1" applyBorder="1"/>
    <xf numFmtId="164" fontId="7" fillId="7" borderId="7" xfId="2" applyNumberFormat="1" applyBorder="1"/>
    <xf numFmtId="164" fontId="7" fillId="7" borderId="8" xfId="2" applyNumberFormat="1" applyBorder="1"/>
    <xf numFmtId="164" fontId="7" fillId="7" borderId="11" xfId="2" applyNumberFormat="1" applyBorder="1"/>
    <xf numFmtId="164" fontId="7" fillId="7" borderId="9" xfId="2" applyNumberFormat="1" applyBorder="1"/>
    <xf numFmtId="43" fontId="0" fillId="0" borderId="0" xfId="0" applyNumberFormat="1"/>
    <xf numFmtId="0" fontId="7" fillId="7" borderId="0" xfId="2"/>
    <xf numFmtId="164" fontId="7" fillId="7" borderId="0" xfId="2" applyNumberFormat="1"/>
    <xf numFmtId="43" fontId="7" fillId="7" borderId="0" xfId="2" applyNumberFormat="1"/>
    <xf numFmtId="0" fontId="0" fillId="4" borderId="0" xfId="0" applyFill="1"/>
    <xf numFmtId="164" fontId="0" fillId="4" borderId="0" xfId="1" applyFont="1" applyFill="1"/>
    <xf numFmtId="43" fontId="0" fillId="4" borderId="0" xfId="0" applyNumberFormat="1" applyFill="1"/>
    <xf numFmtId="0" fontId="0" fillId="8" borderId="0" xfId="0" applyFill="1"/>
    <xf numFmtId="164" fontId="0" fillId="8" borderId="0" xfId="1" applyFont="1" applyFill="1"/>
    <xf numFmtId="43" fontId="0" fillId="8" borderId="0" xfId="0" applyNumberFormat="1" applyFill="1"/>
    <xf numFmtId="0" fontId="7" fillId="7" borderId="12" xfId="2" applyBorder="1" applyAlignment="1">
      <alignment horizontal="center"/>
    </xf>
    <xf numFmtId="0" fontId="7" fillId="7" borderId="13" xfId="2" applyBorder="1" applyAlignment="1">
      <alignment horizontal="center"/>
    </xf>
    <xf numFmtId="0" fontId="7" fillId="7" borderId="14" xfId="2" applyBorder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10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opLeftCell="A53" workbookViewId="0">
      <selection activeCell="D51" sqref="D51:D98"/>
    </sheetView>
  </sheetViews>
  <sheetFormatPr defaultColWidth="8.77734375" defaultRowHeight="14.4" x14ac:dyDescent="0.3"/>
  <sheetData>
    <row r="1" spans="1:14" x14ac:dyDescent="0.3">
      <c r="E1" s="2"/>
      <c r="F1" s="4"/>
      <c r="H1" s="2"/>
      <c r="I1" s="10" t="s">
        <v>7</v>
      </c>
      <c r="J1" s="2" t="s">
        <v>12</v>
      </c>
      <c r="K1" s="4" t="s">
        <v>13</v>
      </c>
      <c r="L1" t="s">
        <v>14</v>
      </c>
      <c r="M1" s="8" t="s">
        <v>15</v>
      </c>
    </row>
    <row r="2" spans="1:14" x14ac:dyDescent="0.3">
      <c r="C2" t="s">
        <v>1</v>
      </c>
      <c r="D2" s="1" t="s">
        <v>0</v>
      </c>
      <c r="E2" s="2" t="s">
        <v>8</v>
      </c>
      <c r="F2" s="4" t="s">
        <v>9</v>
      </c>
      <c r="G2" t="s">
        <v>10</v>
      </c>
      <c r="H2" s="2"/>
      <c r="I2" s="3" t="s">
        <v>2</v>
      </c>
      <c r="J2" s="5">
        <f>AVERAGE(D3:D14)</f>
        <v>12.83475</v>
      </c>
      <c r="K2" s="6">
        <f>_xlfn.STDEV.P(D3:D14)</f>
        <v>1.6233421864063917</v>
      </c>
      <c r="L2" s="7">
        <f>K2/J2</f>
        <v>0.1264802342395755</v>
      </c>
      <c r="M2" s="9">
        <f>TTEST(D3:D14,D15:D26,2,2)</f>
        <v>8.283937435174327E-3</v>
      </c>
      <c r="N2" t="s">
        <v>16</v>
      </c>
    </row>
    <row r="3" spans="1:14" x14ac:dyDescent="0.3">
      <c r="A3" t="s">
        <v>7</v>
      </c>
      <c r="B3" t="s">
        <v>2</v>
      </c>
      <c r="C3">
        <v>43</v>
      </c>
      <c r="D3" s="1">
        <v>12.238</v>
      </c>
      <c r="E3" s="5">
        <f>AVERAGE(D3:D4)</f>
        <v>12.466999999999999</v>
      </c>
      <c r="F3" s="6">
        <f>_xlfn.STDEV.P(D3:D4)</f>
        <v>0.22900000000000009</v>
      </c>
      <c r="G3" s="7">
        <f>F3/E3</f>
        <v>1.8368492821047574E-2</v>
      </c>
      <c r="H3" s="2"/>
      <c r="I3" s="3" t="s">
        <v>3</v>
      </c>
      <c r="J3" s="5">
        <f>AVERAGE(D15:D26)</f>
        <v>10.573833333333333</v>
      </c>
      <c r="K3" s="6">
        <f>_xlfn.STDEV.P(D15:D26)</f>
        <v>2.0113569148435309</v>
      </c>
      <c r="L3" s="7">
        <f t="shared" ref="L3:L5" si="0">K3/J3</f>
        <v>0.1902202211285908</v>
      </c>
      <c r="M3" s="9">
        <f>TTEST(D3:D14,D27:D38,2,2)</f>
        <v>0.44269688880557545</v>
      </c>
      <c r="N3" t="s">
        <v>17</v>
      </c>
    </row>
    <row r="4" spans="1:14" x14ac:dyDescent="0.3">
      <c r="D4" s="1">
        <v>12.696</v>
      </c>
      <c r="E4" s="2"/>
      <c r="F4" s="4"/>
      <c r="H4" s="2"/>
      <c r="I4" s="3" t="s">
        <v>4</v>
      </c>
      <c r="J4" s="5">
        <f>AVERAGE(D27:D38)</f>
        <v>13.403916666666667</v>
      </c>
      <c r="K4" s="6">
        <f>_xlfn.STDEV.P(D27:D38)</f>
        <v>1.7876618555314663</v>
      </c>
      <c r="L4" s="7">
        <f t="shared" si="0"/>
        <v>0.13336861903782846</v>
      </c>
      <c r="M4" s="9">
        <f>TTEST(D15:D26,D27:D38,2,2)</f>
        <v>2.0827552188193289E-3</v>
      </c>
      <c r="N4" t="s">
        <v>18</v>
      </c>
    </row>
    <row r="5" spans="1:14" x14ac:dyDescent="0.3">
      <c r="C5">
        <v>44</v>
      </c>
      <c r="D5" s="1">
        <v>13.512</v>
      </c>
      <c r="E5" s="5">
        <f t="shared" ref="E5" si="1">AVERAGE(D5:D6)</f>
        <v>13.7705</v>
      </c>
      <c r="F5" s="6">
        <f t="shared" ref="F5" si="2">_xlfn.STDEV.P(D5:D6)</f>
        <v>0.25849999999999973</v>
      </c>
      <c r="G5" s="7">
        <f t="shared" ref="G5" si="3">F5/E5</f>
        <v>1.8772012635706745E-2</v>
      </c>
      <c r="H5" s="2"/>
      <c r="I5" s="3" t="s">
        <v>11</v>
      </c>
      <c r="J5" s="5">
        <f>AVERAGE(D39:D42)</f>
        <v>11.6265</v>
      </c>
      <c r="K5" s="6">
        <f>_xlfn.STDEV.P(D39:D42)</f>
        <v>1.3081478318599946</v>
      </c>
      <c r="L5" s="7">
        <f t="shared" si="0"/>
        <v>0.11251432777362014</v>
      </c>
      <c r="M5" s="9">
        <f>TTEST(D3:D14,D39:D42,2,2)</f>
        <v>0.2273931994367962</v>
      </c>
      <c r="N5" t="s">
        <v>19</v>
      </c>
    </row>
    <row r="6" spans="1:14" x14ac:dyDescent="0.3">
      <c r="D6" s="1">
        <v>14.029</v>
      </c>
      <c r="E6" s="2"/>
      <c r="F6" s="4"/>
      <c r="H6" s="2"/>
      <c r="I6" s="3"/>
    </row>
    <row r="7" spans="1:14" x14ac:dyDescent="0.3">
      <c r="C7">
        <v>45</v>
      </c>
      <c r="D7" s="1">
        <v>10.627000000000001</v>
      </c>
      <c r="E7" s="5">
        <f t="shared" ref="E7" si="4">AVERAGE(D7:D8)</f>
        <v>11.260999999999999</v>
      </c>
      <c r="F7" s="6">
        <f t="shared" ref="F7" si="5">_xlfn.STDEV.P(D7:D8)</f>
        <v>0.63399999999999945</v>
      </c>
      <c r="G7" s="7">
        <f t="shared" ref="G7" si="6">F7/E7</f>
        <v>5.6300506171743141E-2</v>
      </c>
      <c r="H7" s="2"/>
      <c r="I7" s="3"/>
    </row>
    <row r="8" spans="1:14" x14ac:dyDescent="0.3">
      <c r="D8" s="1">
        <v>11.895</v>
      </c>
      <c r="E8" s="2"/>
      <c r="F8" s="4"/>
      <c r="H8" s="2"/>
      <c r="I8" s="3"/>
    </row>
    <row r="9" spans="1:14" x14ac:dyDescent="0.3">
      <c r="C9">
        <v>46</v>
      </c>
      <c r="D9" s="1">
        <v>10.846</v>
      </c>
      <c r="E9" s="5">
        <f t="shared" ref="E9" si="7">AVERAGE(D9:D10)</f>
        <v>11.010999999999999</v>
      </c>
      <c r="F9" s="6">
        <f t="shared" ref="F9" si="8">_xlfn.STDEV.P(D9:D10)</f>
        <v>0.16500000000000004</v>
      </c>
      <c r="G9" s="7">
        <f t="shared" ref="G9" si="9">F9/E9</f>
        <v>1.4985014985014989E-2</v>
      </c>
      <c r="H9" s="2"/>
      <c r="I9" s="3"/>
    </row>
    <row r="10" spans="1:14" x14ac:dyDescent="0.3">
      <c r="D10" s="1">
        <v>11.176</v>
      </c>
      <c r="E10" s="2"/>
      <c r="F10" s="4"/>
      <c r="H10" s="2"/>
      <c r="I10" s="3"/>
    </row>
    <row r="11" spans="1:14" x14ac:dyDescent="0.3">
      <c r="C11">
        <v>47</v>
      </c>
      <c r="D11" s="1">
        <v>12.631</v>
      </c>
      <c r="E11" s="5">
        <f t="shared" ref="E11" si="10">AVERAGE(D11:D12)</f>
        <v>12.846499999999999</v>
      </c>
      <c r="F11" s="6">
        <f t="shared" ref="F11" si="11">_xlfn.STDEV.P(D11:D12)</f>
        <v>0.21549999999999958</v>
      </c>
      <c r="G11" s="7">
        <f t="shared" ref="G11" si="12">F11/E11</f>
        <v>1.677499708091695E-2</v>
      </c>
      <c r="H11" s="2"/>
      <c r="I11" s="3"/>
    </row>
    <row r="12" spans="1:14" x14ac:dyDescent="0.3">
      <c r="D12" s="1">
        <v>13.061999999999999</v>
      </c>
      <c r="E12" s="2"/>
      <c r="F12" s="4"/>
      <c r="H12" s="2"/>
      <c r="I12" s="3"/>
    </row>
    <row r="13" spans="1:14" x14ac:dyDescent="0.3">
      <c r="C13">
        <v>48</v>
      </c>
      <c r="D13" s="1">
        <v>14.972</v>
      </c>
      <c r="E13" s="5">
        <f t="shared" ref="E13" si="13">AVERAGE(D13:D14)</f>
        <v>15.6525</v>
      </c>
      <c r="F13" s="6">
        <f t="shared" ref="F13" si="14">_xlfn.STDEV.P(D13:D14)</f>
        <v>0.68049999999999944</v>
      </c>
      <c r="G13" s="7">
        <f t="shared" ref="G13" si="15">F13/E13</f>
        <v>4.3475483149656567E-2</v>
      </c>
      <c r="H13" s="2"/>
      <c r="I13" s="3"/>
    </row>
    <row r="14" spans="1:14" x14ac:dyDescent="0.3">
      <c r="D14" s="1">
        <v>16.332999999999998</v>
      </c>
      <c r="E14" s="2"/>
      <c r="F14" s="4"/>
      <c r="H14" s="2"/>
      <c r="I14" s="3"/>
    </row>
    <row r="15" spans="1:14" x14ac:dyDescent="0.3">
      <c r="B15" t="s">
        <v>3</v>
      </c>
      <c r="C15">
        <v>55</v>
      </c>
      <c r="D15" s="1">
        <v>12.32</v>
      </c>
      <c r="E15" s="5">
        <f t="shared" ref="E15" si="16">AVERAGE(D15:D16)</f>
        <v>12.491</v>
      </c>
      <c r="F15" s="6">
        <f t="shared" ref="F15" si="17">_xlfn.STDEV.P(D15:D16)</f>
        <v>0.17100000000000026</v>
      </c>
      <c r="G15" s="7">
        <f t="shared" ref="G15" si="18">F15/E15</f>
        <v>1.3689856696821733E-2</v>
      </c>
      <c r="H15" s="2"/>
      <c r="I15" s="3"/>
    </row>
    <row r="16" spans="1:14" x14ac:dyDescent="0.3">
      <c r="D16" s="1">
        <v>12.662000000000001</v>
      </c>
      <c r="E16" s="2"/>
      <c r="F16" s="4"/>
      <c r="H16" s="2"/>
      <c r="I16" s="3"/>
    </row>
    <row r="17" spans="2:9" x14ac:dyDescent="0.3">
      <c r="C17">
        <v>56</v>
      </c>
      <c r="D17" s="1">
        <v>9.86</v>
      </c>
      <c r="E17" s="5">
        <f t="shared" ref="E17" si="19">AVERAGE(D17:D18)</f>
        <v>10.2875</v>
      </c>
      <c r="F17" s="6">
        <f t="shared" ref="F17" si="20">_xlfn.STDEV.P(D17:D18)</f>
        <v>0.42750000000000021</v>
      </c>
      <c r="G17" s="7">
        <f t="shared" ref="G17" si="21">F17/E17</f>
        <v>4.1555285540704763E-2</v>
      </c>
      <c r="H17" s="2"/>
      <c r="I17" s="3"/>
    </row>
    <row r="18" spans="2:9" x14ac:dyDescent="0.3">
      <c r="D18" s="1">
        <v>10.715</v>
      </c>
      <c r="E18" s="2"/>
      <c r="F18" s="4"/>
      <c r="H18" s="2"/>
      <c r="I18" s="3"/>
    </row>
    <row r="19" spans="2:9" x14ac:dyDescent="0.3">
      <c r="C19">
        <v>57</v>
      </c>
      <c r="D19" s="1">
        <v>13.919</v>
      </c>
      <c r="E19" s="5">
        <f t="shared" ref="E19" si="22">AVERAGE(D19:D20)</f>
        <v>13.876000000000001</v>
      </c>
      <c r="F19" s="6">
        <f t="shared" ref="F19" si="23">_xlfn.STDEV.P(D19:D20)</f>
        <v>4.3000000000000149E-2</v>
      </c>
      <c r="G19" s="7">
        <f t="shared" ref="G19" si="24">F19/E19</f>
        <v>3.09887575670223E-3</v>
      </c>
      <c r="H19" s="2"/>
      <c r="I19" s="3"/>
    </row>
    <row r="20" spans="2:9" x14ac:dyDescent="0.3">
      <c r="D20" s="1">
        <v>13.833</v>
      </c>
      <c r="E20" s="2"/>
      <c r="F20" s="4"/>
      <c r="H20" s="2"/>
      <c r="I20" s="3"/>
    </row>
    <row r="21" spans="2:9" x14ac:dyDescent="0.3">
      <c r="C21">
        <v>58</v>
      </c>
      <c r="D21" s="1">
        <v>9.32</v>
      </c>
      <c r="E21" s="5">
        <f t="shared" ref="E21" si="25">AVERAGE(D21:D22)</f>
        <v>8.7970000000000006</v>
      </c>
      <c r="F21" s="6">
        <f t="shared" ref="F21" si="26">_xlfn.STDEV.P(D21:D22)</f>
        <v>0.52300000000000058</v>
      </c>
      <c r="G21" s="7">
        <f t="shared" ref="G21" si="27">F21/E21</f>
        <v>5.9452085938388147E-2</v>
      </c>
      <c r="H21" s="2"/>
      <c r="I21" s="3"/>
    </row>
    <row r="22" spans="2:9" x14ac:dyDescent="0.3">
      <c r="D22" s="1">
        <v>8.2739999999999991</v>
      </c>
      <c r="E22" s="2"/>
      <c r="F22" s="4"/>
      <c r="H22" s="2"/>
      <c r="I22" s="3"/>
    </row>
    <row r="23" spans="2:9" x14ac:dyDescent="0.3">
      <c r="C23">
        <v>59</v>
      </c>
      <c r="D23" s="1">
        <v>8.2439999999999998</v>
      </c>
      <c r="E23" s="5">
        <f t="shared" ref="E23" si="28">AVERAGE(D23:D24)</f>
        <v>8.3125</v>
      </c>
      <c r="F23" s="6">
        <f t="shared" ref="F23" si="29">_xlfn.STDEV.P(D23:D24)</f>
        <v>6.8500000000000227E-2</v>
      </c>
      <c r="G23" s="7">
        <f t="shared" ref="G23" si="30">F23/E23</f>
        <v>8.2406015037594267E-3</v>
      </c>
      <c r="H23" s="2"/>
      <c r="I23" s="3"/>
    </row>
    <row r="24" spans="2:9" x14ac:dyDescent="0.3">
      <c r="D24" s="1">
        <v>8.3810000000000002</v>
      </c>
      <c r="E24" s="2"/>
      <c r="F24" s="4"/>
      <c r="H24" s="2"/>
      <c r="I24" s="3"/>
    </row>
    <row r="25" spans="2:9" x14ac:dyDescent="0.3">
      <c r="C25">
        <v>60</v>
      </c>
      <c r="D25" s="1">
        <v>9.4600000000000009</v>
      </c>
      <c r="E25" s="5">
        <f t="shared" ref="E25" si="31">AVERAGE(D25:D26)</f>
        <v>9.6790000000000003</v>
      </c>
      <c r="F25" s="6">
        <f t="shared" ref="F25" si="32">_xlfn.STDEV.P(D25:D26)</f>
        <v>0.21899999999999942</v>
      </c>
      <c r="G25" s="7">
        <f t="shared" ref="G25" si="33">F25/E25</f>
        <v>2.2626304370286125E-2</v>
      </c>
      <c r="H25" s="2"/>
      <c r="I25" s="3"/>
    </row>
    <row r="26" spans="2:9" x14ac:dyDescent="0.3">
      <c r="D26" s="1">
        <v>9.8979999999999997</v>
      </c>
      <c r="E26" s="2"/>
      <c r="F26" s="4"/>
      <c r="H26" s="2"/>
      <c r="I26" s="3"/>
    </row>
    <row r="27" spans="2:9" x14ac:dyDescent="0.3">
      <c r="B27" t="s">
        <v>4</v>
      </c>
      <c r="C27">
        <v>67</v>
      </c>
      <c r="D27" s="1">
        <v>11.849</v>
      </c>
      <c r="E27" s="5">
        <f t="shared" ref="E27" si="34">AVERAGE(D27:D28)</f>
        <v>11.411000000000001</v>
      </c>
      <c r="F27" s="6">
        <f t="shared" ref="F27" si="35">_xlfn.STDEV.P(D27:D28)</f>
        <v>0.43799999999999972</v>
      </c>
      <c r="G27" s="7">
        <f t="shared" ref="G27" si="36">F27/E27</f>
        <v>3.8384015423713932E-2</v>
      </c>
      <c r="H27" s="2"/>
      <c r="I27" s="3"/>
    </row>
    <row r="28" spans="2:9" x14ac:dyDescent="0.3">
      <c r="D28" s="1">
        <v>10.973000000000001</v>
      </c>
      <c r="E28" s="2"/>
      <c r="F28" s="4"/>
      <c r="H28" s="2"/>
      <c r="I28" s="3"/>
    </row>
    <row r="29" spans="2:9" x14ac:dyDescent="0.3">
      <c r="C29">
        <v>68</v>
      </c>
      <c r="D29" s="1">
        <v>14.263999999999999</v>
      </c>
      <c r="E29" s="5">
        <f t="shared" ref="E29" si="37">AVERAGE(D29:D30)</f>
        <v>13.6015</v>
      </c>
      <c r="F29" s="6">
        <f t="shared" ref="F29" si="38">_xlfn.STDEV.P(D29:D30)</f>
        <v>0.66249999999999964</v>
      </c>
      <c r="G29" s="7">
        <f t="shared" ref="G29" si="39">F29/E29</f>
        <v>4.8707863103334165E-2</v>
      </c>
      <c r="H29" s="2"/>
      <c r="I29" s="3"/>
    </row>
    <row r="30" spans="2:9" x14ac:dyDescent="0.3">
      <c r="D30" s="1">
        <v>12.939</v>
      </c>
      <c r="E30" s="2"/>
      <c r="F30" s="4"/>
      <c r="H30" s="2"/>
      <c r="I30" s="3"/>
    </row>
    <row r="31" spans="2:9" x14ac:dyDescent="0.3">
      <c r="C31">
        <v>69</v>
      </c>
      <c r="D31" s="1">
        <v>15.445</v>
      </c>
      <c r="E31" s="5">
        <f t="shared" ref="E31" si="40">AVERAGE(D31:D32)</f>
        <v>15.875999999999999</v>
      </c>
      <c r="F31" s="6">
        <f t="shared" ref="F31" si="41">_xlfn.STDEV.P(D31:D32)</f>
        <v>0.43099999999999916</v>
      </c>
      <c r="G31" s="7">
        <f t="shared" ref="G31" si="42">F31/E31</f>
        <v>2.7147896195515192E-2</v>
      </c>
      <c r="H31" s="2"/>
      <c r="I31" s="3"/>
    </row>
    <row r="32" spans="2:9" x14ac:dyDescent="0.3">
      <c r="D32" s="1">
        <v>16.306999999999999</v>
      </c>
      <c r="E32" s="2"/>
      <c r="F32" s="4"/>
      <c r="H32" s="2"/>
      <c r="I32" s="3"/>
    </row>
    <row r="33" spans="2:9" x14ac:dyDescent="0.3">
      <c r="C33">
        <v>70</v>
      </c>
      <c r="D33" s="1">
        <v>12.756</v>
      </c>
      <c r="E33" s="5">
        <f t="shared" ref="E33" si="43">AVERAGE(D33:D34)</f>
        <v>14.037500000000001</v>
      </c>
      <c r="F33" s="6">
        <f t="shared" ref="F33" si="44">_xlfn.STDEV.P(D33:D34)</f>
        <v>1.2815000000000003</v>
      </c>
      <c r="G33" s="7">
        <f t="shared" ref="G33" si="45">F33/E33</f>
        <v>9.1291184327693689E-2</v>
      </c>
      <c r="H33" s="2"/>
      <c r="I33" s="3"/>
    </row>
    <row r="34" spans="2:9" x14ac:dyDescent="0.3">
      <c r="D34" s="1">
        <v>15.319000000000001</v>
      </c>
      <c r="E34" s="2"/>
      <c r="F34" s="4"/>
      <c r="H34" s="2"/>
      <c r="I34" s="3"/>
    </row>
    <row r="35" spans="2:9" x14ac:dyDescent="0.3">
      <c r="C35">
        <v>71</v>
      </c>
      <c r="D35" s="1">
        <v>13.956</v>
      </c>
      <c r="E35" s="5">
        <f t="shared" ref="E35" si="46">AVERAGE(D35:D36)</f>
        <v>14.342499999999999</v>
      </c>
      <c r="F35" s="6">
        <f t="shared" ref="F35" si="47">_xlfn.STDEV.P(D35:D36)</f>
        <v>0.38649999999999984</v>
      </c>
      <c r="G35" s="7">
        <f t="shared" ref="G35" si="48">F35/E35</f>
        <v>2.6947882168380677E-2</v>
      </c>
      <c r="H35" s="2"/>
      <c r="I35" s="3"/>
    </row>
    <row r="36" spans="2:9" x14ac:dyDescent="0.3">
      <c r="D36" s="1">
        <v>14.728999999999999</v>
      </c>
      <c r="E36" s="2"/>
      <c r="F36" s="4"/>
      <c r="H36" s="2"/>
      <c r="I36" s="3"/>
    </row>
    <row r="37" spans="2:9" x14ac:dyDescent="0.3">
      <c r="C37">
        <v>72</v>
      </c>
      <c r="D37" s="1">
        <v>11.478</v>
      </c>
      <c r="E37" s="5">
        <f t="shared" ref="E37" si="49">AVERAGE(D37:D38)</f>
        <v>11.155000000000001</v>
      </c>
      <c r="F37" s="6">
        <f t="shared" ref="F37" si="50">_xlfn.STDEV.P(D37:D38)</f>
        <v>0.32299999999999951</v>
      </c>
      <c r="G37" s="7">
        <f t="shared" ref="G37" si="51">F37/E37</f>
        <v>2.8955625280143386E-2</v>
      </c>
      <c r="H37" s="2"/>
      <c r="I37" s="3"/>
    </row>
    <row r="38" spans="2:9" x14ac:dyDescent="0.3">
      <c r="D38" s="1">
        <v>10.832000000000001</v>
      </c>
      <c r="E38" s="2"/>
      <c r="F38" s="4"/>
      <c r="H38" s="2"/>
      <c r="I38" s="3"/>
    </row>
    <row r="39" spans="2:9" x14ac:dyDescent="0.3">
      <c r="B39" t="s">
        <v>5</v>
      </c>
      <c r="C39">
        <v>101</v>
      </c>
      <c r="D39" s="1">
        <v>10.339</v>
      </c>
      <c r="E39" s="5">
        <f t="shared" ref="E39" si="52">AVERAGE(D39:D40)</f>
        <v>10.368</v>
      </c>
      <c r="F39" s="6">
        <f t="shared" ref="F39" si="53">_xlfn.STDEV.P(D39:D40)</f>
        <v>2.8999999999999915E-2</v>
      </c>
      <c r="G39" s="7">
        <f t="shared" ref="G39" si="54">F39/E39</f>
        <v>2.7970679012345595E-3</v>
      </c>
      <c r="H39" s="2"/>
      <c r="I39" s="3"/>
    </row>
    <row r="40" spans="2:9" x14ac:dyDescent="0.3">
      <c r="D40" s="1">
        <v>10.397</v>
      </c>
      <c r="E40" s="2"/>
      <c r="F40" s="4"/>
      <c r="H40" s="2"/>
      <c r="I40" s="3"/>
    </row>
    <row r="41" spans="2:9" x14ac:dyDescent="0.3">
      <c r="C41">
        <v>102</v>
      </c>
      <c r="D41" s="1">
        <v>12.381</v>
      </c>
      <c r="E41" s="5">
        <f t="shared" ref="E41" si="55">AVERAGE(D41:D42)</f>
        <v>12.885</v>
      </c>
      <c r="F41" s="6">
        <f t="shared" ref="F41" si="56">_xlfn.STDEV.P(D41:D42)</f>
        <v>0.50399999999999956</v>
      </c>
      <c r="G41" s="7">
        <f t="shared" ref="G41" si="57">F41/E41</f>
        <v>3.9115250291036054E-2</v>
      </c>
      <c r="H41" s="2"/>
      <c r="I41" s="3"/>
    </row>
    <row r="42" spans="2:9" x14ac:dyDescent="0.3">
      <c r="D42" s="1">
        <v>13.388999999999999</v>
      </c>
      <c r="E42" s="2"/>
      <c r="F42" s="4"/>
      <c r="H42" s="2"/>
      <c r="I42" s="3"/>
    </row>
    <row r="43" spans="2:9" x14ac:dyDescent="0.3">
      <c r="B43" t="s">
        <v>6</v>
      </c>
      <c r="C43">
        <v>18</v>
      </c>
      <c r="D43" s="1">
        <v>12.837999999999999</v>
      </c>
      <c r="E43" s="5">
        <f t="shared" ref="E43" si="58">AVERAGE(D43:D44)</f>
        <v>13.206</v>
      </c>
      <c r="F43" s="6">
        <f t="shared" ref="F43" si="59">_xlfn.STDEV.P(D43:D44)</f>
        <v>0.36800000000000033</v>
      </c>
      <c r="G43" s="7">
        <f t="shared" ref="G43" si="60">F43/E43</f>
        <v>2.7866121459942477E-2</v>
      </c>
      <c r="H43" s="2"/>
      <c r="I43" s="3"/>
    </row>
    <row r="44" spans="2:9" x14ac:dyDescent="0.3">
      <c r="D44" s="1">
        <v>13.574</v>
      </c>
      <c r="E44" s="2"/>
      <c r="F44" s="4"/>
      <c r="H44" s="2"/>
      <c r="I44" s="3"/>
    </row>
    <row r="45" spans="2:9" x14ac:dyDescent="0.3">
      <c r="C45">
        <v>19</v>
      </c>
      <c r="D45" s="1">
        <v>12.558</v>
      </c>
      <c r="E45" s="5">
        <f t="shared" ref="E45" si="61">AVERAGE(D45:D46)</f>
        <v>12.725</v>
      </c>
      <c r="F45" s="6">
        <f t="shared" ref="F45" si="62">_xlfn.STDEV.P(D45:D46)</f>
        <v>0.16699999999999982</v>
      </c>
      <c r="G45" s="7">
        <f t="shared" ref="G45" si="63">F45/E45</f>
        <v>1.3123772102161086E-2</v>
      </c>
      <c r="H45" s="2"/>
      <c r="I45" s="3"/>
    </row>
    <row r="46" spans="2:9" x14ac:dyDescent="0.3">
      <c r="D46" s="1">
        <v>12.891999999999999</v>
      </c>
      <c r="E46" s="2"/>
      <c r="F46" s="4"/>
      <c r="H46" s="2"/>
      <c r="I46" s="3"/>
    </row>
    <row r="47" spans="2:9" x14ac:dyDescent="0.3">
      <c r="C47">
        <v>20</v>
      </c>
      <c r="D47" s="1">
        <v>11.518000000000001</v>
      </c>
      <c r="E47" s="5">
        <f t="shared" ref="E47" si="64">AVERAGE(D47:D48)</f>
        <v>11.856000000000002</v>
      </c>
      <c r="F47" s="6">
        <f t="shared" ref="F47" si="65">_xlfn.STDEV.P(D47:D48)</f>
        <v>0.33800000000000008</v>
      </c>
      <c r="G47" s="7">
        <f t="shared" ref="G47" si="66">F47/E47</f>
        <v>2.8508771929824563E-2</v>
      </c>
      <c r="H47" s="2"/>
      <c r="I47" s="3"/>
    </row>
    <row r="48" spans="2:9" x14ac:dyDescent="0.3">
      <c r="D48" s="1">
        <v>12.194000000000001</v>
      </c>
      <c r="E48" s="2"/>
      <c r="F48" s="4"/>
      <c r="H48" s="2"/>
      <c r="I48" s="3"/>
    </row>
    <row r="49" spans="1:14" x14ac:dyDescent="0.3">
      <c r="C49">
        <v>73</v>
      </c>
      <c r="D49" s="1">
        <v>7.0419999999999998</v>
      </c>
      <c r="E49" s="5">
        <f t="shared" ref="E49" si="67">AVERAGE(D49:D50)</f>
        <v>6.3849999999999998</v>
      </c>
      <c r="F49" s="6">
        <f t="shared" ref="F49" si="68">_xlfn.STDEV.P(D49:D50)</f>
        <v>0.65700000000000014</v>
      </c>
      <c r="G49" s="7">
        <f t="shared" ref="G49" si="69">F49/E49</f>
        <v>0.10289741581832422</v>
      </c>
      <c r="H49" s="2"/>
      <c r="I49" s="10" t="str">
        <f>"+  PF"</f>
        <v>+  PF</v>
      </c>
      <c r="J49" s="2" t="s">
        <v>12</v>
      </c>
      <c r="K49" s="4" t="s">
        <v>13</v>
      </c>
      <c r="L49" t="s">
        <v>14</v>
      </c>
      <c r="M49" s="8" t="s">
        <v>15</v>
      </c>
    </row>
    <row r="50" spans="1:14" x14ac:dyDescent="0.3">
      <c r="D50" s="1">
        <v>5.7279999999999998</v>
      </c>
      <c r="E50" s="2"/>
      <c r="F50" s="4"/>
      <c r="H50" s="2"/>
      <c r="I50" s="3" t="s">
        <v>2</v>
      </c>
      <c r="J50" s="5">
        <f>AVERAGE(D51:D62)</f>
        <v>16.823333333333334</v>
      </c>
      <c r="K50" s="6">
        <f>_xlfn.STDEV.P(D51:D62)</f>
        <v>2.3625007348617397</v>
      </c>
      <c r="L50" s="7">
        <f>K50/J50</f>
        <v>0.14043000207222545</v>
      </c>
      <c r="M50" s="9">
        <f>TTEST(D51:D62,D63:D74,2,2)</f>
        <v>2.9012047331482514E-2</v>
      </c>
      <c r="N50" t="s">
        <v>16</v>
      </c>
    </row>
    <row r="51" spans="1:14" x14ac:dyDescent="0.3">
      <c r="A51" t="str">
        <f>"+ PF"</f>
        <v>+ PF</v>
      </c>
      <c r="B51" t="s">
        <v>2</v>
      </c>
      <c r="C51">
        <v>43</v>
      </c>
      <c r="D51" s="1">
        <v>16.204999999999998</v>
      </c>
      <c r="E51" s="5">
        <f t="shared" ref="E51" si="70">AVERAGE(D51:D52)</f>
        <v>15.640999999999998</v>
      </c>
      <c r="F51" s="6">
        <f t="shared" ref="F51" si="71">_xlfn.STDEV.P(D51:D52)</f>
        <v>0.56399999999999917</v>
      </c>
      <c r="G51" s="7">
        <f t="shared" ref="G51" si="72">F51/E51</f>
        <v>3.605907550668111E-2</v>
      </c>
      <c r="H51" s="2"/>
      <c r="I51" s="3" t="s">
        <v>3</v>
      </c>
      <c r="J51" s="5">
        <f>AVERAGE(D63:D74)</f>
        <v>14.131583333333332</v>
      </c>
      <c r="K51" s="6">
        <f>_xlfn.STDEV.P(D63:D74)</f>
        <v>3.0041774930456828</v>
      </c>
      <c r="L51" s="7">
        <f t="shared" ref="L51:L53" si="73">K51/J51</f>
        <v>0.21258605084679233</v>
      </c>
      <c r="M51" s="9">
        <f>TTEST(D51:D62,D75:D86,2,2)</f>
        <v>0.40688543498802276</v>
      </c>
      <c r="N51" t="s">
        <v>17</v>
      </c>
    </row>
    <row r="52" spans="1:14" x14ac:dyDescent="0.3">
      <c r="D52" s="1">
        <v>15.077</v>
      </c>
      <c r="E52" s="2"/>
      <c r="F52" s="4"/>
      <c r="H52" s="2"/>
      <c r="I52" s="3" t="s">
        <v>4</v>
      </c>
      <c r="J52" s="5">
        <f>AVERAGE(D75:D86)</f>
        <v>17.630416666666665</v>
      </c>
      <c r="K52" s="6">
        <f>_xlfn.STDEV.P(D75:D86)</f>
        <v>2.1070341105581387</v>
      </c>
      <c r="L52" s="7">
        <f t="shared" si="73"/>
        <v>0.11951130539880257</v>
      </c>
      <c r="M52" s="9">
        <f>TTEST(D63:D74,D75:D86,2,2)</f>
        <v>4.5138741295292278E-3</v>
      </c>
      <c r="N52" t="s">
        <v>18</v>
      </c>
    </row>
    <row r="53" spans="1:14" x14ac:dyDescent="0.3">
      <c r="C53">
        <v>44</v>
      </c>
      <c r="D53" s="1">
        <v>18.085000000000001</v>
      </c>
      <c r="E53" s="5">
        <f t="shared" ref="E53" si="74">AVERAGE(D53:D54)</f>
        <v>17.546500000000002</v>
      </c>
      <c r="F53" s="6">
        <f t="shared" ref="F53" si="75">_xlfn.STDEV.P(D53:D54)</f>
        <v>0.53850000000000087</v>
      </c>
      <c r="G53" s="7">
        <f t="shared" ref="G53" si="76">F53/E53</f>
        <v>3.0689881172883526E-2</v>
      </c>
      <c r="H53" s="2"/>
      <c r="I53" s="3" t="s">
        <v>11</v>
      </c>
      <c r="J53" s="5">
        <f>AVERAGE(D87:D90)</f>
        <v>13.788500000000001</v>
      </c>
      <c r="K53" s="6">
        <f>_xlfn.STDEV.P(D87:D90)</f>
        <v>1.2014402814955061</v>
      </c>
      <c r="L53" s="7">
        <f t="shared" si="73"/>
        <v>8.7133501214454512E-2</v>
      </c>
      <c r="M53" s="9">
        <f>TTEST(D51:D62,D87:D90,2,2)</f>
        <v>3.6934526511947348E-2</v>
      </c>
      <c r="N53" t="s">
        <v>19</v>
      </c>
    </row>
    <row r="54" spans="1:14" x14ac:dyDescent="0.3">
      <c r="D54" s="1">
        <v>17.007999999999999</v>
      </c>
      <c r="E54" s="2"/>
      <c r="F54" s="4"/>
      <c r="H54" s="2"/>
      <c r="I54" s="3"/>
    </row>
    <row r="55" spans="1:14" x14ac:dyDescent="0.3">
      <c r="C55">
        <v>45</v>
      </c>
      <c r="D55" s="1">
        <v>15.048</v>
      </c>
      <c r="E55" s="5">
        <f t="shared" ref="E55" si="77">AVERAGE(D55:D56)</f>
        <v>14.887499999999999</v>
      </c>
      <c r="F55" s="6">
        <f t="shared" ref="F55" si="78">_xlfn.STDEV.P(D55:D56)</f>
        <v>0.16049999999999986</v>
      </c>
      <c r="G55" s="7">
        <f t="shared" ref="G55" si="79">F55/E55</f>
        <v>1.0780856423173795E-2</v>
      </c>
      <c r="H55" s="2"/>
      <c r="I55" s="3"/>
    </row>
    <row r="56" spans="1:14" x14ac:dyDescent="0.3">
      <c r="D56" s="1">
        <v>14.727</v>
      </c>
      <c r="E56" s="2"/>
      <c r="F56" s="4"/>
      <c r="H56" s="2"/>
      <c r="I56" s="3"/>
    </row>
    <row r="57" spans="1:14" x14ac:dyDescent="0.3">
      <c r="C57">
        <v>46</v>
      </c>
      <c r="D57" s="1">
        <v>14.661</v>
      </c>
      <c r="E57" s="5">
        <f t="shared" ref="E57" si="80">AVERAGE(D57:D58)</f>
        <v>14.35</v>
      </c>
      <c r="F57" s="6">
        <f t="shared" ref="F57" si="81">_xlfn.STDEV.P(D57:D58)</f>
        <v>0.31099999999999994</v>
      </c>
      <c r="G57" s="7">
        <f t="shared" ref="G57" si="82">F57/E57</f>
        <v>2.1672473867595816E-2</v>
      </c>
      <c r="H57" s="2"/>
      <c r="I57" s="3"/>
    </row>
    <row r="58" spans="1:14" x14ac:dyDescent="0.3">
      <c r="D58" s="1">
        <v>14.039</v>
      </c>
      <c r="E58" s="2"/>
      <c r="F58" s="4"/>
      <c r="H58" s="2"/>
      <c r="I58" s="3"/>
    </row>
    <row r="59" spans="1:14" x14ac:dyDescent="0.3">
      <c r="C59">
        <v>47</v>
      </c>
      <c r="D59" s="1">
        <v>17.495000000000001</v>
      </c>
      <c r="E59" s="5">
        <f t="shared" ref="E59" si="83">AVERAGE(D59:D60)</f>
        <v>17.149999999999999</v>
      </c>
      <c r="F59" s="6">
        <f t="shared" ref="F59" si="84">_xlfn.STDEV.P(D59:D60)</f>
        <v>0.34500000000000064</v>
      </c>
      <c r="G59" s="7">
        <f t="shared" ref="G59" si="85">F59/E59</f>
        <v>2.0116618075801788E-2</v>
      </c>
      <c r="H59" s="2"/>
      <c r="I59" s="3"/>
    </row>
    <row r="60" spans="1:14" x14ac:dyDescent="0.3">
      <c r="D60" s="1">
        <v>16.805</v>
      </c>
      <c r="E60" s="2"/>
      <c r="F60" s="4"/>
      <c r="H60" s="2"/>
      <c r="I60" s="3"/>
    </row>
    <row r="61" spans="1:14" x14ac:dyDescent="0.3">
      <c r="C61">
        <v>48</v>
      </c>
      <c r="D61" s="1">
        <v>21.710999999999999</v>
      </c>
      <c r="E61" s="5">
        <f t="shared" ref="E61" si="86">AVERAGE(D61:D62)</f>
        <v>21.364999999999998</v>
      </c>
      <c r="F61" s="6">
        <f t="shared" ref="F61" si="87">_xlfn.STDEV.P(D61:D62)</f>
        <v>0.34600000000000009</v>
      </c>
      <c r="G61" s="7">
        <f t="shared" ref="G61" si="88">F61/E61</f>
        <v>1.6194710975895161E-2</v>
      </c>
      <c r="H61" s="2"/>
      <c r="I61" s="3"/>
    </row>
    <row r="62" spans="1:14" x14ac:dyDescent="0.3">
      <c r="D62" s="1">
        <v>21.018999999999998</v>
      </c>
      <c r="E62" s="2"/>
      <c r="F62" s="4"/>
      <c r="H62" s="2"/>
      <c r="I62" s="3"/>
    </row>
    <row r="63" spans="1:14" x14ac:dyDescent="0.3">
      <c r="B63" t="s">
        <v>3</v>
      </c>
      <c r="C63">
        <v>55</v>
      </c>
      <c r="D63" s="1">
        <v>13.976000000000001</v>
      </c>
      <c r="E63" s="5">
        <f t="shared" ref="E63" si="89">AVERAGE(D63:D64)</f>
        <v>15.056000000000001</v>
      </c>
      <c r="F63" s="6">
        <f t="shared" ref="F63" si="90">_xlfn.STDEV.P(D63:D64)</f>
        <v>1.0799999999999992</v>
      </c>
      <c r="G63" s="7">
        <f t="shared" ref="G63" si="91">F63/E63</f>
        <v>7.1732199787460094E-2</v>
      </c>
      <c r="H63" s="2"/>
      <c r="I63" s="3"/>
    </row>
    <row r="64" spans="1:14" x14ac:dyDescent="0.3">
      <c r="D64" s="1">
        <v>16.135999999999999</v>
      </c>
      <c r="E64" s="2"/>
      <c r="F64" s="4"/>
      <c r="H64" s="2"/>
      <c r="I64" s="3"/>
    </row>
    <row r="65" spans="2:9" x14ac:dyDescent="0.3">
      <c r="C65">
        <v>56</v>
      </c>
      <c r="D65" s="1">
        <v>11.976000000000001</v>
      </c>
      <c r="E65" s="5">
        <f t="shared" ref="E65" si="92">AVERAGE(D65:D66)</f>
        <v>11.853000000000002</v>
      </c>
      <c r="F65" s="6">
        <f t="shared" ref="F65" si="93">_xlfn.STDEV.P(D65:D66)</f>
        <v>0.12300000000000022</v>
      </c>
      <c r="G65" s="7">
        <f t="shared" ref="G65" si="94">F65/E65</f>
        <v>1.0377119716527479E-2</v>
      </c>
      <c r="H65" s="2"/>
      <c r="I65" s="3"/>
    </row>
    <row r="66" spans="2:9" x14ac:dyDescent="0.3">
      <c r="D66" s="1">
        <v>11.73</v>
      </c>
      <c r="E66" s="2"/>
      <c r="F66" s="4"/>
      <c r="H66" s="2"/>
      <c r="I66" s="3"/>
    </row>
    <row r="67" spans="2:9" x14ac:dyDescent="0.3">
      <c r="C67">
        <v>57</v>
      </c>
      <c r="D67" s="1">
        <v>19.577999999999999</v>
      </c>
      <c r="E67" s="5">
        <f t="shared" ref="E67" si="95">AVERAGE(D67:D68)</f>
        <v>20.159500000000001</v>
      </c>
      <c r="F67" s="6">
        <f t="shared" ref="F67" si="96">_xlfn.STDEV.P(D67:D68)</f>
        <v>0.58150000000000013</v>
      </c>
      <c r="G67" s="7">
        <f t="shared" ref="G67" si="97">F67/E67</f>
        <v>2.8844961432575218E-2</v>
      </c>
      <c r="H67" s="2"/>
      <c r="I67" s="3"/>
    </row>
    <row r="68" spans="2:9" x14ac:dyDescent="0.3">
      <c r="D68" s="1">
        <v>20.741</v>
      </c>
      <c r="E68" s="2"/>
      <c r="F68" s="4"/>
      <c r="H68" s="2"/>
      <c r="I68" s="3"/>
    </row>
    <row r="69" spans="2:9" x14ac:dyDescent="0.3">
      <c r="C69">
        <v>58</v>
      </c>
      <c r="D69" s="1">
        <v>11.250999999999999</v>
      </c>
      <c r="E69" s="5">
        <f t="shared" ref="E69" si="98">AVERAGE(D69:D70)</f>
        <v>12.361499999999999</v>
      </c>
      <c r="F69" s="6">
        <f t="shared" ref="F69" si="99">_xlfn.STDEV.P(D69:D70)</f>
        <v>1.1105</v>
      </c>
      <c r="G69" s="7">
        <f t="shared" ref="G69" si="100">F69/E69</f>
        <v>8.983537596569996E-2</v>
      </c>
      <c r="H69" s="2"/>
      <c r="I69" s="3"/>
    </row>
    <row r="70" spans="2:9" x14ac:dyDescent="0.3">
      <c r="D70" s="1">
        <v>13.472</v>
      </c>
      <c r="E70" s="2"/>
      <c r="F70" s="4"/>
      <c r="H70" s="2"/>
      <c r="I70" s="3"/>
    </row>
    <row r="71" spans="2:9" x14ac:dyDescent="0.3">
      <c r="C71">
        <v>59</v>
      </c>
      <c r="D71" s="1">
        <v>11.456</v>
      </c>
      <c r="E71" s="5">
        <f t="shared" ref="E71" si="101">AVERAGE(D71:D72)</f>
        <v>11.856</v>
      </c>
      <c r="F71" s="6">
        <f t="shared" ref="F71" si="102">_xlfn.STDEV.P(D71:D72)</f>
        <v>0.40000000000000036</v>
      </c>
      <c r="G71" s="7">
        <f t="shared" ref="G71" si="103">F71/E71</f>
        <v>3.3738191632928502E-2</v>
      </c>
      <c r="H71" s="2"/>
      <c r="I71" s="3"/>
    </row>
    <row r="72" spans="2:9" x14ac:dyDescent="0.3">
      <c r="D72" s="1">
        <v>12.256</v>
      </c>
      <c r="E72" s="2"/>
      <c r="F72" s="4"/>
      <c r="H72" s="2"/>
      <c r="I72" s="3"/>
    </row>
    <row r="73" spans="2:9" x14ac:dyDescent="0.3">
      <c r="C73">
        <v>60</v>
      </c>
      <c r="D73" s="1">
        <v>13.89</v>
      </c>
      <c r="E73" s="5">
        <f t="shared" ref="E73" si="104">AVERAGE(D73:D74)</f>
        <v>13.503500000000001</v>
      </c>
      <c r="F73" s="6">
        <f t="shared" ref="F73" si="105">_xlfn.STDEV.P(D73:D74)</f>
        <v>0.38649999999999984</v>
      </c>
      <c r="G73" s="7">
        <f t="shared" ref="G73" si="106">F73/E73</f>
        <v>2.8622209056911159E-2</v>
      </c>
      <c r="H73" s="2"/>
      <c r="I73" s="3"/>
    </row>
    <row r="74" spans="2:9" x14ac:dyDescent="0.3">
      <c r="D74" s="1">
        <v>13.117000000000001</v>
      </c>
      <c r="E74" s="2"/>
      <c r="F74" s="4"/>
      <c r="H74" s="2"/>
      <c r="I74" s="3"/>
    </row>
    <row r="75" spans="2:9" x14ac:dyDescent="0.3">
      <c r="B75" t="s">
        <v>4</v>
      </c>
      <c r="C75">
        <v>67</v>
      </c>
      <c r="D75" s="1">
        <v>14.663</v>
      </c>
      <c r="E75" s="5">
        <f t="shared" ref="E75" si="107">AVERAGE(D75:D76)</f>
        <v>14.9275</v>
      </c>
      <c r="F75" s="6">
        <f t="shared" ref="F75" si="108">_xlfn.STDEV.P(D75:D76)</f>
        <v>0.26449999999999996</v>
      </c>
      <c r="G75" s="7">
        <f t="shared" ref="G75" si="109">F75/E75</f>
        <v>1.7718975046055935E-2</v>
      </c>
      <c r="H75" s="2"/>
      <c r="I75" s="3"/>
    </row>
    <row r="76" spans="2:9" x14ac:dyDescent="0.3">
      <c r="D76" s="1">
        <v>15.192</v>
      </c>
      <c r="E76" s="2"/>
      <c r="F76" s="4"/>
      <c r="H76" s="2"/>
      <c r="I76" s="3"/>
    </row>
    <row r="77" spans="2:9" x14ac:dyDescent="0.3">
      <c r="C77">
        <v>68</v>
      </c>
      <c r="D77" s="1">
        <v>19.045000000000002</v>
      </c>
      <c r="E77" s="5">
        <f t="shared" ref="E77" si="110">AVERAGE(D77:D78)</f>
        <v>18.819000000000003</v>
      </c>
      <c r="F77" s="6">
        <f t="shared" ref="F77" si="111">_xlfn.STDEV.P(D77:D78)</f>
        <v>0.22600000000000087</v>
      </c>
      <c r="G77" s="7">
        <f t="shared" ref="G77" si="112">F77/E77</f>
        <v>1.2009139699240175E-2</v>
      </c>
      <c r="H77" s="2"/>
      <c r="I77" s="3"/>
    </row>
    <row r="78" spans="2:9" x14ac:dyDescent="0.3">
      <c r="D78" s="1">
        <v>18.593</v>
      </c>
      <c r="E78" s="2"/>
      <c r="F78" s="4"/>
      <c r="H78" s="2"/>
      <c r="I78" s="3"/>
    </row>
    <row r="79" spans="2:9" x14ac:dyDescent="0.3">
      <c r="C79">
        <v>69</v>
      </c>
      <c r="D79" s="1">
        <v>21.175000000000001</v>
      </c>
      <c r="E79" s="5">
        <f t="shared" ref="E79" si="113">AVERAGE(D79:D80)</f>
        <v>20.608000000000001</v>
      </c>
      <c r="F79" s="6">
        <f t="shared" ref="F79" si="114">_xlfn.STDEV.P(D79:D80)</f>
        <v>0.56700000000000017</v>
      </c>
      <c r="G79" s="7">
        <f t="shared" ref="G79" si="115">F79/E79</f>
        <v>2.7513586956521747E-2</v>
      </c>
      <c r="H79" s="2"/>
      <c r="I79" s="3"/>
    </row>
    <row r="80" spans="2:9" x14ac:dyDescent="0.3">
      <c r="D80" s="1">
        <v>20.041</v>
      </c>
      <c r="E80" s="2"/>
      <c r="F80" s="4"/>
      <c r="H80" s="2"/>
      <c r="I80" s="3"/>
    </row>
    <row r="81" spans="2:9" x14ac:dyDescent="0.3">
      <c r="C81">
        <v>70</v>
      </c>
      <c r="D81" s="1">
        <v>18.783999999999999</v>
      </c>
      <c r="E81" s="5">
        <f t="shared" ref="E81" si="116">AVERAGE(D81:D82)</f>
        <v>18.603999999999999</v>
      </c>
      <c r="F81" s="6">
        <f t="shared" ref="F81" si="117">_xlfn.STDEV.P(D81:D82)</f>
        <v>0.17999999999999972</v>
      </c>
      <c r="G81" s="7">
        <f t="shared" ref="G81" si="118">F81/E81</f>
        <v>9.6753386368522744E-3</v>
      </c>
      <c r="H81" s="2"/>
      <c r="I81" s="3"/>
    </row>
    <row r="82" spans="2:9" x14ac:dyDescent="0.3">
      <c r="D82" s="1">
        <v>18.423999999999999</v>
      </c>
      <c r="E82" s="2"/>
      <c r="F82" s="4"/>
      <c r="H82" s="2"/>
      <c r="I82" s="3"/>
    </row>
    <row r="83" spans="2:9" x14ac:dyDescent="0.3">
      <c r="C83">
        <v>71</v>
      </c>
      <c r="D83" s="1">
        <v>18.402999999999999</v>
      </c>
      <c r="E83" s="5">
        <f t="shared" ref="E83" si="119">AVERAGE(D83:D84)</f>
        <v>17.826000000000001</v>
      </c>
      <c r="F83" s="6">
        <f t="shared" ref="F83" si="120">_xlfn.STDEV.P(D83:D84)</f>
        <v>0.57699999999999996</v>
      </c>
      <c r="G83" s="7">
        <f t="shared" ref="G83" si="121">F83/E83</f>
        <v>3.2368450577807691E-2</v>
      </c>
      <c r="H83" s="2"/>
      <c r="I83" s="3"/>
    </row>
    <row r="84" spans="2:9" x14ac:dyDescent="0.3">
      <c r="D84" s="1">
        <v>17.248999999999999</v>
      </c>
      <c r="E84" s="2"/>
      <c r="F84" s="4"/>
      <c r="H84" s="2"/>
      <c r="I84" s="3"/>
    </row>
    <row r="85" spans="2:9" x14ac:dyDescent="0.3">
      <c r="C85">
        <v>72</v>
      </c>
      <c r="D85" s="1">
        <v>15.571999999999999</v>
      </c>
      <c r="E85" s="5">
        <f t="shared" ref="E85" si="122">AVERAGE(D85:D86)</f>
        <v>14.997999999999999</v>
      </c>
      <c r="F85" s="6">
        <f t="shared" ref="F85" si="123">_xlfn.STDEV.P(D85:D86)</f>
        <v>0.57399999999999984</v>
      </c>
      <c r="G85" s="7">
        <f t="shared" ref="G85" si="124">F85/E85</f>
        <v>3.8271769569275894E-2</v>
      </c>
      <c r="H85" s="2"/>
      <c r="I85" s="3"/>
    </row>
    <row r="86" spans="2:9" x14ac:dyDescent="0.3">
      <c r="D86" s="1">
        <v>14.423999999999999</v>
      </c>
      <c r="E86" s="2"/>
      <c r="F86" s="4"/>
      <c r="H86" s="2"/>
      <c r="I86" s="3"/>
    </row>
    <row r="87" spans="2:9" x14ac:dyDescent="0.3">
      <c r="B87" t="s">
        <v>5</v>
      </c>
      <c r="C87">
        <v>101</v>
      </c>
      <c r="D87" s="1">
        <v>13.164999999999999</v>
      </c>
      <c r="E87" s="5">
        <f t="shared" ref="E87" si="125">AVERAGE(D87:D88)</f>
        <v>12.824</v>
      </c>
      <c r="F87" s="6">
        <f t="shared" ref="F87" si="126">_xlfn.STDEV.P(D87:D88)</f>
        <v>0.3409999999999993</v>
      </c>
      <c r="G87" s="7">
        <f t="shared" ref="G87" si="127">F87/E87</f>
        <v>2.6590767311291275E-2</v>
      </c>
      <c r="H87" s="2"/>
      <c r="I87" s="3"/>
    </row>
    <row r="88" spans="2:9" x14ac:dyDescent="0.3">
      <c r="D88" s="1">
        <v>12.483000000000001</v>
      </c>
      <c r="E88" s="2"/>
      <c r="F88" s="4"/>
      <c r="H88" s="2"/>
      <c r="I88" s="3"/>
    </row>
    <row r="89" spans="2:9" x14ac:dyDescent="0.3">
      <c r="C89">
        <v>102</v>
      </c>
      <c r="D89" s="1">
        <v>15.707000000000001</v>
      </c>
      <c r="E89" s="5">
        <f t="shared" ref="E89" si="128">AVERAGE(D89:D90)</f>
        <v>14.753</v>
      </c>
      <c r="F89" s="6">
        <f t="shared" ref="F89" si="129">_xlfn.STDEV.P(D89:D90)</f>
        <v>0.95400000000000063</v>
      </c>
      <c r="G89" s="7">
        <f t="shared" ref="G89" si="130">F89/E89</f>
        <v>6.4664813936148619E-2</v>
      </c>
      <c r="H89" s="2"/>
      <c r="I89" s="3"/>
    </row>
    <row r="90" spans="2:9" x14ac:dyDescent="0.3">
      <c r="D90" s="1">
        <v>13.798999999999999</v>
      </c>
      <c r="E90" s="2"/>
      <c r="F90" s="4"/>
      <c r="H90" s="2"/>
      <c r="I90" s="3"/>
    </row>
    <row r="91" spans="2:9" x14ac:dyDescent="0.3">
      <c r="B91" t="s">
        <v>6</v>
      </c>
      <c r="C91">
        <v>18</v>
      </c>
      <c r="D91" s="1">
        <v>18.122</v>
      </c>
      <c r="E91" s="5">
        <f t="shared" ref="E91" si="131">AVERAGE(D91:D92)</f>
        <v>18.149999999999999</v>
      </c>
      <c r="F91" s="6">
        <f t="shared" ref="F91" si="132">_xlfn.STDEV.P(D91:D92)</f>
        <v>2.8000000000000469E-2</v>
      </c>
      <c r="G91" s="7">
        <f t="shared" ref="G91" si="133">F91/E91</f>
        <v>1.5426997245179322E-3</v>
      </c>
      <c r="H91" s="2"/>
      <c r="I91" s="3"/>
    </row>
    <row r="92" spans="2:9" x14ac:dyDescent="0.3">
      <c r="D92" s="1">
        <v>18.178000000000001</v>
      </c>
      <c r="E92" s="2"/>
      <c r="F92" s="4"/>
      <c r="H92" s="2"/>
      <c r="I92" s="3"/>
    </row>
    <row r="93" spans="2:9" x14ac:dyDescent="0.3">
      <c r="C93">
        <v>19</v>
      </c>
      <c r="D93" s="1">
        <v>17.645</v>
      </c>
      <c r="E93" s="5">
        <f t="shared" ref="E93" si="134">AVERAGE(D93:D94)</f>
        <v>15.6145</v>
      </c>
      <c r="F93" s="6">
        <f t="shared" ref="F93" si="135">_xlfn.STDEV.P(D93:D94)</f>
        <v>2.0305000000000062</v>
      </c>
      <c r="G93" s="7">
        <f t="shared" ref="G93" si="136">F93/E93</f>
        <v>0.13003938646770669</v>
      </c>
      <c r="H93" s="2"/>
      <c r="I93" s="3"/>
    </row>
    <row r="94" spans="2:9" x14ac:dyDescent="0.3">
      <c r="D94" s="1">
        <v>13.584</v>
      </c>
      <c r="E94" s="2"/>
      <c r="F94" s="4"/>
      <c r="H94" s="2"/>
      <c r="I94" s="3"/>
    </row>
    <row r="95" spans="2:9" x14ac:dyDescent="0.3">
      <c r="C95">
        <v>20</v>
      </c>
      <c r="D95" s="1">
        <v>16.256</v>
      </c>
      <c r="E95" s="5">
        <f t="shared" ref="E95" si="137">AVERAGE(D95:D96)</f>
        <v>14.712</v>
      </c>
      <c r="F95" s="6">
        <f t="shared" ref="F95" si="138">_xlfn.STDEV.P(D95:D96)</f>
        <v>1.5440000000000109</v>
      </c>
      <c r="G95" s="7">
        <f t="shared" ref="G95" si="139">F95/E95</f>
        <v>0.10494834148994094</v>
      </c>
      <c r="H95" s="2"/>
      <c r="I95" s="3"/>
    </row>
    <row r="96" spans="2:9" x14ac:dyDescent="0.3">
      <c r="D96" s="1">
        <v>13.167999999999999</v>
      </c>
      <c r="E96" s="2"/>
      <c r="F96" s="4"/>
      <c r="H96" s="2"/>
      <c r="I96" s="3"/>
    </row>
    <row r="97" spans="3:9" x14ac:dyDescent="0.3">
      <c r="C97">
        <v>73</v>
      </c>
      <c r="D97" s="1">
        <v>9.407</v>
      </c>
      <c r="E97" s="5">
        <f t="shared" ref="E97" si="140">AVERAGE(D97:D98)</f>
        <v>9.0374999999999996</v>
      </c>
      <c r="F97" s="6">
        <f t="shared" ref="F97" si="141">_xlfn.STDEV.P(D97:D98)</f>
        <v>0.36950000000000038</v>
      </c>
      <c r="G97" s="7">
        <f t="shared" ref="G97" si="142">F97/E97</f>
        <v>4.0885200553250386E-2</v>
      </c>
      <c r="H97" s="2"/>
      <c r="I97" s="3"/>
    </row>
    <row r="98" spans="3:9" x14ac:dyDescent="0.3">
      <c r="D98" s="1">
        <v>8.6679999999999993</v>
      </c>
      <c r="E98" s="2"/>
      <c r="F98" s="4"/>
      <c r="H98" s="2"/>
      <c r="I98" s="3"/>
    </row>
    <row r="99" spans="3:9" x14ac:dyDescent="0.3">
      <c r="D99" s="1"/>
    </row>
  </sheetData>
  <conditionalFormatting sqref="M2:M5">
    <cfRule type="containsBlanks" dxfId="9" priority="3">
      <formula>LEN(TRIM(M2))=0</formula>
    </cfRule>
    <cfRule type="cellIs" dxfId="8" priority="4" operator="lessThan">
      <formula>0.051</formula>
    </cfRule>
  </conditionalFormatting>
  <conditionalFormatting sqref="M50:M53">
    <cfRule type="containsBlanks" dxfId="7" priority="1">
      <formula>LEN(TRIM(M50))=0</formula>
    </cfRule>
    <cfRule type="cellIs" dxfId="6" priority="2" operator="lessThan">
      <formula>0.051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opLeftCell="A47" workbookViewId="0">
      <selection activeCell="D51" sqref="D51:D98"/>
    </sheetView>
  </sheetViews>
  <sheetFormatPr defaultColWidth="8.77734375" defaultRowHeight="14.4" x14ac:dyDescent="0.3"/>
  <cols>
    <col min="5" max="5" width="9.109375" style="2"/>
    <col min="6" max="6" width="9.109375" style="4"/>
    <col min="8" max="8" width="9.109375" style="2"/>
    <col min="9" max="9" width="9.109375" style="3"/>
  </cols>
  <sheetData>
    <row r="1" spans="1:14" x14ac:dyDescent="0.3">
      <c r="I1" s="10" t="s">
        <v>7</v>
      </c>
      <c r="J1" s="2" t="s">
        <v>12</v>
      </c>
      <c r="K1" s="4" t="s">
        <v>13</v>
      </c>
      <c r="L1" t="s">
        <v>14</v>
      </c>
      <c r="M1" s="8" t="s">
        <v>15</v>
      </c>
    </row>
    <row r="2" spans="1:14" x14ac:dyDescent="0.3">
      <c r="C2" t="s">
        <v>1</v>
      </c>
      <c r="D2" s="1" t="s">
        <v>0</v>
      </c>
      <c r="E2" s="2" t="s">
        <v>8</v>
      </c>
      <c r="F2" s="4" t="s">
        <v>9</v>
      </c>
      <c r="G2" t="s">
        <v>10</v>
      </c>
      <c r="I2" s="3" t="s">
        <v>2</v>
      </c>
      <c r="J2" s="5">
        <f>AVERAGE(D3:D14)</f>
        <v>6.4424999999999999</v>
      </c>
      <c r="K2" s="6">
        <f>_xlfn.STDEV.P(D3:D14)</f>
        <v>0.77776844240428833</v>
      </c>
      <c r="L2" s="7">
        <f>K2/J2</f>
        <v>0.12072463211552788</v>
      </c>
      <c r="M2" s="9">
        <f>TTEST(D3:D14,D15:D26,2,2)</f>
        <v>0.14165437738782358</v>
      </c>
      <c r="N2" t="s">
        <v>16</v>
      </c>
    </row>
    <row r="3" spans="1:14" x14ac:dyDescent="0.3">
      <c r="A3" t="s">
        <v>7</v>
      </c>
      <c r="B3" t="s">
        <v>2</v>
      </c>
      <c r="C3">
        <v>43</v>
      </c>
      <c r="D3" s="1">
        <v>6.649</v>
      </c>
      <c r="E3" s="5">
        <f>AVERAGE(D3:D4)</f>
        <v>6.7334999999999994</v>
      </c>
      <c r="F3" s="6">
        <f>_xlfn.STDEV.P(D3:D4)</f>
        <v>8.4499999999999797E-2</v>
      </c>
      <c r="G3" s="7">
        <f>F3/E3</f>
        <v>1.2549194326873068E-2</v>
      </c>
      <c r="I3" s="3" t="s">
        <v>3</v>
      </c>
      <c r="J3" s="5">
        <f>AVERAGE(D15:D26)</f>
        <v>5.8160833333333342</v>
      </c>
      <c r="K3" s="6">
        <f>_xlfn.STDEV.P(D15:D26)</f>
        <v>1.119163188751112</v>
      </c>
      <c r="L3" s="7">
        <f t="shared" ref="L3:L5" si="0">K3/J3</f>
        <v>0.19242557656231057</v>
      </c>
      <c r="M3" s="9">
        <f>TTEST(D3:D14,D27:D38,2,2)</f>
        <v>0.47819303942516544</v>
      </c>
      <c r="N3" t="s">
        <v>17</v>
      </c>
    </row>
    <row r="4" spans="1:14" x14ac:dyDescent="0.3">
      <c r="D4" s="1">
        <v>6.8179999999999996</v>
      </c>
      <c r="I4" s="3" t="s">
        <v>4</v>
      </c>
      <c r="J4" s="5">
        <f>AVERAGE(D27:D38)</f>
        <v>6.8093333333333339</v>
      </c>
      <c r="K4" s="6">
        <f>_xlfn.STDEV.P(D27:D38)</f>
        <v>1.4961642252402898</v>
      </c>
      <c r="L4" s="7">
        <f t="shared" si="0"/>
        <v>0.21972257077153265</v>
      </c>
      <c r="M4" s="9">
        <f>TTEST(D15:D26,D27:D38,2,2)</f>
        <v>9.1769868642896185E-2</v>
      </c>
      <c r="N4" t="s">
        <v>18</v>
      </c>
    </row>
    <row r="5" spans="1:14" x14ac:dyDescent="0.3">
      <c r="C5">
        <v>44</v>
      </c>
      <c r="D5" s="1">
        <v>5.8630000000000004</v>
      </c>
      <c r="E5" s="5">
        <f t="shared" ref="E5" si="1">AVERAGE(D5:D6)</f>
        <v>5.8120000000000003</v>
      </c>
      <c r="F5" s="6">
        <f t="shared" ref="F5" si="2">_xlfn.STDEV.P(D5:D6)</f>
        <v>5.1000000000000156E-2</v>
      </c>
      <c r="G5" s="7">
        <f t="shared" ref="G5" si="3">F5/E5</f>
        <v>8.7749483826565985E-3</v>
      </c>
      <c r="I5" s="3" t="s">
        <v>11</v>
      </c>
      <c r="J5" s="5">
        <f>AVERAGE(D39:D42)</f>
        <v>5.0054999999999996</v>
      </c>
      <c r="K5" s="6">
        <f>_xlfn.STDEV.P(D39:D42)</f>
        <v>0.27318903711532794</v>
      </c>
      <c r="L5" s="7">
        <f t="shared" si="0"/>
        <v>5.4577771874004186E-2</v>
      </c>
      <c r="M5" s="9">
        <f>TTEST(D3:D14,D39:D42,2,2)</f>
        <v>4.4208096632867211E-3</v>
      </c>
      <c r="N5" t="s">
        <v>19</v>
      </c>
    </row>
    <row r="6" spans="1:14" x14ac:dyDescent="0.3">
      <c r="D6" s="1">
        <v>5.7610000000000001</v>
      </c>
    </row>
    <row r="7" spans="1:14" x14ac:dyDescent="0.3">
      <c r="C7">
        <v>45</v>
      </c>
      <c r="D7" s="1">
        <v>6.0289999999999999</v>
      </c>
      <c r="E7" s="5">
        <f t="shared" ref="E7" si="4">AVERAGE(D7:D8)</f>
        <v>6.0670000000000002</v>
      </c>
      <c r="F7" s="6">
        <f t="shared" ref="F7" si="5">_xlfn.STDEV.P(D7:D8)</f>
        <v>3.8000000000000256E-2</v>
      </c>
      <c r="G7" s="7">
        <f t="shared" ref="G7" si="6">F7/E7</f>
        <v>6.2633921213120581E-3</v>
      </c>
    </row>
    <row r="8" spans="1:14" x14ac:dyDescent="0.3">
      <c r="D8" s="1">
        <v>6.1050000000000004</v>
      </c>
    </row>
    <row r="9" spans="1:14" x14ac:dyDescent="0.3">
      <c r="C9">
        <v>46</v>
      </c>
      <c r="D9" s="1">
        <v>6.0579999999999998</v>
      </c>
      <c r="E9" s="5">
        <f t="shared" ref="E9" si="7">AVERAGE(D9:D10)</f>
        <v>5.9645000000000001</v>
      </c>
      <c r="F9" s="6">
        <f t="shared" ref="F9" si="8">_xlfn.STDEV.P(D9:D10)</f>
        <v>9.3499999999999694E-2</v>
      </c>
      <c r="G9" s="7">
        <f t="shared" ref="G9" si="9">F9/E9</f>
        <v>1.5676083494006152E-2</v>
      </c>
    </row>
    <row r="10" spans="1:14" x14ac:dyDescent="0.3">
      <c r="D10" s="1">
        <v>5.8710000000000004</v>
      </c>
    </row>
    <row r="11" spans="1:14" x14ac:dyDescent="0.3">
      <c r="C11">
        <v>47</v>
      </c>
      <c r="D11" s="1">
        <v>8.0449999999999999</v>
      </c>
      <c r="E11" s="5">
        <f t="shared" ref="E11" si="10">AVERAGE(D11:D12)</f>
        <v>8.0504999999999995</v>
      </c>
      <c r="F11" s="6">
        <f t="shared" ref="F11" si="11">_xlfn.STDEV.P(D11:D12)</f>
        <v>5.4999999999996163E-3</v>
      </c>
      <c r="G11" s="7">
        <f t="shared" ref="G11" si="12">F11/E11</f>
        <v>6.8318737966581162E-4</v>
      </c>
    </row>
    <row r="12" spans="1:14" x14ac:dyDescent="0.3">
      <c r="D12" s="1">
        <v>8.0559999999999992</v>
      </c>
    </row>
    <row r="13" spans="1:14" x14ac:dyDescent="0.3">
      <c r="C13">
        <v>48</v>
      </c>
      <c r="D13" s="1">
        <v>6.0279999999999996</v>
      </c>
      <c r="E13" s="5">
        <f t="shared" ref="E13" si="13">AVERAGE(D13:D14)</f>
        <v>6.0274999999999999</v>
      </c>
      <c r="F13" s="6">
        <f t="shared" ref="F13" si="14">_xlfn.STDEV.P(D13:D14)</f>
        <v>4.9999999999972289E-4</v>
      </c>
      <c r="G13" s="7">
        <f t="shared" ref="G13" si="15">F13/E13</f>
        <v>8.2953131480667421E-5</v>
      </c>
    </row>
    <row r="14" spans="1:14" x14ac:dyDescent="0.3">
      <c r="D14" s="1">
        <v>6.0270000000000001</v>
      </c>
    </row>
    <row r="15" spans="1:14" x14ac:dyDescent="0.3">
      <c r="B15" t="s">
        <v>3</v>
      </c>
      <c r="C15">
        <v>55</v>
      </c>
      <c r="D15" s="1">
        <v>5.7210000000000001</v>
      </c>
      <c r="E15" s="5">
        <f t="shared" ref="E15" si="16">AVERAGE(D15:D16)</f>
        <v>5.8330000000000002</v>
      </c>
      <c r="F15" s="6">
        <f t="shared" ref="F15" si="17">_xlfn.STDEV.P(D15:D16)</f>
        <v>0.1120000000000001</v>
      </c>
      <c r="G15" s="7">
        <f t="shared" ref="G15" si="18">F15/E15</f>
        <v>1.9201097205554619E-2</v>
      </c>
    </row>
    <row r="16" spans="1:14" x14ac:dyDescent="0.3">
      <c r="D16" s="1">
        <v>5.9450000000000003</v>
      </c>
    </row>
    <row r="17" spans="2:7" x14ac:dyDescent="0.3">
      <c r="C17">
        <v>56</v>
      </c>
      <c r="D17" s="1">
        <v>7.9459999999999997</v>
      </c>
      <c r="E17" s="5">
        <f t="shared" ref="E17" si="19">AVERAGE(D17:D18)</f>
        <v>7.8659999999999997</v>
      </c>
      <c r="F17" s="6">
        <f t="shared" ref="F17" si="20">_xlfn.STDEV.P(D17:D18)</f>
        <v>8.0000000000000071E-2</v>
      </c>
      <c r="G17" s="7">
        <f t="shared" ref="G17" si="21">F17/E17</f>
        <v>1.0170353419781347E-2</v>
      </c>
    </row>
    <row r="18" spans="2:7" x14ac:dyDescent="0.3">
      <c r="D18" s="1">
        <v>7.7859999999999996</v>
      </c>
    </row>
    <row r="19" spans="2:7" x14ac:dyDescent="0.3">
      <c r="C19">
        <v>57</v>
      </c>
      <c r="D19" s="1">
        <v>6.3540000000000001</v>
      </c>
      <c r="E19" s="5">
        <f t="shared" ref="E19" si="22">AVERAGE(D19:D20)</f>
        <v>6.4190000000000005</v>
      </c>
      <c r="F19" s="6">
        <f t="shared" ref="F19" si="23">_xlfn.STDEV.P(D19:D20)</f>
        <v>6.4999999999999947E-2</v>
      </c>
      <c r="G19" s="7">
        <f t="shared" ref="G19" si="24">F19/E19</f>
        <v>1.0126187879732037E-2</v>
      </c>
    </row>
    <row r="20" spans="2:7" x14ac:dyDescent="0.3">
      <c r="D20" s="1">
        <v>6.484</v>
      </c>
    </row>
    <row r="21" spans="2:7" x14ac:dyDescent="0.3">
      <c r="C21">
        <v>58</v>
      </c>
      <c r="D21" s="1">
        <v>4.51</v>
      </c>
      <c r="E21" s="5">
        <f t="shared" ref="E21" si="25">AVERAGE(D21:D22)</f>
        <v>4.4930000000000003</v>
      </c>
      <c r="F21" s="6">
        <f t="shared" ref="F21" si="26">_xlfn.STDEV.P(D21:D22)</f>
        <v>1.6999999999999904E-2</v>
      </c>
      <c r="G21" s="7">
        <f t="shared" ref="G21" si="27">F21/E21</f>
        <v>3.7836634765190079E-3</v>
      </c>
    </row>
    <row r="22" spans="2:7" x14ac:dyDescent="0.3">
      <c r="D22" s="1">
        <v>4.476</v>
      </c>
    </row>
    <row r="23" spans="2:7" x14ac:dyDescent="0.3">
      <c r="C23">
        <v>59</v>
      </c>
      <c r="D23" s="1">
        <v>4.9109999999999996</v>
      </c>
      <c r="E23" s="5">
        <f t="shared" ref="E23" si="28">AVERAGE(D23:D24)</f>
        <v>4.7874999999999996</v>
      </c>
      <c r="F23" s="6">
        <f t="shared" ref="F23" si="29">_xlfn.STDEV.P(D23:D24)</f>
        <v>0.12349999999999994</v>
      </c>
      <c r="G23" s="7">
        <f t="shared" ref="G23" si="30">F23/E23</f>
        <v>2.5796344647519572E-2</v>
      </c>
    </row>
    <row r="24" spans="2:7" x14ac:dyDescent="0.3">
      <c r="D24" s="1">
        <v>4.6639999999999997</v>
      </c>
    </row>
    <row r="25" spans="2:7" x14ac:dyDescent="0.3">
      <c r="C25">
        <v>60</v>
      </c>
      <c r="D25" s="1">
        <v>5.47</v>
      </c>
      <c r="E25" s="5">
        <f t="shared" ref="E25" si="31">AVERAGE(D25:D26)</f>
        <v>5.4979999999999993</v>
      </c>
      <c r="F25" s="6">
        <f t="shared" ref="F25" si="32">_xlfn.STDEV.P(D25:D26)</f>
        <v>2.8000000000000025E-2</v>
      </c>
      <c r="G25" s="7">
        <f t="shared" ref="G25" si="33">F25/E25</f>
        <v>5.0927610040014601E-3</v>
      </c>
    </row>
    <row r="26" spans="2:7" x14ac:dyDescent="0.3">
      <c r="D26" s="1">
        <v>5.5259999999999998</v>
      </c>
    </row>
    <row r="27" spans="2:7" x14ac:dyDescent="0.3">
      <c r="B27" t="s">
        <v>4</v>
      </c>
      <c r="C27">
        <v>67</v>
      </c>
      <c r="D27" s="1">
        <v>5.3449999999999998</v>
      </c>
      <c r="E27" s="5">
        <f t="shared" ref="E27" si="34">AVERAGE(D27:D28)</f>
        <v>5.3550000000000004</v>
      </c>
      <c r="F27" s="6">
        <f t="shared" ref="F27" si="35">_xlfn.STDEV.P(D27:D28)</f>
        <v>1.0000000000000231E-2</v>
      </c>
      <c r="G27" s="7">
        <f t="shared" ref="G27" si="36">F27/E27</f>
        <v>1.8674136321195575E-3</v>
      </c>
    </row>
    <row r="28" spans="2:7" x14ac:dyDescent="0.3">
      <c r="D28" s="1">
        <v>5.3650000000000002</v>
      </c>
    </row>
    <row r="29" spans="2:7" x14ac:dyDescent="0.3">
      <c r="C29">
        <v>68</v>
      </c>
      <c r="D29" s="1">
        <v>8.0839999999999996</v>
      </c>
      <c r="E29" s="5">
        <f t="shared" ref="E29" si="37">AVERAGE(D29:D30)</f>
        <v>7.9729999999999999</v>
      </c>
      <c r="F29" s="6">
        <f t="shared" ref="F29" si="38">_xlfn.STDEV.P(D29:D30)</f>
        <v>0.11099999999999977</v>
      </c>
      <c r="G29" s="7">
        <f t="shared" ref="G29" si="39">F29/E29</f>
        <v>1.3921986705129783E-2</v>
      </c>
    </row>
    <row r="30" spans="2:7" x14ac:dyDescent="0.3">
      <c r="D30" s="1">
        <v>7.8620000000000001</v>
      </c>
    </row>
    <row r="31" spans="2:7" x14ac:dyDescent="0.3">
      <c r="C31">
        <v>69</v>
      </c>
      <c r="D31" s="1">
        <v>7.5049999999999999</v>
      </c>
      <c r="E31" s="5">
        <f t="shared" ref="E31" si="40">AVERAGE(D31:D32)</f>
        <v>7.4489999999999998</v>
      </c>
      <c r="F31" s="6">
        <f t="shared" ref="F31" si="41">_xlfn.STDEV.P(D31:D32)</f>
        <v>5.600000000000005E-2</v>
      </c>
      <c r="G31" s="7">
        <f t="shared" ref="G31" si="42">F31/E31</f>
        <v>7.5177876224996713E-3</v>
      </c>
    </row>
    <row r="32" spans="2:7" x14ac:dyDescent="0.3">
      <c r="D32" s="1">
        <v>7.3929999999999998</v>
      </c>
    </row>
    <row r="33" spans="2:7" x14ac:dyDescent="0.3">
      <c r="C33">
        <v>70</v>
      </c>
      <c r="D33" s="1">
        <v>6.1639999999999997</v>
      </c>
      <c r="E33" s="5">
        <f t="shared" ref="E33" si="43">AVERAGE(D33:D34)</f>
        <v>6.0549999999999997</v>
      </c>
      <c r="F33" s="6">
        <f t="shared" ref="F33" si="44">_xlfn.STDEV.P(D33:D34)</f>
        <v>0.10899999999999999</v>
      </c>
      <c r="G33" s="7">
        <f t="shared" ref="G33" si="45">F33/E33</f>
        <v>1.8001651527663087E-2</v>
      </c>
    </row>
    <row r="34" spans="2:7" x14ac:dyDescent="0.3">
      <c r="D34" s="1">
        <v>5.9459999999999997</v>
      </c>
    </row>
    <row r="35" spans="2:7" x14ac:dyDescent="0.3">
      <c r="C35">
        <v>71</v>
      </c>
      <c r="D35" s="1">
        <v>9.1509999999999998</v>
      </c>
      <c r="E35" s="5">
        <f t="shared" ref="E35" si="46">AVERAGE(D35:D36)</f>
        <v>9.1180000000000003</v>
      </c>
      <c r="F35" s="6">
        <f t="shared" ref="F35" si="47">_xlfn.STDEV.P(D35:D36)</f>
        <v>3.2999999999999474E-2</v>
      </c>
      <c r="G35" s="7">
        <f t="shared" ref="G35" si="48">F35/E35</f>
        <v>3.6192147400745198E-3</v>
      </c>
    </row>
    <row r="36" spans="2:7" x14ac:dyDescent="0.3">
      <c r="D36" s="1">
        <v>9.0850000000000009</v>
      </c>
    </row>
    <row r="37" spans="2:7" x14ac:dyDescent="0.3">
      <c r="C37">
        <v>72</v>
      </c>
      <c r="D37" s="1">
        <v>4.8559999999999999</v>
      </c>
      <c r="E37" s="5">
        <f t="shared" ref="E37" si="49">AVERAGE(D37:D38)</f>
        <v>4.9060000000000006</v>
      </c>
      <c r="F37" s="6">
        <f t="shared" ref="F37" si="50">_xlfn.STDEV.P(D37:D38)</f>
        <v>5.0000000000000266E-2</v>
      </c>
      <c r="G37" s="7">
        <f t="shared" ref="G37" si="51">F37/E37</f>
        <v>1.0191602119853293E-2</v>
      </c>
    </row>
    <row r="38" spans="2:7" x14ac:dyDescent="0.3">
      <c r="D38" s="1">
        <v>4.9560000000000004</v>
      </c>
    </row>
    <row r="39" spans="2:7" x14ac:dyDescent="0.3">
      <c r="B39" t="s">
        <v>5</v>
      </c>
      <c r="C39">
        <v>101</v>
      </c>
      <c r="D39" s="1">
        <v>4.8600000000000003</v>
      </c>
      <c r="E39" s="5">
        <f t="shared" ref="E39" si="52">AVERAGE(D39:D40)</f>
        <v>4.92</v>
      </c>
      <c r="F39" s="6">
        <f t="shared" ref="F39" si="53">_xlfn.STDEV.P(D39:D40)</f>
        <v>6.0000000000000053E-2</v>
      </c>
      <c r="G39" s="7">
        <f t="shared" ref="G39" si="54">F39/E39</f>
        <v>1.2195121951219523E-2</v>
      </c>
    </row>
    <row r="40" spans="2:7" x14ac:dyDescent="0.3">
      <c r="D40" s="1">
        <v>4.9800000000000004</v>
      </c>
    </row>
    <row r="41" spans="2:7" x14ac:dyDescent="0.3">
      <c r="C41">
        <v>102</v>
      </c>
      <c r="D41" s="1">
        <v>4.7290000000000001</v>
      </c>
      <c r="E41" s="5">
        <f t="shared" ref="E41" si="55">AVERAGE(D41:D42)</f>
        <v>5.0910000000000002</v>
      </c>
      <c r="F41" s="6">
        <f t="shared" ref="F41" si="56">_xlfn.STDEV.P(D41:D42)</f>
        <v>0.3620000000000001</v>
      </c>
      <c r="G41" s="7">
        <f t="shared" ref="G41" si="57">F41/E41</f>
        <v>7.1105873109408774E-2</v>
      </c>
    </row>
    <row r="42" spans="2:7" x14ac:dyDescent="0.3">
      <c r="D42" s="1">
        <v>5.4530000000000003</v>
      </c>
    </row>
    <row r="43" spans="2:7" x14ac:dyDescent="0.3">
      <c r="B43" t="s">
        <v>6</v>
      </c>
      <c r="C43">
        <v>18</v>
      </c>
      <c r="D43" s="1">
        <v>3.8780000000000001</v>
      </c>
      <c r="E43" s="5">
        <f t="shared" ref="E43" si="58">AVERAGE(D43:D44)</f>
        <v>3.8605</v>
      </c>
      <c r="F43" s="6">
        <f t="shared" ref="F43" si="59">_xlfn.STDEV.P(D43:D44)</f>
        <v>1.7500000000000071E-2</v>
      </c>
      <c r="G43" s="7">
        <f t="shared" ref="G43" si="60">F43/E43</f>
        <v>4.5330915684497009E-3</v>
      </c>
    </row>
    <row r="44" spans="2:7" x14ac:dyDescent="0.3">
      <c r="D44" s="1">
        <v>3.843</v>
      </c>
    </row>
    <row r="45" spans="2:7" x14ac:dyDescent="0.3">
      <c r="C45">
        <v>19</v>
      </c>
      <c r="D45" s="1">
        <v>3.395</v>
      </c>
      <c r="E45" s="5">
        <f t="shared" ref="E45" si="61">AVERAGE(D45:D46)</f>
        <v>3.3944999999999999</v>
      </c>
      <c r="F45" s="6">
        <f t="shared" ref="F45" si="62">_xlfn.STDEV.P(D45:D46)</f>
        <v>4.9999999999994493E-4</v>
      </c>
      <c r="G45" s="7">
        <f t="shared" ref="G45" si="63">F45/E45</f>
        <v>1.4729709824714833E-4</v>
      </c>
    </row>
    <row r="46" spans="2:7" x14ac:dyDescent="0.3">
      <c r="D46" s="1">
        <v>3.3940000000000001</v>
      </c>
    </row>
    <row r="47" spans="2:7" x14ac:dyDescent="0.3">
      <c r="C47">
        <v>20</v>
      </c>
      <c r="D47" s="1">
        <v>3.831</v>
      </c>
      <c r="E47" s="5">
        <f t="shared" ref="E47" si="64">AVERAGE(D47:D48)</f>
        <v>3.8140000000000001</v>
      </c>
      <c r="F47" s="6">
        <f t="shared" ref="F47" si="65">_xlfn.STDEV.P(D47:D48)</f>
        <v>1.6999999999999904E-2</v>
      </c>
      <c r="G47" s="7">
        <f t="shared" ref="G47" si="66">F47/E47</f>
        <v>4.4572627163083122E-3</v>
      </c>
    </row>
    <row r="48" spans="2:7" x14ac:dyDescent="0.3">
      <c r="D48" s="1">
        <v>3.7970000000000002</v>
      </c>
    </row>
    <row r="49" spans="1:14" x14ac:dyDescent="0.3">
      <c r="C49">
        <v>73</v>
      </c>
      <c r="D49" s="1">
        <v>3.6960000000000002</v>
      </c>
      <c r="E49" s="5">
        <f t="shared" ref="E49" si="67">AVERAGE(D49:D50)</f>
        <v>2.99</v>
      </c>
      <c r="F49" s="6">
        <f t="shared" ref="F49" si="68">_xlfn.STDEV.P(D49:D50)</f>
        <v>0.70599999999999996</v>
      </c>
      <c r="G49" s="7">
        <f t="shared" ref="G49" si="69">F49/E49</f>
        <v>0.23612040133779261</v>
      </c>
      <c r="I49" s="10" t="str">
        <f>"+  PF"</f>
        <v>+  PF</v>
      </c>
      <c r="J49" s="2" t="s">
        <v>12</v>
      </c>
      <c r="K49" s="4" t="s">
        <v>13</v>
      </c>
      <c r="L49" t="s">
        <v>14</v>
      </c>
      <c r="M49" s="8" t="s">
        <v>15</v>
      </c>
    </row>
    <row r="50" spans="1:14" x14ac:dyDescent="0.3">
      <c r="D50" s="1">
        <v>2.2839999999999998</v>
      </c>
      <c r="I50" s="3" t="s">
        <v>2</v>
      </c>
      <c r="J50" s="5">
        <f>AVERAGE(D51:D62)</f>
        <v>34.454833333333333</v>
      </c>
      <c r="K50" s="6">
        <f>_xlfn.STDEV.P(D51:D62)</f>
        <v>2.7803771276972884</v>
      </c>
      <c r="L50" s="7">
        <f>K50/J50</f>
        <v>8.0696287246509832E-2</v>
      </c>
      <c r="M50" s="9">
        <f>TTEST(D51:D62,D63:D74,2,2)</f>
        <v>1.7405493990619114E-3</v>
      </c>
      <c r="N50" t="s">
        <v>16</v>
      </c>
    </row>
    <row r="51" spans="1:14" x14ac:dyDescent="0.3">
      <c r="A51" t="str">
        <f>"+ PF"</f>
        <v>+ PF</v>
      </c>
      <c r="B51" t="s">
        <v>2</v>
      </c>
      <c r="C51">
        <v>43</v>
      </c>
      <c r="D51" s="1">
        <v>33.939</v>
      </c>
      <c r="E51" s="5">
        <f t="shared" ref="E51" si="70">AVERAGE(D51:D52)</f>
        <v>33.716000000000001</v>
      </c>
      <c r="F51" s="6">
        <f t="shared" ref="F51" si="71">_xlfn.STDEV.P(D51:D52)</f>
        <v>0.22299999999999898</v>
      </c>
      <c r="G51" s="7">
        <f t="shared" ref="G51" si="72">F51/E51</f>
        <v>6.61407047099297E-3</v>
      </c>
      <c r="I51" s="3" t="s">
        <v>3</v>
      </c>
      <c r="J51" s="5">
        <f>AVERAGE(D63:D74)</f>
        <v>30.297499999999996</v>
      </c>
      <c r="K51" s="6">
        <f>_xlfn.STDEV.P(D63:D74)</f>
        <v>2.6920006036403485</v>
      </c>
      <c r="L51" s="7">
        <f t="shared" ref="L51:L53" si="73">K51/J51</f>
        <v>8.8852235453101711E-2</v>
      </c>
      <c r="M51" s="9">
        <f>TTEST(D51:D62,D75:D86,2,2)</f>
        <v>0.28793388375514528</v>
      </c>
      <c r="N51" t="s">
        <v>17</v>
      </c>
    </row>
    <row r="52" spans="1:14" x14ac:dyDescent="0.3">
      <c r="D52" s="1">
        <v>33.493000000000002</v>
      </c>
      <c r="I52" s="3" t="s">
        <v>4</v>
      </c>
      <c r="J52" s="5">
        <f>AVERAGE(D75:D86)</f>
        <v>35.782999999999994</v>
      </c>
      <c r="K52" s="6">
        <f>_xlfn.STDEV.P(D75:D86)</f>
        <v>2.9379090353515034</v>
      </c>
      <c r="L52" s="7">
        <f t="shared" si="73"/>
        <v>8.2103485883003216E-2</v>
      </c>
      <c r="M52" s="9">
        <f>TTEST(D63:D74,D75:D86,2,2)</f>
        <v>1.5149299450402493E-4</v>
      </c>
      <c r="N52" t="s">
        <v>18</v>
      </c>
    </row>
    <row r="53" spans="1:14" x14ac:dyDescent="0.3">
      <c r="C53">
        <v>44</v>
      </c>
      <c r="D53" s="1">
        <v>34.865000000000002</v>
      </c>
      <c r="E53" s="5">
        <f t="shared" ref="E53" si="74">AVERAGE(D53:D54)</f>
        <v>35.272999999999996</v>
      </c>
      <c r="F53" s="6">
        <f t="shared" ref="F53" si="75">_xlfn.STDEV.P(D53:D54)</f>
        <v>0.4079999999999977</v>
      </c>
      <c r="G53" s="7">
        <f t="shared" ref="G53" si="76">F53/E53</f>
        <v>1.1566920874323072E-2</v>
      </c>
      <c r="I53" s="3" t="s">
        <v>11</v>
      </c>
      <c r="J53" s="5">
        <f>AVERAGE(D87:D90)</f>
        <v>30.28125</v>
      </c>
      <c r="K53" s="6">
        <f>_xlfn.STDEV.P(D87:D90)</f>
        <v>2.9187524196992114</v>
      </c>
      <c r="L53" s="7">
        <f t="shared" si="73"/>
        <v>9.6388108803276334E-2</v>
      </c>
      <c r="M53" s="9">
        <f>TTEST(D51:D62,D87:D90,2,2)</f>
        <v>3.0774213978885131E-2</v>
      </c>
      <c r="N53" t="s">
        <v>19</v>
      </c>
    </row>
    <row r="54" spans="1:14" x14ac:dyDescent="0.3">
      <c r="D54" s="1">
        <v>35.680999999999997</v>
      </c>
    </row>
    <row r="55" spans="1:14" x14ac:dyDescent="0.3">
      <c r="C55">
        <v>45</v>
      </c>
      <c r="D55" s="1">
        <v>31.969000000000001</v>
      </c>
      <c r="E55" s="5">
        <f t="shared" ref="E55" si="77">AVERAGE(D55:D56)</f>
        <v>31.778500000000001</v>
      </c>
      <c r="F55" s="6">
        <f t="shared" ref="F55" si="78">_xlfn.STDEV.P(D55:D56)</f>
        <v>0.19050000000000011</v>
      </c>
      <c r="G55" s="7">
        <f t="shared" ref="G55" si="79">F55/E55</f>
        <v>5.9946190034142616E-3</v>
      </c>
    </row>
    <row r="56" spans="1:14" x14ac:dyDescent="0.3">
      <c r="D56" s="1">
        <v>31.588000000000001</v>
      </c>
    </row>
    <row r="57" spans="1:14" x14ac:dyDescent="0.3">
      <c r="C57">
        <v>46</v>
      </c>
      <c r="D57" s="1">
        <v>31.187999999999999</v>
      </c>
      <c r="E57" s="5">
        <f t="shared" ref="E57" si="80">AVERAGE(D57:D58)</f>
        <v>30.985999999999997</v>
      </c>
      <c r="F57" s="6">
        <f t="shared" ref="F57" si="81">_xlfn.STDEV.P(D57:D58)</f>
        <v>0.20199999999999996</v>
      </c>
      <c r="G57" s="7">
        <f t="shared" ref="G57" si="82">F57/E57</f>
        <v>6.5190731298005542E-3</v>
      </c>
    </row>
    <row r="58" spans="1:14" x14ac:dyDescent="0.3">
      <c r="D58" s="1">
        <v>30.783999999999999</v>
      </c>
    </row>
    <row r="59" spans="1:14" x14ac:dyDescent="0.3">
      <c r="C59">
        <v>47</v>
      </c>
      <c r="D59" s="1">
        <v>35.689</v>
      </c>
      <c r="E59" s="5">
        <f t="shared" ref="E59" si="83">AVERAGE(D59:D60)</f>
        <v>35.583500000000001</v>
      </c>
      <c r="F59" s="6">
        <f t="shared" ref="F59" si="84">_xlfn.STDEV.P(D59:D60)</f>
        <v>0.10549999999999926</v>
      </c>
      <c r="G59" s="7">
        <f t="shared" ref="G59" si="85">F59/E59</f>
        <v>2.9648573074598974E-3</v>
      </c>
    </row>
    <row r="60" spans="1:14" x14ac:dyDescent="0.3">
      <c r="D60" s="1">
        <v>35.478000000000002</v>
      </c>
    </row>
    <row r="61" spans="1:14" x14ac:dyDescent="0.3">
      <c r="C61">
        <v>48</v>
      </c>
      <c r="D61" s="1">
        <v>39.256999999999998</v>
      </c>
      <c r="E61" s="5">
        <f t="shared" ref="E61" si="86">AVERAGE(D61:D62)</f>
        <v>39.391999999999996</v>
      </c>
      <c r="F61" s="6">
        <f t="shared" ref="F61" si="87">_xlfn.STDEV.P(D61:D62)</f>
        <v>0.13500000000000156</v>
      </c>
      <c r="G61" s="7">
        <f t="shared" ref="G61" si="88">F61/E61</f>
        <v>3.4270917952884234E-3</v>
      </c>
    </row>
    <row r="62" spans="1:14" x14ac:dyDescent="0.3">
      <c r="D62" s="1">
        <v>39.527000000000001</v>
      </c>
    </row>
    <row r="63" spans="1:14" x14ac:dyDescent="0.3">
      <c r="B63" t="s">
        <v>3</v>
      </c>
      <c r="C63">
        <v>55</v>
      </c>
      <c r="D63" s="1">
        <v>33.231999999999999</v>
      </c>
      <c r="E63" s="5">
        <f t="shared" ref="E63" si="89">AVERAGE(D63:D64)</f>
        <v>33.111999999999995</v>
      </c>
      <c r="F63" s="6">
        <f t="shared" ref="F63" si="90">_xlfn.STDEV.P(D63:D64)</f>
        <v>0.12000000000000099</v>
      </c>
      <c r="G63" s="7">
        <f t="shared" ref="G63" si="91">F63/E63</f>
        <v>3.6240637835226208E-3</v>
      </c>
    </row>
    <row r="64" spans="1:14" x14ac:dyDescent="0.3">
      <c r="D64" s="1">
        <v>32.991999999999997</v>
      </c>
    </row>
    <row r="65" spans="2:7" x14ac:dyDescent="0.3">
      <c r="C65">
        <v>56</v>
      </c>
      <c r="D65" s="1">
        <v>30.731000000000002</v>
      </c>
      <c r="E65" s="5">
        <f t="shared" ref="E65" si="92">AVERAGE(D65:D66)</f>
        <v>30.7485</v>
      </c>
      <c r="F65" s="6">
        <f t="shared" ref="F65" si="93">_xlfn.STDEV.P(D65:D66)</f>
        <v>1.7499999999998295E-2</v>
      </c>
      <c r="G65" s="7">
        <f t="shared" ref="G65" si="94">F65/E65</f>
        <v>5.6913345366435097E-4</v>
      </c>
    </row>
    <row r="66" spans="2:7" x14ac:dyDescent="0.3">
      <c r="D66" s="1">
        <v>30.765999999999998</v>
      </c>
    </row>
    <row r="67" spans="2:7" x14ac:dyDescent="0.3">
      <c r="C67">
        <v>57</v>
      </c>
      <c r="D67" s="1">
        <v>34.279000000000003</v>
      </c>
      <c r="E67" s="5">
        <f t="shared" ref="E67" si="95">AVERAGE(D67:D68)</f>
        <v>34.286000000000001</v>
      </c>
      <c r="F67" s="6">
        <f t="shared" ref="F67" si="96">_xlfn.STDEV.P(D67:D68)</f>
        <v>6.9999999999978968E-3</v>
      </c>
      <c r="G67" s="7">
        <f t="shared" ref="G67" si="97">F67/E67</f>
        <v>2.0416496529189455E-4</v>
      </c>
    </row>
    <row r="68" spans="2:7" x14ac:dyDescent="0.3">
      <c r="D68" s="1">
        <v>34.292999999999999</v>
      </c>
    </row>
    <row r="69" spans="2:7" x14ac:dyDescent="0.3">
      <c r="C69">
        <v>58</v>
      </c>
      <c r="D69" s="1">
        <v>27.945</v>
      </c>
      <c r="E69" s="5">
        <f t="shared" ref="E69" si="98">AVERAGE(D69:D70)</f>
        <v>27.974</v>
      </c>
      <c r="F69" s="6">
        <f t="shared" ref="F69" si="99">_xlfn.STDEV.P(D69:D70)</f>
        <v>2.8999999999999915E-2</v>
      </c>
      <c r="G69" s="7">
        <f t="shared" ref="G69" si="100">F69/E69</f>
        <v>1.0366769142775404E-3</v>
      </c>
    </row>
    <row r="70" spans="2:7" x14ac:dyDescent="0.3">
      <c r="D70" s="1">
        <v>28.003</v>
      </c>
    </row>
    <row r="71" spans="2:7" x14ac:dyDescent="0.3">
      <c r="C71">
        <v>59</v>
      </c>
      <c r="D71" s="1">
        <v>27.041</v>
      </c>
      <c r="E71" s="5">
        <f t="shared" ref="E71" si="101">AVERAGE(D71:D72)</f>
        <v>26.8705</v>
      </c>
      <c r="F71" s="6">
        <f t="shared" ref="F71" si="102">_xlfn.STDEV.P(D71:D72)</f>
        <v>0.17050000000000054</v>
      </c>
      <c r="G71" s="7">
        <f t="shared" ref="G71" si="103">F71/E71</f>
        <v>6.3452485067267278E-3</v>
      </c>
    </row>
    <row r="72" spans="2:7" x14ac:dyDescent="0.3">
      <c r="D72" s="1">
        <v>26.7</v>
      </c>
    </row>
    <row r="73" spans="2:7" x14ac:dyDescent="0.3">
      <c r="C73">
        <v>60</v>
      </c>
      <c r="D73" s="1">
        <v>28.803999999999998</v>
      </c>
      <c r="E73" s="5">
        <f t="shared" ref="E73" si="104">AVERAGE(D73:D74)</f>
        <v>28.793999999999997</v>
      </c>
      <c r="F73" s="6">
        <f t="shared" ref="F73" si="105">_xlfn.STDEV.P(D73:D74)</f>
        <v>9.9999999999997868E-3</v>
      </c>
      <c r="G73" s="7">
        <f t="shared" ref="G73" si="106">F73/E73</f>
        <v>3.472945752587271E-4</v>
      </c>
    </row>
    <row r="74" spans="2:7" x14ac:dyDescent="0.3">
      <c r="D74" s="1">
        <v>28.783999999999999</v>
      </c>
    </row>
    <row r="75" spans="2:7" x14ac:dyDescent="0.3">
      <c r="B75" t="s">
        <v>4</v>
      </c>
      <c r="C75">
        <v>67</v>
      </c>
      <c r="D75" s="1">
        <v>32.287999999999997</v>
      </c>
      <c r="E75" s="5">
        <f t="shared" ref="E75" si="107">AVERAGE(D75:D76)</f>
        <v>32.143499999999996</v>
      </c>
      <c r="F75" s="6">
        <f t="shared" ref="F75" si="108">_xlfn.STDEV.P(D75:D76)</f>
        <v>0.14449999999999896</v>
      </c>
      <c r="G75" s="7">
        <f t="shared" ref="G75" si="109">F75/E75</f>
        <v>4.4954656462425991E-3</v>
      </c>
    </row>
    <row r="76" spans="2:7" x14ac:dyDescent="0.3">
      <c r="D76" s="1">
        <v>31.998999999999999</v>
      </c>
    </row>
    <row r="77" spans="2:7" x14ac:dyDescent="0.3">
      <c r="C77">
        <v>68</v>
      </c>
      <c r="D77" s="1">
        <v>39.213000000000001</v>
      </c>
      <c r="E77" s="5">
        <f t="shared" ref="E77" si="110">AVERAGE(D77:D78)</f>
        <v>38.682500000000005</v>
      </c>
      <c r="F77" s="6">
        <f t="shared" ref="F77" si="111">_xlfn.STDEV.P(D77:D78)</f>
        <v>0.53049999999999997</v>
      </c>
      <c r="G77" s="7">
        <f t="shared" ref="G77" si="112">F77/E77</f>
        <v>1.3714211852905058E-2</v>
      </c>
    </row>
    <row r="78" spans="2:7" x14ac:dyDescent="0.3">
      <c r="D78" s="1">
        <v>38.152000000000001</v>
      </c>
    </row>
    <row r="79" spans="2:7" x14ac:dyDescent="0.3">
      <c r="C79">
        <v>69</v>
      </c>
      <c r="D79" s="1">
        <v>38.942999999999998</v>
      </c>
      <c r="E79" s="5">
        <f t="shared" ref="E79" si="113">AVERAGE(D79:D80)</f>
        <v>38.869999999999997</v>
      </c>
      <c r="F79" s="6">
        <f t="shared" ref="F79" si="114">_xlfn.STDEV.P(D79:D80)</f>
        <v>7.3000000000000398E-2</v>
      </c>
      <c r="G79" s="7">
        <f t="shared" ref="G79" si="115">F79/E79</f>
        <v>1.8780550553125907E-3</v>
      </c>
    </row>
    <row r="80" spans="2:7" x14ac:dyDescent="0.3">
      <c r="D80" s="1">
        <v>38.796999999999997</v>
      </c>
    </row>
    <row r="81" spans="2:7" x14ac:dyDescent="0.3">
      <c r="C81">
        <v>70</v>
      </c>
      <c r="D81" s="1">
        <v>37.338000000000001</v>
      </c>
      <c r="E81" s="5">
        <f t="shared" ref="E81" si="116">AVERAGE(D81:D82)</f>
        <v>37.018500000000003</v>
      </c>
      <c r="F81" s="6">
        <f t="shared" ref="F81" si="117">_xlfn.STDEV.P(D81:D82)</f>
        <v>0.31950000000000145</v>
      </c>
      <c r="G81" s="7">
        <f t="shared" ref="G81" si="118">F81/E81</f>
        <v>8.6308197252725379E-3</v>
      </c>
    </row>
    <row r="82" spans="2:7" x14ac:dyDescent="0.3">
      <c r="D82" s="1">
        <v>36.698999999999998</v>
      </c>
    </row>
    <row r="83" spans="2:7" x14ac:dyDescent="0.3">
      <c r="C83">
        <v>71</v>
      </c>
      <c r="D83" s="1">
        <v>36.283999999999999</v>
      </c>
      <c r="E83" s="5">
        <f t="shared" ref="E83" si="119">AVERAGE(D83:D84)</f>
        <v>36.463000000000001</v>
      </c>
      <c r="F83" s="6">
        <f t="shared" ref="F83" si="120">_xlfn.STDEV.P(D83:D84)</f>
        <v>0.17900000000000205</v>
      </c>
      <c r="G83" s="7">
        <f t="shared" ref="G83" si="121">F83/E83</f>
        <v>4.9090859227162338E-3</v>
      </c>
    </row>
    <row r="84" spans="2:7" x14ac:dyDescent="0.3">
      <c r="D84" s="1">
        <v>36.642000000000003</v>
      </c>
    </row>
    <row r="85" spans="2:7" x14ac:dyDescent="0.3">
      <c r="C85">
        <v>72</v>
      </c>
      <c r="D85" s="1">
        <v>31.596</v>
      </c>
      <c r="E85" s="5">
        <f t="shared" ref="E85" si="122">AVERAGE(D85:D86)</f>
        <v>31.520499999999998</v>
      </c>
      <c r="F85" s="6">
        <f t="shared" ref="F85" si="123">_xlfn.STDEV.P(D85:D86)</f>
        <v>7.5499999999999901E-2</v>
      </c>
      <c r="G85" s="7">
        <f t="shared" ref="G85" si="124">F85/E85</f>
        <v>2.3952665725480212E-3</v>
      </c>
    </row>
    <row r="86" spans="2:7" x14ac:dyDescent="0.3">
      <c r="D86" s="1">
        <v>31.445</v>
      </c>
    </row>
    <row r="87" spans="2:7" x14ac:dyDescent="0.3">
      <c r="B87" t="s">
        <v>5</v>
      </c>
      <c r="C87">
        <v>101</v>
      </c>
      <c r="D87" s="1">
        <v>27.54</v>
      </c>
      <c r="E87" s="5">
        <f t="shared" ref="E87" si="125">AVERAGE(D87:D88)</f>
        <v>27.3735</v>
      </c>
      <c r="F87" s="6">
        <f t="shared" ref="F87" si="126">_xlfn.STDEV.P(D87:D88)</f>
        <v>0.1664999999999992</v>
      </c>
      <c r="G87" s="7">
        <f t="shared" ref="G87" si="127">F87/E87</f>
        <v>6.0825250698668129E-3</v>
      </c>
    </row>
    <row r="88" spans="2:7" x14ac:dyDescent="0.3">
      <c r="D88" s="1">
        <v>27.207000000000001</v>
      </c>
    </row>
    <row r="89" spans="2:7" x14ac:dyDescent="0.3">
      <c r="C89">
        <v>102</v>
      </c>
      <c r="D89" s="1">
        <v>33.506</v>
      </c>
      <c r="E89" s="5">
        <f t="shared" ref="E89" si="128">AVERAGE(D89:D90)</f>
        <v>33.189</v>
      </c>
      <c r="F89" s="6">
        <f t="shared" ref="F89" si="129">_xlfn.STDEV.P(D89:D90)</f>
        <v>0.31700000000000017</v>
      </c>
      <c r="G89" s="7">
        <f t="shared" ref="G89" si="130">F89/E89</f>
        <v>9.5513573774443396E-3</v>
      </c>
    </row>
    <row r="90" spans="2:7" x14ac:dyDescent="0.3">
      <c r="D90" s="1">
        <v>32.872</v>
      </c>
    </row>
    <row r="91" spans="2:7" x14ac:dyDescent="0.3">
      <c r="B91" t="s">
        <v>6</v>
      </c>
      <c r="C91">
        <v>18</v>
      </c>
      <c r="D91" s="1">
        <v>34.661999999999999</v>
      </c>
      <c r="E91" s="5">
        <f t="shared" ref="E91" si="131">AVERAGE(D91:D92)</f>
        <v>34.525500000000001</v>
      </c>
      <c r="F91" s="6">
        <f t="shared" ref="F91" si="132">_xlfn.STDEV.P(D91:D92)</f>
        <v>0.13649999999999807</v>
      </c>
      <c r="G91" s="7">
        <f t="shared" ref="G91" si="133">F91/E91</f>
        <v>3.9535995134030808E-3</v>
      </c>
    </row>
    <row r="92" spans="2:7" x14ac:dyDescent="0.3">
      <c r="D92" s="1">
        <v>34.389000000000003</v>
      </c>
    </row>
    <row r="93" spans="2:7" x14ac:dyDescent="0.3">
      <c r="C93">
        <v>19</v>
      </c>
      <c r="D93" s="1">
        <v>34.683999999999997</v>
      </c>
      <c r="E93" s="5">
        <f t="shared" ref="E93" si="134">AVERAGE(D93:D94)</f>
        <v>34.435499999999998</v>
      </c>
      <c r="F93" s="6">
        <f t="shared" ref="F93" si="135">_xlfn.STDEV.P(D93:D94)</f>
        <v>0.24849999999999994</v>
      </c>
      <c r="G93" s="7">
        <f t="shared" ref="G93" si="136">F93/E93</f>
        <v>7.2163900625807657E-3</v>
      </c>
    </row>
    <row r="94" spans="2:7" x14ac:dyDescent="0.3">
      <c r="D94" s="1">
        <v>34.186999999999998</v>
      </c>
    </row>
    <row r="95" spans="2:7" x14ac:dyDescent="0.3">
      <c r="C95">
        <v>20</v>
      </c>
      <c r="D95" s="1">
        <v>30.387</v>
      </c>
      <c r="E95" s="5">
        <f t="shared" ref="E95" si="137">AVERAGE(D95:D96)</f>
        <v>30.233000000000001</v>
      </c>
      <c r="F95" s="6">
        <f t="shared" ref="F95" si="138">_xlfn.STDEV.P(D95:D96)</f>
        <v>0.15399999999999991</v>
      </c>
      <c r="G95" s="7">
        <f t="shared" ref="G95" si="139">F95/E95</f>
        <v>5.0937717064135184E-3</v>
      </c>
    </row>
    <row r="96" spans="2:7" x14ac:dyDescent="0.3">
      <c r="D96" s="1">
        <v>30.079000000000001</v>
      </c>
    </row>
    <row r="97" spans="3:7" x14ac:dyDescent="0.3">
      <c r="C97">
        <v>73</v>
      </c>
      <c r="D97" s="1">
        <v>19.911000000000001</v>
      </c>
      <c r="E97" s="5">
        <f t="shared" ref="E97" si="140">AVERAGE(D97:D98)</f>
        <v>19.839500000000001</v>
      </c>
      <c r="F97" s="6">
        <f t="shared" ref="F97" si="141">_xlfn.STDEV.P(D97:D98)</f>
        <v>7.1500000000000341E-2</v>
      </c>
      <c r="G97" s="7">
        <f t="shared" ref="G97" si="142">F97/E97</f>
        <v>3.6039214697951229E-3</v>
      </c>
    </row>
    <row r="98" spans="3:7" x14ac:dyDescent="0.3">
      <c r="D98" s="1">
        <v>19.768000000000001</v>
      </c>
    </row>
    <row r="99" spans="3:7" x14ac:dyDescent="0.3">
      <c r="D99" s="1"/>
    </row>
  </sheetData>
  <conditionalFormatting sqref="M2:M5">
    <cfRule type="containsBlanks" dxfId="5" priority="3">
      <formula>LEN(TRIM(M2))=0</formula>
    </cfRule>
    <cfRule type="cellIs" dxfId="4" priority="4" operator="lessThan">
      <formula>0.051</formula>
    </cfRule>
  </conditionalFormatting>
  <conditionalFormatting sqref="M50:M53">
    <cfRule type="containsBlanks" dxfId="3" priority="1">
      <formula>LEN(TRIM(M50))=0</formula>
    </cfRule>
    <cfRule type="cellIs" dxfId="2" priority="2" operator="lessThan">
      <formula>0.051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tabSelected="1" topLeftCell="A10" zoomScale="50" zoomScaleNormal="50" workbookViewId="0">
      <selection activeCell="S68" sqref="S68:S70"/>
    </sheetView>
  </sheetViews>
  <sheetFormatPr defaultColWidth="11.5546875" defaultRowHeight="14.4" x14ac:dyDescent="0.3"/>
  <sheetData>
    <row r="1" spans="1:17" x14ac:dyDescent="0.3">
      <c r="A1" t="s">
        <v>20</v>
      </c>
      <c r="I1" t="s">
        <v>35</v>
      </c>
    </row>
    <row r="2" spans="1:17" x14ac:dyDescent="0.3">
      <c r="A2" t="s">
        <v>21</v>
      </c>
      <c r="B2" t="s">
        <v>23</v>
      </c>
      <c r="I2" t="s">
        <v>36</v>
      </c>
      <c r="J2" t="s">
        <v>37</v>
      </c>
    </row>
    <row r="3" spans="1:17" x14ac:dyDescent="0.3">
      <c r="A3" t="s">
        <v>22</v>
      </c>
      <c r="B3" t="s">
        <v>24</v>
      </c>
      <c r="I3" t="s">
        <v>38</v>
      </c>
      <c r="J3" s="15">
        <f xml:space="preserve"> (200*15) / (5 * 3.36)</f>
        <v>178.57142857142856</v>
      </c>
    </row>
    <row r="4" spans="1:17" ht="15" thickBot="1" x14ac:dyDescent="0.35">
      <c r="B4" s="11"/>
      <c r="C4" s="11"/>
      <c r="D4" s="11"/>
      <c r="E4" s="11"/>
      <c r="F4" s="11"/>
      <c r="G4" s="11"/>
      <c r="H4" s="11"/>
      <c r="I4" t="s">
        <v>39</v>
      </c>
      <c r="J4" s="15">
        <f>(15*200)/(20*3.36)</f>
        <v>44.642857142857139</v>
      </c>
      <c r="K4" s="11"/>
    </row>
    <row r="5" spans="1:17" ht="15" thickBot="1" x14ac:dyDescent="0.35">
      <c r="B5" s="11"/>
      <c r="C5" s="11" t="s">
        <v>33</v>
      </c>
      <c r="D5" s="11" t="s">
        <v>33</v>
      </c>
      <c r="E5" s="11"/>
      <c r="F5" s="11"/>
      <c r="G5" s="11"/>
      <c r="H5" s="16" t="s">
        <v>40</v>
      </c>
      <c r="I5" s="17"/>
      <c r="J5" s="16" t="s">
        <v>43</v>
      </c>
      <c r="K5" s="17"/>
    </row>
    <row r="6" spans="1:17" x14ac:dyDescent="0.3">
      <c r="A6" s="11"/>
      <c r="B6" s="11"/>
      <c r="C6" s="12" t="s">
        <v>21</v>
      </c>
      <c r="D6" s="12" t="s">
        <v>21</v>
      </c>
      <c r="E6" s="12" t="s">
        <v>22</v>
      </c>
      <c r="F6" s="12" t="s">
        <v>22</v>
      </c>
      <c r="G6" s="11"/>
      <c r="H6" s="18" t="s">
        <v>41</v>
      </c>
      <c r="I6" s="19"/>
      <c r="J6" s="18" t="s">
        <v>39</v>
      </c>
      <c r="K6" s="21"/>
    </row>
    <row r="7" spans="1:17" x14ac:dyDescent="0.3">
      <c r="A7" s="11"/>
      <c r="B7" s="11"/>
      <c r="C7" s="13" t="s">
        <v>28</v>
      </c>
      <c r="D7" s="13" t="s">
        <v>28</v>
      </c>
      <c r="E7" s="13" t="s">
        <v>28</v>
      </c>
      <c r="F7" s="13" t="s">
        <v>28</v>
      </c>
      <c r="G7" s="11"/>
      <c r="H7" s="18"/>
      <c r="I7" s="19"/>
      <c r="J7" s="18"/>
      <c r="K7" s="21"/>
    </row>
    <row r="8" spans="1:17" x14ac:dyDescent="0.3">
      <c r="A8" s="11" t="s">
        <v>29</v>
      </c>
      <c r="B8" s="11"/>
      <c r="C8" s="13" t="s">
        <v>27</v>
      </c>
      <c r="D8" s="13" t="s">
        <v>27</v>
      </c>
      <c r="E8" s="13" t="s">
        <v>34</v>
      </c>
      <c r="F8" s="13" t="s">
        <v>27</v>
      </c>
      <c r="G8" s="11"/>
      <c r="H8" s="18" t="s">
        <v>27</v>
      </c>
      <c r="I8" s="19" t="s">
        <v>27</v>
      </c>
      <c r="J8" s="18" t="s">
        <v>34</v>
      </c>
      <c r="K8" s="21" t="s">
        <v>27</v>
      </c>
    </row>
    <row r="9" spans="1:17" x14ac:dyDescent="0.3">
      <c r="A9" s="11" t="s">
        <v>30</v>
      </c>
      <c r="B9" s="11"/>
      <c r="C9" s="13">
        <v>5</v>
      </c>
      <c r="D9" s="13">
        <v>5</v>
      </c>
      <c r="E9" s="13">
        <v>20</v>
      </c>
      <c r="F9" s="13">
        <v>20</v>
      </c>
      <c r="G9" s="11"/>
      <c r="H9" s="18">
        <v>5</v>
      </c>
      <c r="I9" s="19">
        <v>5</v>
      </c>
      <c r="J9" s="18">
        <v>20</v>
      </c>
      <c r="K9" s="21">
        <v>20</v>
      </c>
    </row>
    <row r="10" spans="1:17" x14ac:dyDescent="0.3">
      <c r="A10" s="11" t="s">
        <v>31</v>
      </c>
      <c r="B10" s="11"/>
      <c r="C10" s="13">
        <v>100</v>
      </c>
      <c r="D10" s="13">
        <v>100</v>
      </c>
      <c r="E10" s="13">
        <v>0.5</v>
      </c>
      <c r="F10" s="13">
        <v>0.5</v>
      </c>
      <c r="G10" s="11"/>
      <c r="H10" s="18">
        <v>100</v>
      </c>
      <c r="I10" s="19">
        <v>100</v>
      </c>
      <c r="J10" s="18">
        <v>0.5</v>
      </c>
      <c r="K10" s="21">
        <v>0.5</v>
      </c>
    </row>
    <row r="11" spans="1:17" ht="15" thickBot="1" x14ac:dyDescent="0.35">
      <c r="C11" s="14" t="s">
        <v>26</v>
      </c>
      <c r="D11" s="14" t="s">
        <v>32</v>
      </c>
      <c r="E11" s="14" t="s">
        <v>26</v>
      </c>
      <c r="F11" s="14" t="s">
        <v>32</v>
      </c>
      <c r="H11" s="22" t="s">
        <v>26</v>
      </c>
      <c r="I11" s="23" t="s">
        <v>42</v>
      </c>
      <c r="J11" s="22" t="s">
        <v>26</v>
      </c>
      <c r="K11" s="23" t="s">
        <v>42</v>
      </c>
    </row>
    <row r="12" spans="1:17" ht="15" thickBot="1" x14ac:dyDescent="0.35">
      <c r="B12" t="s">
        <v>25</v>
      </c>
      <c r="C12">
        <v>5</v>
      </c>
      <c r="D12">
        <v>5</v>
      </c>
      <c r="E12">
        <v>20</v>
      </c>
      <c r="F12">
        <v>20</v>
      </c>
      <c r="H12" s="20">
        <v>5</v>
      </c>
      <c r="I12" s="33">
        <v>5</v>
      </c>
      <c r="J12" s="33">
        <v>20</v>
      </c>
      <c r="K12" s="21">
        <v>20</v>
      </c>
      <c r="M12" t="s">
        <v>27</v>
      </c>
      <c r="O12" t="s">
        <v>34</v>
      </c>
      <c r="Q12" t="s">
        <v>64</v>
      </c>
    </row>
    <row r="13" spans="1:17" x14ac:dyDescent="0.3">
      <c r="A13" s="24" t="s">
        <v>2</v>
      </c>
      <c r="B13" s="25">
        <v>43</v>
      </c>
      <c r="C13" s="26">
        <v>12.238</v>
      </c>
      <c r="D13" s="26">
        <v>16.204999999999998</v>
      </c>
      <c r="E13" s="26">
        <v>6.649</v>
      </c>
      <c r="F13" s="26">
        <v>33.939</v>
      </c>
      <c r="G13" s="27"/>
      <c r="H13" s="66">
        <f>(C13*$J$3)/1000</f>
        <v>2.1853571428571428</v>
      </c>
      <c r="I13" s="28">
        <f>(D13*$J$3)/1000</f>
        <v>2.8937499999999994</v>
      </c>
      <c r="J13" s="28">
        <f>(E13*$J$4)/1000</f>
        <v>0.2968303571428571</v>
      </c>
      <c r="K13" s="29">
        <f>(F13*$J$4)/1000</f>
        <v>1.5151339285714285</v>
      </c>
      <c r="L13" s="98"/>
      <c r="M13" s="99">
        <f>C13*0.2</f>
        <v>2.4476</v>
      </c>
      <c r="N13" s="99"/>
      <c r="O13" s="99">
        <f>E13*0.05</f>
        <v>0.33245000000000002</v>
      </c>
      <c r="P13" s="98"/>
      <c r="Q13" s="100">
        <f>M13-O13</f>
        <v>2.1151499999999999</v>
      </c>
    </row>
    <row r="14" spans="1:17" x14ac:dyDescent="0.3">
      <c r="A14" s="30"/>
      <c r="B14" s="31"/>
      <c r="C14" s="32">
        <v>12.696</v>
      </c>
      <c r="D14" s="32">
        <v>15.077</v>
      </c>
      <c r="E14" s="32">
        <v>6.8179999999999996</v>
      </c>
      <c r="F14" s="32">
        <v>33.493000000000002</v>
      </c>
      <c r="G14" s="33"/>
      <c r="H14" s="67">
        <f t="shared" ref="H14:H60" si="0">(C14*$J$3)/1000</f>
        <v>2.2671428571428569</v>
      </c>
      <c r="I14" s="34">
        <f t="shared" ref="I14:I60" si="1">(D14*$J$3)/1000</f>
        <v>2.6923214285714283</v>
      </c>
      <c r="J14" s="34">
        <f t="shared" ref="J14:J60" si="2">(E14*$J$4)/1000</f>
        <v>0.30437499999999995</v>
      </c>
      <c r="K14" s="35">
        <f t="shared" ref="K14:K60" si="3">(F14*$J$4)/1000</f>
        <v>1.4952232142857143</v>
      </c>
      <c r="L14" s="98"/>
      <c r="M14" s="99">
        <f t="shared" ref="M14:M60" si="4">C14*0.2</f>
        <v>2.5392000000000001</v>
      </c>
      <c r="N14" s="99"/>
      <c r="O14" s="99">
        <f t="shared" ref="O14:O60" si="5">E14*0.05</f>
        <v>0.34089999999999998</v>
      </c>
      <c r="P14" s="98"/>
      <c r="Q14" s="100">
        <f t="shared" ref="Q14:Q60" si="6">M14-O14</f>
        <v>2.1983000000000001</v>
      </c>
    </row>
    <row r="15" spans="1:17" x14ac:dyDescent="0.3">
      <c r="A15" s="30"/>
      <c r="B15" s="31">
        <v>44</v>
      </c>
      <c r="C15" s="32">
        <v>13.512</v>
      </c>
      <c r="D15" s="32">
        <v>18.085000000000001</v>
      </c>
      <c r="E15" s="32">
        <v>5.8630000000000004</v>
      </c>
      <c r="F15" s="32">
        <v>34.865000000000002</v>
      </c>
      <c r="G15" s="33"/>
      <c r="H15" s="67">
        <f t="shared" si="0"/>
        <v>2.4128571428571428</v>
      </c>
      <c r="I15" s="34">
        <f t="shared" si="1"/>
        <v>3.2294642857142857</v>
      </c>
      <c r="J15" s="34">
        <f t="shared" si="2"/>
        <v>0.26174107142857145</v>
      </c>
      <c r="K15" s="35">
        <f t="shared" si="3"/>
        <v>1.5564732142857143</v>
      </c>
      <c r="L15" s="98"/>
      <c r="M15" s="99">
        <f t="shared" si="4"/>
        <v>2.7024000000000004</v>
      </c>
      <c r="N15" s="99"/>
      <c r="O15" s="99">
        <f t="shared" si="5"/>
        <v>0.29315000000000002</v>
      </c>
      <c r="P15" s="98"/>
      <c r="Q15" s="100">
        <f t="shared" si="6"/>
        <v>2.4092500000000001</v>
      </c>
    </row>
    <row r="16" spans="1:17" x14ac:dyDescent="0.3">
      <c r="A16" s="30"/>
      <c r="B16" s="31"/>
      <c r="C16" s="32">
        <v>14.029</v>
      </c>
      <c r="D16" s="32">
        <v>17.007999999999999</v>
      </c>
      <c r="E16" s="32">
        <v>5.7610000000000001</v>
      </c>
      <c r="F16" s="32">
        <v>35.680999999999997</v>
      </c>
      <c r="G16" s="33"/>
      <c r="H16" s="67">
        <f t="shared" si="0"/>
        <v>2.505178571428571</v>
      </c>
      <c r="I16" s="34">
        <f t="shared" si="1"/>
        <v>3.0371428571428569</v>
      </c>
      <c r="J16" s="34">
        <f t="shared" si="2"/>
        <v>0.25718750000000001</v>
      </c>
      <c r="K16" s="35">
        <f t="shared" si="3"/>
        <v>1.5929017857142855</v>
      </c>
      <c r="L16" s="98"/>
      <c r="M16" s="99">
        <f t="shared" si="4"/>
        <v>2.8058000000000001</v>
      </c>
      <c r="N16" s="99"/>
      <c r="O16" s="99">
        <f t="shared" si="5"/>
        <v>0.28805000000000003</v>
      </c>
      <c r="P16" s="98"/>
      <c r="Q16" s="100">
        <f t="shared" si="6"/>
        <v>2.5177499999999999</v>
      </c>
    </row>
    <row r="17" spans="1:17" x14ac:dyDescent="0.3">
      <c r="A17" s="30"/>
      <c r="B17" s="31">
        <v>45</v>
      </c>
      <c r="C17" s="32">
        <v>10.627000000000001</v>
      </c>
      <c r="D17" s="32">
        <v>15.048</v>
      </c>
      <c r="E17" s="32">
        <v>6.0289999999999999</v>
      </c>
      <c r="F17" s="32">
        <v>31.969000000000001</v>
      </c>
      <c r="G17" s="33"/>
      <c r="H17" s="67">
        <f t="shared" si="0"/>
        <v>1.8976785714285713</v>
      </c>
      <c r="I17" s="34">
        <f t="shared" si="1"/>
        <v>2.6871428571428568</v>
      </c>
      <c r="J17" s="34">
        <f t="shared" si="2"/>
        <v>0.26915178571428566</v>
      </c>
      <c r="K17" s="35">
        <f t="shared" si="3"/>
        <v>1.4271875000000001</v>
      </c>
      <c r="L17" s="98"/>
      <c r="M17" s="99">
        <f t="shared" si="4"/>
        <v>2.1254000000000004</v>
      </c>
      <c r="N17" s="99"/>
      <c r="O17" s="99">
        <f t="shared" si="5"/>
        <v>0.30145</v>
      </c>
      <c r="P17" s="98"/>
      <c r="Q17" s="100">
        <f t="shared" si="6"/>
        <v>1.8239500000000004</v>
      </c>
    </row>
    <row r="18" spans="1:17" x14ac:dyDescent="0.3">
      <c r="A18" s="30"/>
      <c r="B18" s="31"/>
      <c r="C18" s="32">
        <v>11.895</v>
      </c>
      <c r="D18" s="32">
        <v>14.727</v>
      </c>
      <c r="E18" s="32">
        <v>6.1050000000000004</v>
      </c>
      <c r="F18" s="32">
        <v>31.588000000000001</v>
      </c>
      <c r="G18" s="33"/>
      <c r="H18" s="67">
        <f t="shared" si="0"/>
        <v>2.1241071428571425</v>
      </c>
      <c r="I18" s="34">
        <f t="shared" si="1"/>
        <v>2.6298214285714283</v>
      </c>
      <c r="J18" s="34">
        <f t="shared" si="2"/>
        <v>0.27254464285714286</v>
      </c>
      <c r="K18" s="35">
        <f t="shared" si="3"/>
        <v>1.4101785714285713</v>
      </c>
      <c r="L18" s="98"/>
      <c r="M18" s="99">
        <f t="shared" si="4"/>
        <v>2.379</v>
      </c>
      <c r="N18" s="99"/>
      <c r="O18" s="99">
        <f t="shared" si="5"/>
        <v>0.30525000000000002</v>
      </c>
      <c r="P18" s="98"/>
      <c r="Q18" s="100">
        <f t="shared" si="6"/>
        <v>2.07375</v>
      </c>
    </row>
    <row r="19" spans="1:17" x14ac:dyDescent="0.3">
      <c r="A19" s="30"/>
      <c r="B19" s="31">
        <v>46</v>
      </c>
      <c r="C19" s="32">
        <v>10.846</v>
      </c>
      <c r="D19" s="32">
        <v>14.661</v>
      </c>
      <c r="E19" s="32">
        <v>6.0579999999999998</v>
      </c>
      <c r="F19" s="32">
        <v>31.187999999999999</v>
      </c>
      <c r="G19" s="33"/>
      <c r="H19" s="67">
        <f t="shared" si="0"/>
        <v>1.9367857142857141</v>
      </c>
      <c r="I19" s="34">
        <f t="shared" si="1"/>
        <v>2.6180357142857136</v>
      </c>
      <c r="J19" s="34">
        <f t="shared" si="2"/>
        <v>0.27044642857142853</v>
      </c>
      <c r="K19" s="35">
        <f t="shared" si="3"/>
        <v>1.3923214285714285</v>
      </c>
      <c r="L19" s="98"/>
      <c r="M19" s="99">
        <f t="shared" si="4"/>
        <v>2.1692</v>
      </c>
      <c r="N19" s="99"/>
      <c r="O19" s="99">
        <f t="shared" si="5"/>
        <v>0.3029</v>
      </c>
      <c r="P19" s="98"/>
      <c r="Q19" s="100">
        <f t="shared" si="6"/>
        <v>1.8663000000000001</v>
      </c>
    </row>
    <row r="20" spans="1:17" x14ac:dyDescent="0.3">
      <c r="A20" s="30"/>
      <c r="B20" s="31"/>
      <c r="C20" s="32">
        <v>11.176</v>
      </c>
      <c r="D20" s="32">
        <v>14.039</v>
      </c>
      <c r="E20" s="32">
        <v>5.8710000000000004</v>
      </c>
      <c r="F20" s="32">
        <v>30.783999999999999</v>
      </c>
      <c r="G20" s="33"/>
      <c r="H20" s="67">
        <f t="shared" si="0"/>
        <v>1.9957142857142856</v>
      </c>
      <c r="I20" s="34">
        <f t="shared" si="1"/>
        <v>2.5069642857142855</v>
      </c>
      <c r="J20" s="34">
        <f t="shared" si="2"/>
        <v>0.26209821428571428</v>
      </c>
      <c r="K20" s="35">
        <f t="shared" si="3"/>
        <v>1.3742857142857141</v>
      </c>
      <c r="L20" s="98"/>
      <c r="M20" s="99">
        <f t="shared" si="4"/>
        <v>2.2352000000000003</v>
      </c>
      <c r="N20" s="99"/>
      <c r="O20" s="99">
        <f t="shared" si="5"/>
        <v>0.29355000000000003</v>
      </c>
      <c r="P20" s="98"/>
      <c r="Q20" s="100">
        <f t="shared" si="6"/>
        <v>1.9416500000000003</v>
      </c>
    </row>
    <row r="21" spans="1:17" x14ac:dyDescent="0.3">
      <c r="A21" s="30"/>
      <c r="B21" s="31">
        <v>47</v>
      </c>
      <c r="C21" s="32">
        <v>12.631</v>
      </c>
      <c r="D21" s="32">
        <v>17.495000000000001</v>
      </c>
      <c r="E21" s="32">
        <v>8.0449999999999999</v>
      </c>
      <c r="F21" s="32">
        <v>35.689</v>
      </c>
      <c r="G21" s="33"/>
      <c r="H21" s="67">
        <f t="shared" si="0"/>
        <v>2.2555357142857142</v>
      </c>
      <c r="I21" s="34">
        <f t="shared" si="1"/>
        <v>3.1241071428571425</v>
      </c>
      <c r="J21" s="34">
        <f t="shared" si="2"/>
        <v>0.35915178571428569</v>
      </c>
      <c r="K21" s="35">
        <f t="shared" si="3"/>
        <v>1.5932589285714285</v>
      </c>
      <c r="L21" s="98"/>
      <c r="M21" s="99">
        <f t="shared" si="4"/>
        <v>2.5262000000000002</v>
      </c>
      <c r="N21" s="99"/>
      <c r="O21" s="99">
        <f t="shared" si="5"/>
        <v>0.40225</v>
      </c>
      <c r="P21" s="98"/>
      <c r="Q21" s="100">
        <f t="shared" si="6"/>
        <v>2.1239500000000002</v>
      </c>
    </row>
    <row r="22" spans="1:17" x14ac:dyDescent="0.3">
      <c r="A22" s="30"/>
      <c r="B22" s="31"/>
      <c r="C22" s="32">
        <v>13.061999999999999</v>
      </c>
      <c r="D22" s="32">
        <v>16.805</v>
      </c>
      <c r="E22" s="32">
        <v>8.0559999999999992</v>
      </c>
      <c r="F22" s="32">
        <v>35.478000000000002</v>
      </c>
      <c r="G22" s="33"/>
      <c r="H22" s="67">
        <f t="shared" si="0"/>
        <v>2.3324999999999996</v>
      </c>
      <c r="I22" s="34">
        <f t="shared" si="1"/>
        <v>3.000892857142857</v>
      </c>
      <c r="J22" s="34">
        <f t="shared" si="2"/>
        <v>0.35964285714285704</v>
      </c>
      <c r="K22" s="35">
        <f t="shared" si="3"/>
        <v>1.5838392857142856</v>
      </c>
      <c r="L22" s="98"/>
      <c r="M22" s="99">
        <f t="shared" si="4"/>
        <v>2.6124000000000001</v>
      </c>
      <c r="N22" s="99"/>
      <c r="O22" s="99">
        <f t="shared" si="5"/>
        <v>0.40279999999999999</v>
      </c>
      <c r="P22" s="98"/>
      <c r="Q22" s="100">
        <f t="shared" si="6"/>
        <v>2.2096</v>
      </c>
    </row>
    <row r="23" spans="1:17" x14ac:dyDescent="0.3">
      <c r="A23" s="30"/>
      <c r="B23" s="31">
        <v>48</v>
      </c>
      <c r="C23" s="32">
        <v>14.972</v>
      </c>
      <c r="D23" s="32">
        <v>21.710999999999999</v>
      </c>
      <c r="E23" s="32">
        <v>6.0279999999999996</v>
      </c>
      <c r="F23" s="32">
        <v>39.256999999999998</v>
      </c>
      <c r="G23" s="33"/>
      <c r="H23" s="67">
        <f t="shared" si="0"/>
        <v>2.6735714285714285</v>
      </c>
      <c r="I23" s="34">
        <f t="shared" si="1"/>
        <v>3.8769642857142852</v>
      </c>
      <c r="J23" s="34">
        <f t="shared" si="2"/>
        <v>0.26910714285714282</v>
      </c>
      <c r="K23" s="35">
        <f t="shared" si="3"/>
        <v>1.7525446428571427</v>
      </c>
      <c r="L23" s="98"/>
      <c r="M23" s="99">
        <f t="shared" si="4"/>
        <v>2.9944000000000002</v>
      </c>
      <c r="N23" s="99"/>
      <c r="O23" s="99">
        <f t="shared" si="5"/>
        <v>0.3014</v>
      </c>
      <c r="P23" s="98"/>
      <c r="Q23" s="100">
        <f t="shared" si="6"/>
        <v>2.6930000000000001</v>
      </c>
    </row>
    <row r="24" spans="1:17" ht="15" thickBot="1" x14ac:dyDescent="0.35">
      <c r="A24" s="36"/>
      <c r="B24" s="37"/>
      <c r="C24" s="38">
        <v>16.332999999999998</v>
      </c>
      <c r="D24" s="38">
        <v>21.018999999999998</v>
      </c>
      <c r="E24" s="38">
        <v>6.0270000000000001</v>
      </c>
      <c r="F24" s="38">
        <v>39.527000000000001</v>
      </c>
      <c r="G24" s="39"/>
      <c r="H24" s="68">
        <f t="shared" si="0"/>
        <v>2.9166071428571421</v>
      </c>
      <c r="I24" s="40">
        <f t="shared" si="1"/>
        <v>3.7533928571428565</v>
      </c>
      <c r="J24" s="40">
        <f t="shared" si="2"/>
        <v>0.26906249999999998</v>
      </c>
      <c r="K24" s="41">
        <f t="shared" si="3"/>
        <v>1.7645982142857142</v>
      </c>
      <c r="L24" s="98"/>
      <c r="M24" s="99">
        <f t="shared" si="4"/>
        <v>3.2665999999999999</v>
      </c>
      <c r="N24" s="99"/>
      <c r="O24" s="99">
        <f t="shared" si="5"/>
        <v>0.30135000000000001</v>
      </c>
      <c r="P24" s="98"/>
      <c r="Q24" s="100">
        <f t="shared" si="6"/>
        <v>2.9652500000000002</v>
      </c>
    </row>
    <row r="25" spans="1:17" x14ac:dyDescent="0.3">
      <c r="A25" s="42" t="s">
        <v>3</v>
      </c>
      <c r="B25" s="43">
        <v>55</v>
      </c>
      <c r="C25" s="26">
        <v>12.32</v>
      </c>
      <c r="D25" s="26">
        <v>13.976000000000001</v>
      </c>
      <c r="E25" s="26">
        <v>5.7210000000000001</v>
      </c>
      <c r="F25" s="26">
        <v>33.231999999999999</v>
      </c>
      <c r="G25" s="27"/>
      <c r="H25" s="66">
        <f t="shared" si="0"/>
        <v>2.2000000000000002</v>
      </c>
      <c r="I25" s="28">
        <f t="shared" si="1"/>
        <v>2.495714285714286</v>
      </c>
      <c r="J25" s="28">
        <f t="shared" si="2"/>
        <v>0.25540178571428568</v>
      </c>
      <c r="K25" s="29">
        <f t="shared" si="3"/>
        <v>1.4835714285714285</v>
      </c>
      <c r="L25" s="104"/>
      <c r="M25" s="105">
        <f t="shared" si="4"/>
        <v>2.4640000000000004</v>
      </c>
      <c r="N25" s="105"/>
      <c r="O25" s="105">
        <f t="shared" si="5"/>
        <v>0.28605000000000003</v>
      </c>
      <c r="P25" s="104"/>
      <c r="Q25" s="106">
        <f t="shared" si="6"/>
        <v>2.1779500000000005</v>
      </c>
    </row>
    <row r="26" spans="1:17" x14ac:dyDescent="0.3">
      <c r="A26" s="44"/>
      <c r="B26" s="45"/>
      <c r="C26" s="32">
        <v>12.662000000000001</v>
      </c>
      <c r="D26" s="32">
        <v>16.135999999999999</v>
      </c>
      <c r="E26" s="32">
        <v>5.9450000000000003</v>
      </c>
      <c r="F26" s="32">
        <v>32.991999999999997</v>
      </c>
      <c r="G26" s="33"/>
      <c r="H26" s="67">
        <f t="shared" si="0"/>
        <v>2.2610714285714284</v>
      </c>
      <c r="I26" s="34">
        <f t="shared" si="1"/>
        <v>2.8814285714285712</v>
      </c>
      <c r="J26" s="34">
        <f t="shared" si="2"/>
        <v>0.26540178571428574</v>
      </c>
      <c r="K26" s="35">
        <f t="shared" si="3"/>
        <v>1.4728571428571426</v>
      </c>
      <c r="L26" s="104"/>
      <c r="M26" s="105">
        <f t="shared" si="4"/>
        <v>2.5324000000000004</v>
      </c>
      <c r="N26" s="105"/>
      <c r="O26" s="105">
        <f t="shared" si="5"/>
        <v>0.29725000000000001</v>
      </c>
      <c r="P26" s="104"/>
      <c r="Q26" s="106">
        <f t="shared" si="6"/>
        <v>2.2351500000000004</v>
      </c>
    </row>
    <row r="27" spans="1:17" x14ac:dyDescent="0.3">
      <c r="A27" s="44"/>
      <c r="B27" s="45">
        <v>56</v>
      </c>
      <c r="C27" s="32">
        <v>9.86</v>
      </c>
      <c r="D27" s="32">
        <v>11.976000000000001</v>
      </c>
      <c r="E27" s="32">
        <v>7.9459999999999997</v>
      </c>
      <c r="F27" s="32">
        <v>30.731000000000002</v>
      </c>
      <c r="G27" s="33"/>
      <c r="H27" s="67">
        <f t="shared" si="0"/>
        <v>1.7607142857142855</v>
      </c>
      <c r="I27" s="34">
        <f t="shared" si="1"/>
        <v>2.1385714285714283</v>
      </c>
      <c r="J27" s="34">
        <f t="shared" si="2"/>
        <v>0.35473214285714283</v>
      </c>
      <c r="K27" s="35">
        <f t="shared" si="3"/>
        <v>1.371919642857143</v>
      </c>
      <c r="L27" s="104"/>
      <c r="M27" s="105">
        <f t="shared" si="4"/>
        <v>1.972</v>
      </c>
      <c r="N27" s="105"/>
      <c r="O27" s="105">
        <f t="shared" si="5"/>
        <v>0.39729999999999999</v>
      </c>
      <c r="P27" s="104"/>
      <c r="Q27" s="106">
        <f t="shared" si="6"/>
        <v>1.5747</v>
      </c>
    </row>
    <row r="28" spans="1:17" x14ac:dyDescent="0.3">
      <c r="A28" s="44"/>
      <c r="B28" s="45"/>
      <c r="C28" s="32">
        <v>10.715</v>
      </c>
      <c r="D28" s="32">
        <v>11.73</v>
      </c>
      <c r="E28" s="32">
        <v>7.7859999999999996</v>
      </c>
      <c r="F28" s="32">
        <v>30.765999999999998</v>
      </c>
      <c r="G28" s="33"/>
      <c r="H28" s="67">
        <f t="shared" si="0"/>
        <v>1.9133928571428569</v>
      </c>
      <c r="I28" s="34">
        <f t="shared" si="1"/>
        <v>2.094642857142857</v>
      </c>
      <c r="J28" s="34">
        <f t="shared" si="2"/>
        <v>0.34758928571428566</v>
      </c>
      <c r="K28" s="35">
        <f t="shared" si="3"/>
        <v>1.3734821428571427</v>
      </c>
      <c r="L28" s="104"/>
      <c r="M28" s="105">
        <f t="shared" si="4"/>
        <v>2.1430000000000002</v>
      </c>
      <c r="N28" s="105"/>
      <c r="O28" s="105">
        <f t="shared" si="5"/>
        <v>0.38929999999999998</v>
      </c>
      <c r="P28" s="104"/>
      <c r="Q28" s="106">
        <f t="shared" si="6"/>
        <v>1.7537000000000003</v>
      </c>
    </row>
    <row r="29" spans="1:17" x14ac:dyDescent="0.3">
      <c r="A29" s="44"/>
      <c r="B29" s="45">
        <v>57</v>
      </c>
      <c r="C29" s="32">
        <v>13.919</v>
      </c>
      <c r="D29" s="32">
        <v>19.577999999999999</v>
      </c>
      <c r="E29" s="32">
        <v>6.3540000000000001</v>
      </c>
      <c r="F29" s="32">
        <v>34.279000000000003</v>
      </c>
      <c r="G29" s="33"/>
      <c r="H29" s="67">
        <f t="shared" si="0"/>
        <v>2.4855357142857142</v>
      </c>
      <c r="I29" s="34">
        <f t="shared" si="1"/>
        <v>3.4960714285714278</v>
      </c>
      <c r="J29" s="34">
        <f t="shared" si="2"/>
        <v>0.28366071428571427</v>
      </c>
      <c r="K29" s="35">
        <f t="shared" si="3"/>
        <v>1.5303125</v>
      </c>
      <c r="L29" s="104"/>
      <c r="M29" s="105">
        <f t="shared" si="4"/>
        <v>2.7838000000000003</v>
      </c>
      <c r="N29" s="105"/>
      <c r="O29" s="105">
        <f t="shared" si="5"/>
        <v>0.31770000000000004</v>
      </c>
      <c r="P29" s="104"/>
      <c r="Q29" s="106">
        <f t="shared" si="6"/>
        <v>2.4661000000000004</v>
      </c>
    </row>
    <row r="30" spans="1:17" x14ac:dyDescent="0.3">
      <c r="A30" s="44"/>
      <c r="B30" s="45"/>
      <c r="C30" s="32">
        <v>13.833</v>
      </c>
      <c r="D30" s="32">
        <v>20.741</v>
      </c>
      <c r="E30" s="32">
        <v>6.484</v>
      </c>
      <c r="F30" s="32">
        <v>34.292999999999999</v>
      </c>
      <c r="G30" s="33"/>
      <c r="H30" s="67">
        <f t="shared" si="0"/>
        <v>2.4701785714285709</v>
      </c>
      <c r="I30" s="34">
        <f t="shared" si="1"/>
        <v>3.7037499999999994</v>
      </c>
      <c r="J30" s="34">
        <f t="shared" si="2"/>
        <v>0.28946428571428567</v>
      </c>
      <c r="K30" s="35">
        <f t="shared" si="3"/>
        <v>1.5309374999999998</v>
      </c>
      <c r="L30" s="104"/>
      <c r="M30" s="105">
        <f t="shared" si="4"/>
        <v>2.7666000000000004</v>
      </c>
      <c r="N30" s="105"/>
      <c r="O30" s="105">
        <f t="shared" si="5"/>
        <v>0.32420000000000004</v>
      </c>
      <c r="P30" s="104"/>
      <c r="Q30" s="106">
        <f t="shared" si="6"/>
        <v>2.4424000000000001</v>
      </c>
    </row>
    <row r="31" spans="1:17" x14ac:dyDescent="0.3">
      <c r="A31" s="44"/>
      <c r="B31" s="45">
        <v>58</v>
      </c>
      <c r="C31" s="32">
        <v>9.32</v>
      </c>
      <c r="D31" s="32">
        <v>11.250999999999999</v>
      </c>
      <c r="E31" s="32">
        <v>4.51</v>
      </c>
      <c r="F31" s="32">
        <v>27.945</v>
      </c>
      <c r="G31" s="33"/>
      <c r="H31" s="67">
        <f t="shared" si="0"/>
        <v>1.6642857142857141</v>
      </c>
      <c r="I31" s="34">
        <f t="shared" si="1"/>
        <v>2.0091071428571428</v>
      </c>
      <c r="J31" s="34">
        <f t="shared" si="2"/>
        <v>0.20133928571428569</v>
      </c>
      <c r="K31" s="35">
        <f t="shared" si="3"/>
        <v>1.2475446428571426</v>
      </c>
      <c r="L31" s="104"/>
      <c r="M31" s="105">
        <f t="shared" si="4"/>
        <v>1.8640000000000001</v>
      </c>
      <c r="N31" s="105"/>
      <c r="O31" s="105">
        <f t="shared" si="5"/>
        <v>0.22550000000000001</v>
      </c>
      <c r="P31" s="104"/>
      <c r="Q31" s="106">
        <f t="shared" si="6"/>
        <v>1.6385000000000001</v>
      </c>
    </row>
    <row r="32" spans="1:17" x14ac:dyDescent="0.3">
      <c r="A32" s="44"/>
      <c r="B32" s="45"/>
      <c r="C32" s="32">
        <v>8.2739999999999991</v>
      </c>
      <c r="D32" s="32">
        <v>13.472</v>
      </c>
      <c r="E32" s="32">
        <v>4.476</v>
      </c>
      <c r="F32" s="32">
        <v>28.003</v>
      </c>
      <c r="G32" s="33"/>
      <c r="H32" s="67">
        <f t="shared" si="0"/>
        <v>1.4774999999999998</v>
      </c>
      <c r="I32" s="34">
        <f t="shared" si="1"/>
        <v>2.4057142857142852</v>
      </c>
      <c r="J32" s="34">
        <f t="shared" si="2"/>
        <v>0.19982142857142857</v>
      </c>
      <c r="K32" s="35">
        <f t="shared" si="3"/>
        <v>1.2501339285714284</v>
      </c>
      <c r="L32" s="104"/>
      <c r="M32" s="105">
        <f t="shared" si="4"/>
        <v>1.6547999999999998</v>
      </c>
      <c r="N32" s="105"/>
      <c r="O32" s="105">
        <f t="shared" si="5"/>
        <v>0.2238</v>
      </c>
      <c r="P32" s="104"/>
      <c r="Q32" s="106">
        <f t="shared" si="6"/>
        <v>1.4309999999999998</v>
      </c>
    </row>
    <row r="33" spans="1:17" x14ac:dyDescent="0.3">
      <c r="A33" s="44"/>
      <c r="B33" s="45">
        <v>59</v>
      </c>
      <c r="C33" s="32">
        <v>8.2439999999999998</v>
      </c>
      <c r="D33" s="32">
        <v>11.456</v>
      </c>
      <c r="E33" s="32">
        <v>4.9109999999999996</v>
      </c>
      <c r="F33" s="32">
        <v>27.041</v>
      </c>
      <c r="G33" s="33"/>
      <c r="H33" s="67">
        <f t="shared" si="0"/>
        <v>1.472142857142857</v>
      </c>
      <c r="I33" s="34">
        <f t="shared" si="1"/>
        <v>2.0457142857142854</v>
      </c>
      <c r="J33" s="34">
        <f t="shared" si="2"/>
        <v>0.21924107142857138</v>
      </c>
      <c r="K33" s="35">
        <f t="shared" si="3"/>
        <v>1.2071875000000001</v>
      </c>
      <c r="L33" s="104"/>
      <c r="M33" s="105">
        <f t="shared" si="4"/>
        <v>1.6488</v>
      </c>
      <c r="N33" s="105"/>
      <c r="O33" s="105">
        <f t="shared" si="5"/>
        <v>0.24554999999999999</v>
      </c>
      <c r="P33" s="104"/>
      <c r="Q33" s="106">
        <f t="shared" si="6"/>
        <v>1.4032500000000001</v>
      </c>
    </row>
    <row r="34" spans="1:17" x14ac:dyDescent="0.3">
      <c r="A34" s="44"/>
      <c r="B34" s="45"/>
      <c r="C34" s="32">
        <v>8.3810000000000002</v>
      </c>
      <c r="D34" s="32">
        <v>12.256</v>
      </c>
      <c r="E34" s="32">
        <v>4.6639999999999997</v>
      </c>
      <c r="F34" s="32">
        <v>26.7</v>
      </c>
      <c r="G34" s="33"/>
      <c r="H34" s="67">
        <f t="shared" si="0"/>
        <v>1.4966071428571426</v>
      </c>
      <c r="I34" s="34">
        <f t="shared" si="1"/>
        <v>2.1885714285714286</v>
      </c>
      <c r="J34" s="34">
        <f t="shared" si="2"/>
        <v>0.20821428571428569</v>
      </c>
      <c r="K34" s="35">
        <f t="shared" si="3"/>
        <v>1.1919642857142856</v>
      </c>
      <c r="L34" s="104"/>
      <c r="M34" s="105">
        <f t="shared" si="4"/>
        <v>1.6762000000000001</v>
      </c>
      <c r="N34" s="105"/>
      <c r="O34" s="105">
        <f t="shared" si="5"/>
        <v>0.23319999999999999</v>
      </c>
      <c r="P34" s="104"/>
      <c r="Q34" s="106">
        <f t="shared" si="6"/>
        <v>1.4430000000000001</v>
      </c>
    </row>
    <row r="35" spans="1:17" x14ac:dyDescent="0.3">
      <c r="A35" s="44"/>
      <c r="B35" s="45">
        <v>60</v>
      </c>
      <c r="C35" s="32">
        <v>9.4600000000000009</v>
      </c>
      <c r="D35" s="32">
        <v>13.89</v>
      </c>
      <c r="E35" s="32">
        <v>5.47</v>
      </c>
      <c r="F35" s="32">
        <v>28.803999999999998</v>
      </c>
      <c r="G35" s="33"/>
      <c r="H35" s="67">
        <f t="shared" si="0"/>
        <v>1.6892857142857143</v>
      </c>
      <c r="I35" s="34">
        <f t="shared" si="1"/>
        <v>2.4803571428571427</v>
      </c>
      <c r="J35" s="34">
        <f t="shared" si="2"/>
        <v>0.24419642857142854</v>
      </c>
      <c r="K35" s="35">
        <f t="shared" si="3"/>
        <v>1.2858928571428569</v>
      </c>
      <c r="L35" s="104"/>
      <c r="M35" s="105">
        <f t="shared" si="4"/>
        <v>1.8920000000000003</v>
      </c>
      <c r="N35" s="105"/>
      <c r="O35" s="105">
        <f t="shared" si="5"/>
        <v>0.27350000000000002</v>
      </c>
      <c r="P35" s="104"/>
      <c r="Q35" s="106">
        <f t="shared" si="6"/>
        <v>1.6185000000000003</v>
      </c>
    </row>
    <row r="36" spans="1:17" ht="15" thickBot="1" x14ac:dyDescent="0.35">
      <c r="A36" s="46"/>
      <c r="B36" s="47"/>
      <c r="C36" s="38">
        <v>9.8979999999999997</v>
      </c>
      <c r="D36" s="38">
        <v>13.117000000000001</v>
      </c>
      <c r="E36" s="38">
        <v>5.5259999999999998</v>
      </c>
      <c r="F36" s="38">
        <v>28.783999999999999</v>
      </c>
      <c r="G36" s="39"/>
      <c r="H36" s="68">
        <f t="shared" si="0"/>
        <v>1.7674999999999998</v>
      </c>
      <c r="I36" s="40">
        <f t="shared" si="1"/>
        <v>2.3423214285714282</v>
      </c>
      <c r="J36" s="40">
        <f t="shared" si="2"/>
        <v>0.24669642857142854</v>
      </c>
      <c r="K36" s="41">
        <f t="shared" si="3"/>
        <v>1.2849999999999997</v>
      </c>
      <c r="L36" s="104"/>
      <c r="M36" s="105">
        <f t="shared" si="4"/>
        <v>1.9796</v>
      </c>
      <c r="N36" s="105"/>
      <c r="O36" s="105">
        <f t="shared" si="5"/>
        <v>0.27629999999999999</v>
      </c>
      <c r="P36" s="104"/>
      <c r="Q36" s="106">
        <f t="shared" si="6"/>
        <v>1.7033</v>
      </c>
    </row>
    <row r="37" spans="1:17" x14ac:dyDescent="0.3">
      <c r="A37" s="48" t="s">
        <v>4</v>
      </c>
      <c r="B37" s="49">
        <v>67</v>
      </c>
      <c r="C37" s="26">
        <v>11.849</v>
      </c>
      <c r="D37" s="26">
        <v>14.663</v>
      </c>
      <c r="E37" s="26">
        <v>5.3449999999999998</v>
      </c>
      <c r="F37" s="26">
        <v>32.287999999999997</v>
      </c>
      <c r="G37" s="27"/>
      <c r="H37" s="66">
        <f t="shared" si="0"/>
        <v>2.1158928571428568</v>
      </c>
      <c r="I37" s="28">
        <f t="shared" si="1"/>
        <v>2.6183928571428567</v>
      </c>
      <c r="J37" s="28">
        <f t="shared" si="2"/>
        <v>0.23861607142857139</v>
      </c>
      <c r="K37" s="29">
        <f t="shared" si="3"/>
        <v>1.4414285714285711</v>
      </c>
      <c r="L37" s="101"/>
      <c r="M37" s="102">
        <f t="shared" si="4"/>
        <v>2.3698000000000001</v>
      </c>
      <c r="N37" s="102"/>
      <c r="O37" s="102">
        <f t="shared" si="5"/>
        <v>0.26724999999999999</v>
      </c>
      <c r="P37" s="101"/>
      <c r="Q37" s="103">
        <f t="shared" si="6"/>
        <v>2.1025499999999999</v>
      </c>
    </row>
    <row r="38" spans="1:17" x14ac:dyDescent="0.3">
      <c r="A38" s="50"/>
      <c r="B38" s="51"/>
      <c r="C38" s="32">
        <v>10.973000000000001</v>
      </c>
      <c r="D38" s="32">
        <v>15.192</v>
      </c>
      <c r="E38" s="32">
        <v>5.3650000000000002</v>
      </c>
      <c r="F38" s="32">
        <v>31.998999999999999</v>
      </c>
      <c r="G38" s="33"/>
      <c r="H38" s="67">
        <f t="shared" si="0"/>
        <v>1.9594642857142859</v>
      </c>
      <c r="I38" s="34">
        <f t="shared" si="1"/>
        <v>2.7128571428571426</v>
      </c>
      <c r="J38" s="34">
        <f t="shared" si="2"/>
        <v>0.23950892857142855</v>
      </c>
      <c r="K38" s="35">
        <f t="shared" si="3"/>
        <v>1.4285267857142856</v>
      </c>
      <c r="L38" s="101"/>
      <c r="M38" s="102">
        <f t="shared" si="4"/>
        <v>2.1946000000000003</v>
      </c>
      <c r="N38" s="102"/>
      <c r="O38" s="102">
        <f t="shared" si="5"/>
        <v>0.26825000000000004</v>
      </c>
      <c r="P38" s="101"/>
      <c r="Q38" s="103">
        <f t="shared" si="6"/>
        <v>1.9263500000000002</v>
      </c>
    </row>
    <row r="39" spans="1:17" x14ac:dyDescent="0.3">
      <c r="A39" s="50"/>
      <c r="B39" s="51">
        <v>68</v>
      </c>
      <c r="C39" s="32">
        <v>14.263999999999999</v>
      </c>
      <c r="D39" s="32">
        <v>19.045000000000002</v>
      </c>
      <c r="E39" s="32">
        <v>8.0839999999999996</v>
      </c>
      <c r="F39" s="32">
        <v>39.213000000000001</v>
      </c>
      <c r="G39" s="33"/>
      <c r="H39" s="67">
        <f t="shared" si="0"/>
        <v>2.5471428571428567</v>
      </c>
      <c r="I39" s="34">
        <f t="shared" si="1"/>
        <v>3.4008928571428574</v>
      </c>
      <c r="J39" s="34">
        <f t="shared" si="2"/>
        <v>0.36089285714285713</v>
      </c>
      <c r="K39" s="35">
        <f t="shared" si="3"/>
        <v>1.7505803571428571</v>
      </c>
      <c r="L39" s="101"/>
      <c r="M39" s="102">
        <f t="shared" si="4"/>
        <v>2.8528000000000002</v>
      </c>
      <c r="N39" s="102"/>
      <c r="O39" s="102">
        <f t="shared" si="5"/>
        <v>0.4042</v>
      </c>
      <c r="P39" s="101"/>
      <c r="Q39" s="103">
        <f t="shared" si="6"/>
        <v>2.4486000000000003</v>
      </c>
    </row>
    <row r="40" spans="1:17" x14ac:dyDescent="0.3">
      <c r="A40" s="50"/>
      <c r="B40" s="51"/>
      <c r="C40" s="32">
        <v>12.939</v>
      </c>
      <c r="D40" s="32">
        <v>18.593</v>
      </c>
      <c r="E40" s="32">
        <v>7.8620000000000001</v>
      </c>
      <c r="F40" s="32">
        <v>38.152000000000001</v>
      </c>
      <c r="G40" s="33"/>
      <c r="H40" s="67">
        <f t="shared" si="0"/>
        <v>2.3105357142857144</v>
      </c>
      <c r="I40" s="34">
        <f t="shared" si="1"/>
        <v>3.320178571428571</v>
      </c>
      <c r="J40" s="34">
        <f t="shared" si="2"/>
        <v>0.35098214285714285</v>
      </c>
      <c r="K40" s="35">
        <f t="shared" si="3"/>
        <v>1.7032142857142856</v>
      </c>
      <c r="L40" s="101"/>
      <c r="M40" s="102">
        <f t="shared" si="4"/>
        <v>2.5878000000000001</v>
      </c>
      <c r="N40" s="102"/>
      <c r="O40" s="102">
        <f t="shared" si="5"/>
        <v>0.3931</v>
      </c>
      <c r="P40" s="101"/>
      <c r="Q40" s="103">
        <f t="shared" si="6"/>
        <v>2.1947000000000001</v>
      </c>
    </row>
    <row r="41" spans="1:17" x14ac:dyDescent="0.3">
      <c r="A41" s="50"/>
      <c r="B41" s="51">
        <v>69</v>
      </c>
      <c r="C41" s="32">
        <v>15.445</v>
      </c>
      <c r="D41" s="32">
        <v>21.175000000000001</v>
      </c>
      <c r="E41" s="32">
        <v>7.5049999999999999</v>
      </c>
      <c r="F41" s="32">
        <v>38.942999999999998</v>
      </c>
      <c r="G41" s="33"/>
      <c r="H41" s="67">
        <f t="shared" si="0"/>
        <v>2.7580357142857141</v>
      </c>
      <c r="I41" s="34">
        <f t="shared" si="1"/>
        <v>3.78125</v>
      </c>
      <c r="J41" s="34">
        <f t="shared" si="2"/>
        <v>0.33504464285714286</v>
      </c>
      <c r="K41" s="35">
        <f t="shared" si="3"/>
        <v>1.7385267857142856</v>
      </c>
      <c r="L41" s="101"/>
      <c r="M41" s="102">
        <f t="shared" si="4"/>
        <v>3.0890000000000004</v>
      </c>
      <c r="N41" s="102"/>
      <c r="O41" s="102">
        <f t="shared" si="5"/>
        <v>0.37525000000000003</v>
      </c>
      <c r="P41" s="101"/>
      <c r="Q41" s="103">
        <f t="shared" si="6"/>
        <v>2.7137500000000006</v>
      </c>
    </row>
    <row r="42" spans="1:17" x14ac:dyDescent="0.3">
      <c r="A42" s="50"/>
      <c r="B42" s="51"/>
      <c r="C42" s="32">
        <v>16.306999999999999</v>
      </c>
      <c r="D42" s="32">
        <v>20.041</v>
      </c>
      <c r="E42" s="32">
        <v>7.3929999999999998</v>
      </c>
      <c r="F42" s="32">
        <v>38.796999999999997</v>
      </c>
      <c r="G42" s="33"/>
      <c r="H42" s="67">
        <f t="shared" si="0"/>
        <v>2.9119642857142853</v>
      </c>
      <c r="I42" s="34">
        <f t="shared" si="1"/>
        <v>3.5787499999999994</v>
      </c>
      <c r="J42" s="34">
        <f t="shared" si="2"/>
        <v>0.33004464285714286</v>
      </c>
      <c r="K42" s="35">
        <f t="shared" si="3"/>
        <v>1.7320089285714282</v>
      </c>
      <c r="L42" s="101"/>
      <c r="M42" s="102">
        <f t="shared" si="4"/>
        <v>3.2614000000000001</v>
      </c>
      <c r="N42" s="102"/>
      <c r="O42" s="102">
        <f t="shared" si="5"/>
        <v>0.36965000000000003</v>
      </c>
      <c r="P42" s="101"/>
      <c r="Q42" s="103">
        <f t="shared" si="6"/>
        <v>2.89175</v>
      </c>
    </row>
    <row r="43" spans="1:17" x14ac:dyDescent="0.3">
      <c r="A43" s="50"/>
      <c r="B43" s="51">
        <v>70</v>
      </c>
      <c r="C43" s="32">
        <v>12.756</v>
      </c>
      <c r="D43" s="32">
        <v>18.783999999999999</v>
      </c>
      <c r="E43" s="32">
        <v>6.1639999999999997</v>
      </c>
      <c r="F43" s="32">
        <v>37.338000000000001</v>
      </c>
      <c r="G43" s="33"/>
      <c r="H43" s="67">
        <f t="shared" si="0"/>
        <v>2.2778571428571426</v>
      </c>
      <c r="I43" s="34">
        <f t="shared" si="1"/>
        <v>3.3542857142857136</v>
      </c>
      <c r="J43" s="34">
        <f t="shared" si="2"/>
        <v>0.27517857142857138</v>
      </c>
      <c r="K43" s="35">
        <f t="shared" si="3"/>
        <v>1.6668750000000001</v>
      </c>
      <c r="L43" s="101"/>
      <c r="M43" s="102">
        <f t="shared" si="4"/>
        <v>2.5512000000000001</v>
      </c>
      <c r="N43" s="102"/>
      <c r="O43" s="102">
        <f t="shared" si="5"/>
        <v>0.30820000000000003</v>
      </c>
      <c r="P43" s="101"/>
      <c r="Q43" s="103">
        <f t="shared" si="6"/>
        <v>2.2430000000000003</v>
      </c>
    </row>
    <row r="44" spans="1:17" x14ac:dyDescent="0.3">
      <c r="A44" s="50"/>
      <c r="B44" s="51"/>
      <c r="C44" s="32">
        <v>15.319000000000001</v>
      </c>
      <c r="D44" s="32">
        <v>18.423999999999999</v>
      </c>
      <c r="E44" s="32">
        <v>5.9459999999999997</v>
      </c>
      <c r="F44" s="32">
        <v>36.698999999999998</v>
      </c>
      <c r="G44" s="33"/>
      <c r="H44" s="67">
        <f t="shared" si="0"/>
        <v>2.7355357142857142</v>
      </c>
      <c r="I44" s="34">
        <f t="shared" si="1"/>
        <v>3.2899999999999996</v>
      </c>
      <c r="J44" s="34">
        <f t="shared" si="2"/>
        <v>0.26544642857142853</v>
      </c>
      <c r="K44" s="35">
        <f t="shared" si="3"/>
        <v>1.638348214285714</v>
      </c>
      <c r="L44" s="101"/>
      <c r="M44" s="102">
        <f t="shared" si="4"/>
        <v>3.0638000000000005</v>
      </c>
      <c r="N44" s="102"/>
      <c r="O44" s="102">
        <f t="shared" si="5"/>
        <v>0.29730000000000001</v>
      </c>
      <c r="P44" s="101"/>
      <c r="Q44" s="103">
        <f t="shared" si="6"/>
        <v>2.7665000000000006</v>
      </c>
    </row>
    <row r="45" spans="1:17" x14ac:dyDescent="0.3">
      <c r="A45" s="50"/>
      <c r="B45" s="51">
        <v>71</v>
      </c>
      <c r="C45" s="32">
        <v>13.956</v>
      </c>
      <c r="D45" s="32">
        <v>18.402999999999999</v>
      </c>
      <c r="E45" s="32">
        <v>9.1509999999999998</v>
      </c>
      <c r="F45" s="32">
        <v>36.283999999999999</v>
      </c>
      <c r="G45" s="33"/>
      <c r="H45" s="67">
        <f t="shared" si="0"/>
        <v>2.492142857142857</v>
      </c>
      <c r="I45" s="34">
        <f t="shared" si="1"/>
        <v>3.2862499999999994</v>
      </c>
      <c r="J45" s="34">
        <f t="shared" si="2"/>
        <v>0.40852678571428569</v>
      </c>
      <c r="K45" s="35">
        <f t="shared" si="3"/>
        <v>1.6198214285714285</v>
      </c>
      <c r="L45" s="101"/>
      <c r="M45" s="102">
        <f t="shared" si="4"/>
        <v>2.7911999999999999</v>
      </c>
      <c r="N45" s="102"/>
      <c r="O45" s="102">
        <f t="shared" si="5"/>
        <v>0.45755000000000001</v>
      </c>
      <c r="P45" s="101"/>
      <c r="Q45" s="103">
        <f t="shared" si="6"/>
        <v>2.33365</v>
      </c>
    </row>
    <row r="46" spans="1:17" x14ac:dyDescent="0.3">
      <c r="A46" s="50"/>
      <c r="B46" s="51"/>
      <c r="C46" s="32">
        <v>14.728999999999999</v>
      </c>
      <c r="D46" s="32">
        <v>17.248999999999999</v>
      </c>
      <c r="E46" s="32">
        <v>9.0850000000000009</v>
      </c>
      <c r="F46" s="32">
        <v>36.642000000000003</v>
      </c>
      <c r="G46" s="33"/>
      <c r="H46" s="67">
        <f t="shared" si="0"/>
        <v>2.630178571428571</v>
      </c>
      <c r="I46" s="34">
        <f t="shared" si="1"/>
        <v>3.0801785714285712</v>
      </c>
      <c r="J46" s="34">
        <f t="shared" si="2"/>
        <v>0.40558035714285717</v>
      </c>
      <c r="K46" s="35">
        <f t="shared" si="3"/>
        <v>1.6358035714285712</v>
      </c>
      <c r="L46" s="101"/>
      <c r="M46" s="102">
        <f t="shared" si="4"/>
        <v>2.9458000000000002</v>
      </c>
      <c r="N46" s="102"/>
      <c r="O46" s="102">
        <f t="shared" si="5"/>
        <v>0.45425000000000004</v>
      </c>
      <c r="P46" s="101"/>
      <c r="Q46" s="103">
        <f t="shared" si="6"/>
        <v>2.4915500000000002</v>
      </c>
    </row>
    <row r="47" spans="1:17" x14ac:dyDescent="0.3">
      <c r="A47" s="50"/>
      <c r="B47" s="51">
        <v>72</v>
      </c>
      <c r="C47" s="32">
        <v>11.478</v>
      </c>
      <c r="D47" s="32">
        <v>15.571999999999999</v>
      </c>
      <c r="E47" s="32">
        <v>4.8559999999999999</v>
      </c>
      <c r="F47" s="32">
        <v>31.596</v>
      </c>
      <c r="G47" s="33"/>
      <c r="H47" s="67">
        <f t="shared" si="0"/>
        <v>2.0496428571428571</v>
      </c>
      <c r="I47" s="34">
        <f t="shared" si="1"/>
        <v>2.7807142857142852</v>
      </c>
      <c r="J47" s="34">
        <f t="shared" si="2"/>
        <v>0.21678571428571425</v>
      </c>
      <c r="K47" s="35">
        <f t="shared" si="3"/>
        <v>1.4105357142857142</v>
      </c>
      <c r="L47" s="101"/>
      <c r="M47" s="102">
        <f t="shared" si="4"/>
        <v>2.2955999999999999</v>
      </c>
      <c r="N47" s="102"/>
      <c r="O47" s="102">
        <f t="shared" si="5"/>
        <v>0.24280000000000002</v>
      </c>
      <c r="P47" s="101"/>
      <c r="Q47" s="103">
        <f t="shared" si="6"/>
        <v>2.0528</v>
      </c>
    </row>
    <row r="48" spans="1:17" ht="15" thickBot="1" x14ac:dyDescent="0.35">
      <c r="A48" s="52"/>
      <c r="B48" s="53"/>
      <c r="C48" s="38">
        <v>10.832000000000001</v>
      </c>
      <c r="D48" s="38">
        <v>14.423999999999999</v>
      </c>
      <c r="E48" s="38">
        <v>4.9560000000000004</v>
      </c>
      <c r="F48" s="38">
        <v>31.445</v>
      </c>
      <c r="G48" s="39"/>
      <c r="H48" s="68">
        <f t="shared" si="0"/>
        <v>1.9342857142857142</v>
      </c>
      <c r="I48" s="40">
        <f t="shared" si="1"/>
        <v>2.5757142857142852</v>
      </c>
      <c r="J48" s="40">
        <f t="shared" si="2"/>
        <v>0.22125</v>
      </c>
      <c r="K48" s="41">
        <f t="shared" si="3"/>
        <v>1.4037946428571426</v>
      </c>
      <c r="L48" s="101"/>
      <c r="M48" s="102">
        <f t="shared" si="4"/>
        <v>2.1664000000000003</v>
      </c>
      <c r="N48" s="102"/>
      <c r="O48" s="102">
        <f t="shared" si="5"/>
        <v>0.24780000000000002</v>
      </c>
      <c r="P48" s="101"/>
      <c r="Q48" s="103">
        <f t="shared" si="6"/>
        <v>1.9186000000000003</v>
      </c>
    </row>
    <row r="49" spans="1:17" x14ac:dyDescent="0.3">
      <c r="A49" s="54" t="s">
        <v>5</v>
      </c>
      <c r="B49" s="55">
        <v>101</v>
      </c>
      <c r="C49" s="26">
        <v>10.339</v>
      </c>
      <c r="D49" s="26">
        <v>13.164999999999999</v>
      </c>
      <c r="E49" s="26">
        <v>4.8600000000000003</v>
      </c>
      <c r="F49" s="26">
        <v>27.54</v>
      </c>
      <c r="G49" s="27"/>
      <c r="H49" s="66">
        <f t="shared" si="0"/>
        <v>1.8462499999999999</v>
      </c>
      <c r="I49" s="28">
        <f t="shared" si="1"/>
        <v>2.3508928571428567</v>
      </c>
      <c r="J49" s="28">
        <f t="shared" si="2"/>
        <v>0.21696428571428572</v>
      </c>
      <c r="K49" s="29">
        <f t="shared" si="3"/>
        <v>1.2294642857142855</v>
      </c>
      <c r="M49" s="84">
        <f t="shared" si="4"/>
        <v>2.0678000000000001</v>
      </c>
      <c r="N49" s="84"/>
      <c r="O49" s="84">
        <f t="shared" si="5"/>
        <v>0.24300000000000002</v>
      </c>
      <c r="Q49" s="97">
        <f t="shared" si="6"/>
        <v>1.8248</v>
      </c>
    </row>
    <row r="50" spans="1:17" x14ac:dyDescent="0.3">
      <c r="A50" s="56"/>
      <c r="B50" s="57"/>
      <c r="C50" s="32">
        <v>10.397</v>
      </c>
      <c r="D50" s="32">
        <v>12.483000000000001</v>
      </c>
      <c r="E50" s="32">
        <v>4.9800000000000004</v>
      </c>
      <c r="F50" s="32">
        <v>27.207000000000001</v>
      </c>
      <c r="G50" s="33"/>
      <c r="H50" s="67">
        <f t="shared" si="0"/>
        <v>1.8566071428571427</v>
      </c>
      <c r="I50" s="34">
        <f t="shared" si="1"/>
        <v>2.2291071428571425</v>
      </c>
      <c r="J50" s="34">
        <f t="shared" si="2"/>
        <v>0.22232142857142859</v>
      </c>
      <c r="K50" s="35">
        <f t="shared" si="3"/>
        <v>1.2145982142857141</v>
      </c>
      <c r="M50" s="84">
        <f t="shared" si="4"/>
        <v>2.0794000000000001</v>
      </c>
      <c r="N50" s="84"/>
      <c r="O50" s="84">
        <f t="shared" si="5"/>
        <v>0.24900000000000003</v>
      </c>
      <c r="Q50" s="97">
        <f t="shared" si="6"/>
        <v>1.8304</v>
      </c>
    </row>
    <row r="51" spans="1:17" x14ac:dyDescent="0.3">
      <c r="A51" s="56"/>
      <c r="B51" s="57">
        <v>102</v>
      </c>
      <c r="C51" s="32">
        <v>12.381</v>
      </c>
      <c r="D51" s="32">
        <v>15.707000000000001</v>
      </c>
      <c r="E51" s="32">
        <v>4.7290000000000001</v>
      </c>
      <c r="F51" s="32">
        <v>33.506</v>
      </c>
      <c r="G51" s="33"/>
      <c r="H51" s="67">
        <f t="shared" si="0"/>
        <v>2.210892857142857</v>
      </c>
      <c r="I51" s="34">
        <f t="shared" si="1"/>
        <v>2.8048214285714286</v>
      </c>
      <c r="J51" s="34">
        <f t="shared" si="2"/>
        <v>0.21111607142857142</v>
      </c>
      <c r="K51" s="35">
        <f t="shared" si="3"/>
        <v>1.4958035714285713</v>
      </c>
      <c r="M51" s="84">
        <f t="shared" si="4"/>
        <v>2.4762000000000004</v>
      </c>
      <c r="N51" s="84"/>
      <c r="O51" s="84">
        <f t="shared" si="5"/>
        <v>0.23645000000000002</v>
      </c>
      <c r="Q51" s="97">
        <f t="shared" si="6"/>
        <v>2.2397500000000004</v>
      </c>
    </row>
    <row r="52" spans="1:17" ht="15" thickBot="1" x14ac:dyDescent="0.35">
      <c r="A52" s="58"/>
      <c r="B52" s="59"/>
      <c r="C52" s="38">
        <v>13.388999999999999</v>
      </c>
      <c r="D52" s="38">
        <v>13.798999999999999</v>
      </c>
      <c r="E52" s="38">
        <v>5.4530000000000003</v>
      </c>
      <c r="F52" s="38">
        <v>32.872</v>
      </c>
      <c r="G52" s="39"/>
      <c r="H52" s="68">
        <f t="shared" si="0"/>
        <v>2.3908928571428567</v>
      </c>
      <c r="I52" s="40">
        <f t="shared" si="1"/>
        <v>2.4641071428571428</v>
      </c>
      <c r="J52" s="40">
        <f t="shared" si="2"/>
        <v>0.2434375</v>
      </c>
      <c r="K52" s="41">
        <f t="shared" si="3"/>
        <v>1.4674999999999998</v>
      </c>
      <c r="M52" s="84">
        <f t="shared" si="4"/>
        <v>2.6778</v>
      </c>
      <c r="N52" s="84"/>
      <c r="O52" s="84">
        <f t="shared" si="5"/>
        <v>0.27265</v>
      </c>
      <c r="Q52" s="97">
        <f t="shared" si="6"/>
        <v>2.4051499999999999</v>
      </c>
    </row>
    <row r="53" spans="1:17" x14ac:dyDescent="0.3">
      <c r="A53" s="60" t="s">
        <v>6</v>
      </c>
      <c r="B53" s="61">
        <v>18</v>
      </c>
      <c r="C53" s="26">
        <v>12.837999999999999</v>
      </c>
      <c r="D53" s="26">
        <v>18.122</v>
      </c>
      <c r="E53" s="26">
        <v>3.8780000000000001</v>
      </c>
      <c r="F53" s="26">
        <v>34.661999999999999</v>
      </c>
      <c r="G53" s="27"/>
      <c r="H53" s="66">
        <f t="shared" si="0"/>
        <v>2.2924999999999995</v>
      </c>
      <c r="I53" s="28">
        <f t="shared" si="1"/>
        <v>3.2360714285714285</v>
      </c>
      <c r="J53" s="28">
        <f t="shared" si="2"/>
        <v>0.173125</v>
      </c>
      <c r="K53" s="29">
        <f t="shared" si="3"/>
        <v>1.5474107142857141</v>
      </c>
      <c r="M53" s="84">
        <f t="shared" si="4"/>
        <v>2.5676000000000001</v>
      </c>
      <c r="N53" s="84"/>
      <c r="O53" s="84">
        <f t="shared" si="5"/>
        <v>0.19390000000000002</v>
      </c>
      <c r="Q53" s="97">
        <f t="shared" si="6"/>
        <v>2.3736999999999999</v>
      </c>
    </row>
    <row r="54" spans="1:17" x14ac:dyDescent="0.3">
      <c r="A54" s="62"/>
      <c r="B54" s="63"/>
      <c r="C54" s="32">
        <v>13.574</v>
      </c>
      <c r="D54" s="32">
        <v>18.178000000000001</v>
      </c>
      <c r="E54" s="32">
        <v>3.843</v>
      </c>
      <c r="F54" s="32">
        <v>34.389000000000003</v>
      </c>
      <c r="G54" s="33"/>
      <c r="H54" s="67">
        <f t="shared" si="0"/>
        <v>2.4239285714285712</v>
      </c>
      <c r="I54" s="34">
        <f t="shared" si="1"/>
        <v>3.2460714285714283</v>
      </c>
      <c r="J54" s="34">
        <f t="shared" si="2"/>
        <v>0.17156249999999998</v>
      </c>
      <c r="K54" s="35">
        <f t="shared" si="3"/>
        <v>1.5352232142857143</v>
      </c>
      <c r="M54" s="84">
        <f t="shared" si="4"/>
        <v>2.7148000000000003</v>
      </c>
      <c r="N54" s="84"/>
      <c r="O54" s="84">
        <f t="shared" si="5"/>
        <v>0.19215000000000002</v>
      </c>
      <c r="Q54" s="97">
        <f t="shared" si="6"/>
        <v>2.5226500000000005</v>
      </c>
    </row>
    <row r="55" spans="1:17" x14ac:dyDescent="0.3">
      <c r="A55" s="62"/>
      <c r="B55" s="63">
        <v>19</v>
      </c>
      <c r="C55" s="32">
        <v>12.558</v>
      </c>
      <c r="D55" s="32">
        <v>17.645</v>
      </c>
      <c r="E55" s="32">
        <v>3.395</v>
      </c>
      <c r="F55" s="32">
        <v>34.683999999999997</v>
      </c>
      <c r="G55" s="33"/>
      <c r="H55" s="67">
        <f t="shared" si="0"/>
        <v>2.2424999999999997</v>
      </c>
      <c r="I55" s="34">
        <f t="shared" si="1"/>
        <v>3.1508928571428569</v>
      </c>
      <c r="J55" s="34">
        <f t="shared" si="2"/>
        <v>0.15156249999999999</v>
      </c>
      <c r="K55" s="35">
        <f t="shared" si="3"/>
        <v>1.5483928571428569</v>
      </c>
      <c r="M55" s="84">
        <f t="shared" si="4"/>
        <v>2.5116000000000001</v>
      </c>
      <c r="N55" s="84"/>
      <c r="O55" s="84">
        <f t="shared" si="5"/>
        <v>0.16975000000000001</v>
      </c>
      <c r="Q55" s="97">
        <f t="shared" si="6"/>
        <v>2.34185</v>
      </c>
    </row>
    <row r="56" spans="1:17" x14ac:dyDescent="0.3">
      <c r="A56" s="62"/>
      <c r="B56" s="63"/>
      <c r="C56" s="32">
        <v>12.891999999999999</v>
      </c>
      <c r="D56" s="32">
        <v>13.584</v>
      </c>
      <c r="E56" s="32">
        <v>3.3940000000000001</v>
      </c>
      <c r="F56" s="32">
        <v>34.186999999999998</v>
      </c>
      <c r="G56" s="33"/>
      <c r="H56" s="67">
        <f t="shared" si="0"/>
        <v>2.302142857142857</v>
      </c>
      <c r="I56" s="34">
        <f t="shared" si="1"/>
        <v>2.4257142857142853</v>
      </c>
      <c r="J56" s="34">
        <f t="shared" si="2"/>
        <v>0.15151785714285715</v>
      </c>
      <c r="K56" s="35">
        <f t="shared" si="3"/>
        <v>1.5262053571428569</v>
      </c>
      <c r="M56" s="84">
        <f t="shared" si="4"/>
        <v>2.5784000000000002</v>
      </c>
      <c r="N56" s="84"/>
      <c r="O56" s="84">
        <f t="shared" si="5"/>
        <v>0.16970000000000002</v>
      </c>
      <c r="Q56" s="97">
        <f t="shared" si="6"/>
        <v>2.4087000000000001</v>
      </c>
    </row>
    <row r="57" spans="1:17" x14ac:dyDescent="0.3">
      <c r="A57" s="62"/>
      <c r="B57" s="63">
        <v>20</v>
      </c>
      <c r="C57" s="32">
        <v>11.518000000000001</v>
      </c>
      <c r="D57" s="32">
        <v>16.256</v>
      </c>
      <c r="E57" s="32">
        <v>3.831</v>
      </c>
      <c r="F57" s="32">
        <v>30.387</v>
      </c>
      <c r="G57" s="33"/>
      <c r="H57" s="67">
        <f t="shared" si="0"/>
        <v>2.0567857142857142</v>
      </c>
      <c r="I57" s="34">
        <f t="shared" si="1"/>
        <v>2.9028571428571426</v>
      </c>
      <c r="J57" s="34">
        <f t="shared" si="2"/>
        <v>0.1710267857142857</v>
      </c>
      <c r="K57" s="35">
        <f t="shared" si="3"/>
        <v>1.3565624999999999</v>
      </c>
      <c r="M57" s="84">
        <f t="shared" si="4"/>
        <v>2.3036000000000003</v>
      </c>
      <c r="N57" s="84"/>
      <c r="O57" s="84">
        <f t="shared" si="5"/>
        <v>0.19155</v>
      </c>
      <c r="Q57" s="97">
        <f t="shared" si="6"/>
        <v>2.1120500000000004</v>
      </c>
    </row>
    <row r="58" spans="1:17" x14ac:dyDescent="0.3">
      <c r="A58" s="62"/>
      <c r="B58" s="63"/>
      <c r="C58" s="32">
        <v>12.194000000000001</v>
      </c>
      <c r="D58" s="32">
        <v>13.167999999999999</v>
      </c>
      <c r="E58" s="32">
        <v>3.7970000000000002</v>
      </c>
      <c r="F58" s="32">
        <v>30.079000000000001</v>
      </c>
      <c r="G58" s="33"/>
      <c r="H58" s="67">
        <f t="shared" si="0"/>
        <v>2.1775000000000002</v>
      </c>
      <c r="I58" s="34">
        <f t="shared" si="1"/>
        <v>2.351428571428571</v>
      </c>
      <c r="J58" s="34">
        <f t="shared" si="2"/>
        <v>0.16950892857142855</v>
      </c>
      <c r="K58" s="35">
        <f t="shared" si="3"/>
        <v>1.3428125</v>
      </c>
      <c r="M58" s="84">
        <f t="shared" si="4"/>
        <v>2.4388000000000005</v>
      </c>
      <c r="N58" s="84"/>
      <c r="O58" s="84">
        <f t="shared" si="5"/>
        <v>0.18985000000000002</v>
      </c>
      <c r="Q58" s="97">
        <f t="shared" si="6"/>
        <v>2.2489500000000007</v>
      </c>
    </row>
    <row r="59" spans="1:17" x14ac:dyDescent="0.3">
      <c r="A59" s="62"/>
      <c r="B59" s="63">
        <v>73</v>
      </c>
      <c r="C59" s="32">
        <v>7.0419999999999998</v>
      </c>
      <c r="D59" s="32">
        <v>9.407</v>
      </c>
      <c r="E59" s="32">
        <v>3.6960000000000002</v>
      </c>
      <c r="F59" s="32">
        <v>19.911000000000001</v>
      </c>
      <c r="G59" s="33"/>
      <c r="H59" s="67">
        <f t="shared" si="0"/>
        <v>1.2574999999999998</v>
      </c>
      <c r="I59" s="34">
        <f t="shared" si="1"/>
        <v>1.6798214285714284</v>
      </c>
      <c r="J59" s="34">
        <f t="shared" si="2"/>
        <v>0.16500000000000001</v>
      </c>
      <c r="K59" s="35">
        <f t="shared" si="3"/>
        <v>0.88888392857142851</v>
      </c>
      <c r="M59" s="84">
        <f t="shared" si="4"/>
        <v>1.4084000000000001</v>
      </c>
      <c r="N59" s="84"/>
      <c r="O59" s="84">
        <f t="shared" si="5"/>
        <v>0.18480000000000002</v>
      </c>
      <c r="Q59" s="97">
        <f t="shared" si="6"/>
        <v>1.2236</v>
      </c>
    </row>
    <row r="60" spans="1:17" ht="15" thickBot="1" x14ac:dyDescent="0.35">
      <c r="A60" s="64"/>
      <c r="B60" s="65"/>
      <c r="C60" s="38">
        <v>5.7279999999999998</v>
      </c>
      <c r="D60" s="38">
        <v>8.6679999999999993</v>
      </c>
      <c r="E60" s="38">
        <v>2.2839999999999998</v>
      </c>
      <c r="F60" s="38">
        <v>19.768000000000001</v>
      </c>
      <c r="G60" s="39"/>
      <c r="H60" s="68">
        <f t="shared" si="0"/>
        <v>1.0228571428571427</v>
      </c>
      <c r="I60" s="40">
        <f t="shared" si="1"/>
        <v>1.5478571428571426</v>
      </c>
      <c r="J60" s="40">
        <f t="shared" si="2"/>
        <v>0.10196428571428569</v>
      </c>
      <c r="K60" s="41">
        <f t="shared" si="3"/>
        <v>0.88249999999999995</v>
      </c>
      <c r="M60" s="84">
        <f t="shared" si="4"/>
        <v>1.1456</v>
      </c>
      <c r="N60" s="84"/>
      <c r="O60" s="84">
        <f t="shared" si="5"/>
        <v>0.1142</v>
      </c>
      <c r="Q60" s="97">
        <f t="shared" si="6"/>
        <v>1.0313999999999999</v>
      </c>
    </row>
    <row r="61" spans="1:17" ht="15" thickBot="1" x14ac:dyDescent="0.35">
      <c r="A61" s="69"/>
      <c r="B61" s="69"/>
      <c r="C61" s="32"/>
      <c r="D61" s="32"/>
      <c r="E61" s="32"/>
      <c r="F61" s="32"/>
      <c r="G61" s="33"/>
      <c r="H61" s="34"/>
      <c r="I61" s="34"/>
      <c r="J61" s="34"/>
      <c r="K61" s="34"/>
    </row>
    <row r="62" spans="1:17" x14ac:dyDescent="0.3">
      <c r="A62" s="70"/>
      <c r="B62" s="71"/>
      <c r="C62" s="27" t="s">
        <v>21</v>
      </c>
      <c r="D62" s="27"/>
      <c r="E62" s="27" t="s">
        <v>22</v>
      </c>
      <c r="F62" s="27"/>
      <c r="G62" s="27"/>
      <c r="H62" s="27" t="s">
        <v>21</v>
      </c>
      <c r="I62" s="27"/>
      <c r="J62" s="27" t="s">
        <v>22</v>
      </c>
      <c r="K62" s="71"/>
    </row>
    <row r="63" spans="1:17" ht="15" thickBot="1" x14ac:dyDescent="0.35">
      <c r="A63" s="22"/>
      <c r="B63" s="23"/>
      <c r="C63" s="39" t="str">
        <f>"- GKA"</f>
        <v>- GKA</v>
      </c>
      <c r="D63" s="39" t="str">
        <f>"+ PF"</f>
        <v>+ PF</v>
      </c>
      <c r="E63" s="39" t="str">
        <f>"- GKA"</f>
        <v>- GKA</v>
      </c>
      <c r="F63" s="39" t="str">
        <f>"+ PF"</f>
        <v>+ PF</v>
      </c>
      <c r="G63" s="39"/>
      <c r="H63" s="39" t="str">
        <f>"- GKA"</f>
        <v>- GKA</v>
      </c>
      <c r="I63" s="39" t="str">
        <f>"+ PF"</f>
        <v>+ PF</v>
      </c>
      <c r="J63" s="39" t="str">
        <f>"- GKA"</f>
        <v>- GKA</v>
      </c>
      <c r="K63" s="23" t="str">
        <f>"+ PF"</f>
        <v>+ PF</v>
      </c>
    </row>
    <row r="64" spans="1:17" x14ac:dyDescent="0.3">
      <c r="A64" s="70" t="s">
        <v>44</v>
      </c>
      <c r="B64" s="71" t="s">
        <v>45</v>
      </c>
      <c r="C64" s="80">
        <f>AVERAGE(C13:C24)</f>
        <v>12.83475</v>
      </c>
      <c r="D64" s="80">
        <f t="shared" ref="D64:F64" si="7">AVERAGE(D13:D24)</f>
        <v>16.823333333333334</v>
      </c>
      <c r="E64" s="80">
        <f t="shared" si="7"/>
        <v>6.4424999999999999</v>
      </c>
      <c r="F64" s="80">
        <f t="shared" si="7"/>
        <v>34.454833333333333</v>
      </c>
      <c r="G64" s="80"/>
      <c r="H64" s="80">
        <f t="shared" ref="H64:K64" si="8">AVERAGE(H13:H24)</f>
        <v>2.2919196428571422</v>
      </c>
      <c r="I64" s="80">
        <f t="shared" si="8"/>
        <v>3.0041666666666664</v>
      </c>
      <c r="J64" s="80">
        <f t="shared" si="8"/>
        <v>0.28761160714285716</v>
      </c>
      <c r="K64" s="81">
        <f t="shared" si="8"/>
        <v>1.5381622023809525</v>
      </c>
      <c r="M64" s="81">
        <f t="shared" ref="M64" si="9">AVERAGE(M13:M24)</f>
        <v>2.5669499999999998</v>
      </c>
      <c r="O64" s="81">
        <f t="shared" ref="O64" si="10">AVERAGE(O13:O24)</f>
        <v>0.32212500000000005</v>
      </c>
      <c r="Q64" s="81">
        <f t="shared" ref="Q64" si="11">AVERAGE(Q13:Q24)</f>
        <v>2.2448250000000005</v>
      </c>
    </row>
    <row r="65" spans="1:19" x14ac:dyDescent="0.3">
      <c r="A65" s="20"/>
      <c r="B65" s="21" t="s">
        <v>46</v>
      </c>
      <c r="C65" s="72">
        <f>AVERAGE(C25:C36)</f>
        <v>10.573833333333333</v>
      </c>
      <c r="D65" s="72">
        <f t="shared" ref="D65:F65" si="12">AVERAGE(D25:D36)</f>
        <v>14.131583333333332</v>
      </c>
      <c r="E65" s="72">
        <f t="shared" si="12"/>
        <v>5.8160833333333342</v>
      </c>
      <c r="F65" s="72">
        <f t="shared" si="12"/>
        <v>30.297499999999996</v>
      </c>
      <c r="G65" s="72"/>
      <c r="H65" s="72">
        <f t="shared" ref="H65:K65" si="13">AVERAGE(H25:H36)</f>
        <v>1.8881845238095234</v>
      </c>
      <c r="I65" s="72">
        <f t="shared" si="13"/>
        <v>2.5234970238095236</v>
      </c>
      <c r="J65" s="72">
        <f t="shared" si="13"/>
        <v>0.25964657738095237</v>
      </c>
      <c r="K65" s="73">
        <f t="shared" si="13"/>
        <v>1.3525669642857139</v>
      </c>
      <c r="M65" s="73">
        <f t="shared" ref="M65" si="14">AVERAGE(M25:M36)</f>
        <v>2.1147666666666676</v>
      </c>
      <c r="O65" s="73">
        <f t="shared" ref="O65" si="15">AVERAGE(O25:O36)</f>
        <v>0.2908041666666667</v>
      </c>
      <c r="Q65" s="73">
        <f>AVERAGE(Q25:Q36)</f>
        <v>1.8239625000000004</v>
      </c>
    </row>
    <row r="66" spans="1:19" x14ac:dyDescent="0.3">
      <c r="A66" s="20"/>
      <c r="B66" s="21" t="s">
        <v>47</v>
      </c>
      <c r="C66" s="72">
        <f>AVERAGE(C37:C48)</f>
        <v>13.403916666666667</v>
      </c>
      <c r="D66" s="72">
        <f t="shared" ref="D66:F66" si="16">AVERAGE(D37:D48)</f>
        <v>17.630416666666665</v>
      </c>
      <c r="E66" s="72">
        <f t="shared" si="16"/>
        <v>6.8093333333333339</v>
      </c>
      <c r="F66" s="72">
        <f t="shared" si="16"/>
        <v>35.782999999999994</v>
      </c>
      <c r="G66" s="72"/>
      <c r="H66" s="72">
        <f t="shared" ref="H66:K66" si="17">AVERAGE(H37:H48)</f>
        <v>2.3935565476190472</v>
      </c>
      <c r="I66" s="72">
        <f t="shared" si="17"/>
        <v>3.1482886904761891</v>
      </c>
      <c r="J66" s="72">
        <f t="shared" si="17"/>
        <v>0.30398809523809522</v>
      </c>
      <c r="K66" s="73">
        <f t="shared" si="17"/>
        <v>1.5974553571428569</v>
      </c>
      <c r="M66" s="73">
        <f t="shared" ref="M66" si="18">AVERAGE(M37:M48)</f>
        <v>2.6807833333333342</v>
      </c>
      <c r="O66" s="73">
        <f t="shared" ref="O66" si="19">AVERAGE(O37:O48)</f>
        <v>0.3404666666666667</v>
      </c>
      <c r="Q66" s="73">
        <f t="shared" ref="Q66" si="20">AVERAGE(Q37:Q48)</f>
        <v>2.3403166666666668</v>
      </c>
    </row>
    <row r="67" spans="1:19" ht="15" thickBot="1" x14ac:dyDescent="0.35">
      <c r="A67" s="22"/>
      <c r="B67" s="23" t="s">
        <v>48</v>
      </c>
      <c r="C67" s="82">
        <f>AVERAGE(C49:C52)</f>
        <v>11.6265</v>
      </c>
      <c r="D67" s="82">
        <f t="shared" ref="D67:F67" si="21">AVERAGE(D49:D52)</f>
        <v>13.788500000000001</v>
      </c>
      <c r="E67" s="82">
        <f t="shared" si="21"/>
        <v>5.0054999999999996</v>
      </c>
      <c r="F67" s="82">
        <f t="shared" si="21"/>
        <v>30.28125</v>
      </c>
      <c r="G67" s="82"/>
      <c r="H67" s="82">
        <f t="shared" ref="H67:K67" si="22">AVERAGE(H49:H52)</f>
        <v>2.0761607142857144</v>
      </c>
      <c r="I67" s="82">
        <f t="shared" si="22"/>
        <v>2.4622321428571428</v>
      </c>
      <c r="J67" s="82">
        <f t="shared" si="22"/>
        <v>0.2234598214285714</v>
      </c>
      <c r="K67" s="83">
        <f t="shared" si="22"/>
        <v>1.3518415178571428</v>
      </c>
      <c r="M67" s="83" t="s">
        <v>63</v>
      </c>
      <c r="O67" s="83"/>
      <c r="Q67" s="83"/>
    </row>
    <row r="68" spans="1:19" x14ac:dyDescent="0.3">
      <c r="A68" s="20" t="s">
        <v>49</v>
      </c>
      <c r="B68" s="21" t="s">
        <v>45</v>
      </c>
      <c r="C68" s="74">
        <f>_xlfn.STDEV.P(C13:C24)</f>
        <v>1.6233421864063917</v>
      </c>
      <c r="D68" s="74">
        <f t="shared" ref="D68:K68" si="23">_xlfn.STDEV.P(D13:D24)</f>
        <v>2.3625007348617397</v>
      </c>
      <c r="E68" s="74">
        <f t="shared" si="23"/>
        <v>0.77776844240428833</v>
      </c>
      <c r="F68" s="74">
        <f t="shared" si="23"/>
        <v>2.7803771276972884</v>
      </c>
      <c r="G68" s="74"/>
      <c r="H68" s="74">
        <f t="shared" si="23"/>
        <v>0.28988253328685842</v>
      </c>
      <c r="I68" s="74">
        <f t="shared" si="23"/>
        <v>0.42187513122530729</v>
      </c>
      <c r="J68" s="74">
        <f t="shared" si="23"/>
        <v>3.472180546447691E-2</v>
      </c>
      <c r="K68" s="75">
        <f t="shared" si="23"/>
        <v>0.1241239789150575</v>
      </c>
      <c r="M68" s="74">
        <f t="shared" ref="M68" si="24">_xlfn.STDEV.P(M13:M24)</f>
        <v>0.32466843728127737</v>
      </c>
      <c r="O68" s="74">
        <f t="shared" ref="O68" si="25">_xlfn.STDEV.P(O13:O24)</f>
        <v>3.8888422120214275E-2</v>
      </c>
      <c r="Q68" s="74">
        <f t="shared" ref="Q68" si="26">_xlfn.STDEV.P(Q13:Q24)</f>
        <v>0.32886510310713202</v>
      </c>
      <c r="R68">
        <f>TTEST(Q13:Q24,Q25:Q36,2,2)</f>
        <v>1.0880452538800557E-2</v>
      </c>
      <c r="S68" s="84">
        <f>Q68/SQRT(6)</f>
        <v>0.1342586161367087</v>
      </c>
    </row>
    <row r="69" spans="1:19" x14ac:dyDescent="0.3">
      <c r="A69" s="20"/>
      <c r="B69" s="21" t="s">
        <v>46</v>
      </c>
      <c r="C69" s="74">
        <f>_xlfn.STDEV.P(C25:C36)</f>
        <v>2.0113569148435309</v>
      </c>
      <c r="D69" s="74">
        <f t="shared" ref="D69:K69" si="27">_xlfn.STDEV.P(D25:D36)</f>
        <v>3.0041774930456828</v>
      </c>
      <c r="E69" s="74">
        <f t="shared" si="27"/>
        <v>1.119163188751112</v>
      </c>
      <c r="F69" s="74">
        <f t="shared" si="27"/>
        <v>2.6920006036403485</v>
      </c>
      <c r="G69" s="74"/>
      <c r="H69" s="74">
        <f t="shared" si="27"/>
        <v>0.3591708776506321</v>
      </c>
      <c r="I69" s="74">
        <f t="shared" si="27"/>
        <v>0.53646026661529866</v>
      </c>
      <c r="J69" s="74">
        <f t="shared" si="27"/>
        <v>4.9962642354960042E-2</v>
      </c>
      <c r="K69" s="75">
        <f t="shared" si="27"/>
        <v>0.12017859837680128</v>
      </c>
      <c r="M69" s="74">
        <f>_xlfn.STDEV.P(M25:M36)</f>
        <v>0.40227138296870318</v>
      </c>
      <c r="O69" s="74">
        <f t="shared" ref="O69" si="28">_xlfn.STDEV.P(O25:O36)</f>
        <v>5.5958159437555506E-2</v>
      </c>
      <c r="Q69" s="74">
        <f t="shared" ref="Q69" si="29">_xlfn.STDEV.P(Q25:Q36)</f>
        <v>0.37903144225611302</v>
      </c>
      <c r="R69">
        <f>TTEST(Q13:Q24,Q37:Q48,2,2)</f>
        <v>0.49302278559173274</v>
      </c>
      <c r="S69" s="84">
        <f t="shared" ref="S69:S70" si="30">Q69/SQRT(6)</f>
        <v>0.15473893833311056</v>
      </c>
    </row>
    <row r="70" spans="1:19" x14ac:dyDescent="0.3">
      <c r="A70" s="20"/>
      <c r="B70" s="21" t="s">
        <v>47</v>
      </c>
      <c r="C70" s="74">
        <f>_xlfn.STDEV.P(C37:C48)</f>
        <v>1.7876618555314663</v>
      </c>
      <c r="D70" s="74">
        <f t="shared" ref="D70:K70" si="31">_xlfn.STDEV.P(D37:D48)</f>
        <v>2.1070341105581387</v>
      </c>
      <c r="E70" s="74">
        <f t="shared" si="31"/>
        <v>1.4961642252402898</v>
      </c>
      <c r="F70" s="74">
        <f t="shared" si="31"/>
        <v>2.9379090353515034</v>
      </c>
      <c r="G70" s="74"/>
      <c r="H70" s="74">
        <f t="shared" si="31"/>
        <v>0.31922533134490561</v>
      </c>
      <c r="I70" s="74">
        <f t="shared" si="31"/>
        <v>0.37625609117110642</v>
      </c>
      <c r="J70" s="74">
        <f t="shared" si="31"/>
        <v>6.6793045769655987E-2</v>
      </c>
      <c r="K70" s="75">
        <f t="shared" si="31"/>
        <v>0.13115665336390642</v>
      </c>
      <c r="M70" s="74">
        <f t="shared" ref="M70" si="32">_xlfn.STDEV.P(M37:M48)</f>
        <v>0.35753237110629121</v>
      </c>
      <c r="O70" s="74">
        <f t="shared" ref="O70" si="33">_xlfn.STDEV.P(O37:O48)</f>
        <v>7.4808211262014646E-2</v>
      </c>
      <c r="Q70" s="74">
        <f t="shared" ref="Q70" si="34">_xlfn.STDEV.P(Q37:Q48)</f>
        <v>0.3134341466808549</v>
      </c>
      <c r="S70" s="84">
        <f t="shared" si="30"/>
        <v>0.12795895455545872</v>
      </c>
    </row>
    <row r="71" spans="1:19" x14ac:dyDescent="0.3">
      <c r="A71" s="20"/>
      <c r="B71" s="21" t="s">
        <v>48</v>
      </c>
      <c r="C71" s="74">
        <f>_xlfn.STDEV.P(C49:C52)</f>
        <v>1.3081478318599946</v>
      </c>
      <c r="D71" s="74">
        <f t="shared" ref="D71:K71" si="35">_xlfn.STDEV.P(D49:D52)</f>
        <v>1.2014402814955061</v>
      </c>
      <c r="E71" s="74">
        <f t="shared" si="35"/>
        <v>0.27318903711532794</v>
      </c>
      <c r="F71" s="74">
        <f t="shared" si="35"/>
        <v>2.9187524196992114</v>
      </c>
      <c r="G71" s="74"/>
      <c r="H71" s="74">
        <f t="shared" si="35"/>
        <v>0.23359782711785426</v>
      </c>
      <c r="I71" s="74">
        <f t="shared" si="35"/>
        <v>0.21454290740991189</v>
      </c>
      <c r="J71" s="74">
        <f t="shared" si="35"/>
        <v>1.2195939156934283E-2</v>
      </c>
      <c r="K71" s="75">
        <f t="shared" si="35"/>
        <v>0.13030144730800053</v>
      </c>
    </row>
    <row r="72" spans="1:19" x14ac:dyDescent="0.3">
      <c r="A72" s="20" t="s">
        <v>14</v>
      </c>
      <c r="B72" s="21" t="s">
        <v>45</v>
      </c>
      <c r="C72" s="76">
        <f>C68/C64</f>
        <v>0.1264802342395755</v>
      </c>
      <c r="D72" s="76">
        <f t="shared" ref="D72:K72" si="36">D68/D64</f>
        <v>0.14043000207222545</v>
      </c>
      <c r="E72" s="76">
        <f t="shared" si="36"/>
        <v>0.12072463211552788</v>
      </c>
      <c r="F72" s="76">
        <f t="shared" si="36"/>
        <v>8.0696287246509832E-2</v>
      </c>
      <c r="G72" s="76"/>
      <c r="H72" s="76">
        <f t="shared" si="36"/>
        <v>0.12648023423957674</v>
      </c>
      <c r="I72" s="76">
        <f t="shared" si="36"/>
        <v>0.14043000207222436</v>
      </c>
      <c r="J72" s="76">
        <f t="shared" si="36"/>
        <v>0.120724632115527</v>
      </c>
      <c r="K72" s="77">
        <f t="shared" si="36"/>
        <v>8.0696287246509818E-2</v>
      </c>
    </row>
    <row r="73" spans="1:19" x14ac:dyDescent="0.3">
      <c r="A73" s="20"/>
      <c r="B73" s="21" t="s">
        <v>46</v>
      </c>
      <c r="C73" s="76">
        <f t="shared" ref="C73:K75" si="37">C69/C65</f>
        <v>0.1902202211285908</v>
      </c>
      <c r="D73" s="76">
        <f t="shared" si="37"/>
        <v>0.21258605084679233</v>
      </c>
      <c r="E73" s="76">
        <f t="shared" si="37"/>
        <v>0.19242557656231057</v>
      </c>
      <c r="F73" s="76">
        <f t="shared" si="37"/>
        <v>8.8852235453101711E-2</v>
      </c>
      <c r="G73" s="76"/>
      <c r="H73" s="76">
        <f t="shared" si="37"/>
        <v>0.19022022112859166</v>
      </c>
      <c r="I73" s="76">
        <f t="shared" si="37"/>
        <v>0.21258605084679161</v>
      </c>
      <c r="J73" s="76">
        <f t="shared" si="37"/>
        <v>0.19242557656230941</v>
      </c>
      <c r="K73" s="77">
        <f t="shared" si="37"/>
        <v>8.8852235453101724E-2</v>
      </c>
    </row>
    <row r="74" spans="1:19" x14ac:dyDescent="0.3">
      <c r="A74" s="20"/>
      <c r="B74" s="21" t="s">
        <v>47</v>
      </c>
      <c r="C74" s="76">
        <f t="shared" si="37"/>
        <v>0.13336861903782846</v>
      </c>
      <c r="D74" s="76">
        <f t="shared" si="37"/>
        <v>0.11951130539880257</v>
      </c>
      <c r="E74" s="76">
        <f t="shared" si="37"/>
        <v>0.21972257077153265</v>
      </c>
      <c r="F74" s="76">
        <f t="shared" si="37"/>
        <v>8.2103485883003216E-2</v>
      </c>
      <c r="G74" s="76"/>
      <c r="H74" s="76">
        <f t="shared" si="37"/>
        <v>0.13336861903782887</v>
      </c>
      <c r="I74" s="76">
        <f t="shared" si="37"/>
        <v>0.11951130539880586</v>
      </c>
      <c r="J74" s="76">
        <f t="shared" si="37"/>
        <v>0.21972257077153332</v>
      </c>
      <c r="K74" s="77">
        <f t="shared" si="37"/>
        <v>8.2103485883003216E-2</v>
      </c>
    </row>
    <row r="75" spans="1:19" x14ac:dyDescent="0.3">
      <c r="A75" s="20"/>
      <c r="B75" s="21" t="s">
        <v>48</v>
      </c>
      <c r="C75" s="76">
        <f t="shared" si="37"/>
        <v>0.11251432777362014</v>
      </c>
      <c r="D75" s="76">
        <f t="shared" si="37"/>
        <v>8.7133501214454512E-2</v>
      </c>
      <c r="E75" s="76">
        <f t="shared" si="37"/>
        <v>5.4577771874004186E-2</v>
      </c>
      <c r="F75" s="76">
        <f t="shared" si="37"/>
        <v>9.6388108803276334E-2</v>
      </c>
      <c r="G75" s="76"/>
      <c r="H75" s="76">
        <f t="shared" si="37"/>
        <v>0.11251432777361922</v>
      </c>
      <c r="I75" s="76">
        <f t="shared" si="37"/>
        <v>8.7133501214454553E-2</v>
      </c>
      <c r="J75" s="76">
        <f t="shared" si="37"/>
        <v>5.4577771874004186E-2</v>
      </c>
      <c r="K75" s="77">
        <f t="shared" si="37"/>
        <v>9.6388108803276348E-2</v>
      </c>
    </row>
    <row r="76" spans="1:19" x14ac:dyDescent="0.3">
      <c r="A76" s="20"/>
      <c r="B76" s="21"/>
      <c r="C76" s="33"/>
      <c r="D76" s="33"/>
      <c r="E76" s="33"/>
      <c r="F76" s="33"/>
      <c r="G76" s="33"/>
      <c r="H76" s="33"/>
      <c r="I76" s="33"/>
      <c r="J76" s="33"/>
      <c r="K76" s="21"/>
    </row>
    <row r="77" spans="1:19" x14ac:dyDescent="0.3">
      <c r="A77" s="20" t="s">
        <v>15</v>
      </c>
      <c r="B77" s="21" t="s">
        <v>50</v>
      </c>
      <c r="C77" s="76">
        <f>TTEST(C13:C24,C25:C36,2,2)</f>
        <v>8.283937435174327E-3</v>
      </c>
      <c r="D77" s="76">
        <f t="shared" ref="D77:K77" si="38">TTEST(D13:D24,D25:D36,2,2)</f>
        <v>2.9012047331482514E-2</v>
      </c>
      <c r="E77" s="76">
        <f t="shared" si="38"/>
        <v>0.14165437738782358</v>
      </c>
      <c r="F77" s="76">
        <f t="shared" si="38"/>
        <v>1.7405493990619114E-3</v>
      </c>
      <c r="G77" s="76"/>
      <c r="H77" s="76">
        <f t="shared" si="38"/>
        <v>8.2839374351743565E-3</v>
      </c>
      <c r="I77" s="76">
        <f t="shared" si="38"/>
        <v>2.9012047331482608E-2</v>
      </c>
      <c r="J77" s="76">
        <f t="shared" si="38"/>
        <v>0.14165437738782266</v>
      </c>
      <c r="K77" s="77">
        <f t="shared" si="38"/>
        <v>1.7405493990618869E-3</v>
      </c>
    </row>
    <row r="78" spans="1:19" x14ac:dyDescent="0.3">
      <c r="A78" s="20"/>
      <c r="B78" s="21" t="s">
        <v>51</v>
      </c>
      <c r="C78" s="76">
        <f>TTEST(C13:C24,C37:C48,2,2)</f>
        <v>0.44269688880557545</v>
      </c>
      <c r="D78" s="76">
        <f t="shared" ref="D78:K78" si="39">TTEST(D13:D24,D37:D48,2,2)</f>
        <v>0.40688543498802276</v>
      </c>
      <c r="E78" s="76">
        <f t="shared" si="39"/>
        <v>0.47819303942516544</v>
      </c>
      <c r="F78" s="76">
        <f t="shared" si="39"/>
        <v>0.28793388375514528</v>
      </c>
      <c r="G78" s="76"/>
      <c r="H78" s="76">
        <f t="shared" si="39"/>
        <v>0.44269688880557545</v>
      </c>
      <c r="I78" s="76">
        <f t="shared" si="39"/>
        <v>0.40688543498802709</v>
      </c>
      <c r="J78" s="76">
        <f t="shared" si="39"/>
        <v>0.47819303942516767</v>
      </c>
      <c r="K78" s="77">
        <f t="shared" si="39"/>
        <v>0.28793388375514584</v>
      </c>
    </row>
    <row r="79" spans="1:19" x14ac:dyDescent="0.3">
      <c r="A79" s="20"/>
      <c r="B79" s="21" t="s">
        <v>52</v>
      </c>
      <c r="C79" s="76">
        <f>TTEST(C25:C36,C37:C48,2,2)</f>
        <v>2.0827552188193289E-3</v>
      </c>
      <c r="D79" s="76">
        <f t="shared" ref="D79:K79" si="40">TTEST(D25:D36,D37:D48,2,2)</f>
        <v>4.5138741295292278E-3</v>
      </c>
      <c r="E79" s="76">
        <f t="shared" si="40"/>
        <v>9.1769868642896185E-2</v>
      </c>
      <c r="F79" s="76">
        <f t="shared" si="40"/>
        <v>1.5149299450402493E-4</v>
      </c>
      <c r="G79" s="76"/>
      <c r="H79" s="76">
        <f t="shared" si="40"/>
        <v>2.0827552188193289E-3</v>
      </c>
      <c r="I79" s="76">
        <f t="shared" si="40"/>
        <v>4.5138741295292903E-3</v>
      </c>
      <c r="J79" s="76">
        <f t="shared" si="40"/>
        <v>9.1769868642896185E-2</v>
      </c>
      <c r="K79" s="77">
        <f t="shared" si="40"/>
        <v>1.5149299450402298E-4</v>
      </c>
    </row>
    <row r="80" spans="1:19" ht="15" thickBot="1" x14ac:dyDescent="0.35">
      <c r="A80" s="22"/>
      <c r="B80" s="23" t="s">
        <v>53</v>
      </c>
      <c r="C80" s="78">
        <f>TTEST(C13:C24,C49:C52,2,2)</f>
        <v>0.2273931994367962</v>
      </c>
      <c r="D80" s="78">
        <f t="shared" ref="D80:K80" si="41">TTEST(D13:D24,D49:D52,2,2)</f>
        <v>3.6934526511947348E-2</v>
      </c>
      <c r="E80" s="78">
        <f t="shared" si="41"/>
        <v>4.4208096632867211E-3</v>
      </c>
      <c r="F80" s="78">
        <f t="shared" si="41"/>
        <v>3.0774213978885131E-2</v>
      </c>
      <c r="G80" s="78"/>
      <c r="H80" s="78">
        <f t="shared" si="41"/>
        <v>0.22739319943679695</v>
      </c>
      <c r="I80" s="78">
        <f t="shared" si="41"/>
        <v>3.6934526511947438E-2</v>
      </c>
      <c r="J80" s="78">
        <f t="shared" si="41"/>
        <v>4.4208096632866968E-3</v>
      </c>
      <c r="K80" s="79">
        <f t="shared" si="41"/>
        <v>3.0774213978884944E-2</v>
      </c>
    </row>
    <row r="81" spans="1:11" ht="15" thickBot="1" x14ac:dyDescent="0.35">
      <c r="C81" t="s">
        <v>61</v>
      </c>
      <c r="D81" t="s">
        <v>61</v>
      </c>
      <c r="E81" t="s">
        <v>62</v>
      </c>
      <c r="F81" t="s">
        <v>62</v>
      </c>
    </row>
    <row r="82" spans="1:11" x14ac:dyDescent="0.3">
      <c r="A82" s="70" t="s">
        <v>44</v>
      </c>
      <c r="B82" s="71" t="s">
        <v>45</v>
      </c>
      <c r="C82" s="84">
        <f>C64*0.174</f>
        <v>2.2332464999999999</v>
      </c>
      <c r="D82" s="84">
        <f t="shared" ref="D82" si="42">D64*0.174</f>
        <v>2.92726</v>
      </c>
      <c r="E82" s="84">
        <f>E64*0.0447</f>
        <v>0.28797974999999998</v>
      </c>
      <c r="F82" s="84">
        <f>F64*0.0447</f>
        <v>1.5401310499999998</v>
      </c>
      <c r="H82" s="84"/>
      <c r="I82" s="84"/>
      <c r="J82" s="84"/>
      <c r="K82" s="84"/>
    </row>
    <row r="83" spans="1:11" x14ac:dyDescent="0.3">
      <c r="A83" s="20"/>
      <c r="B83" s="21" t="s">
        <v>46</v>
      </c>
      <c r="C83" s="84">
        <f t="shared" ref="C83:D88" si="43">C65*0.174</f>
        <v>1.8398469999999998</v>
      </c>
      <c r="D83" s="84">
        <f t="shared" si="43"/>
        <v>2.4588954999999997</v>
      </c>
      <c r="E83" s="84">
        <f t="shared" ref="E83:F83" si="44">E65*0.0447</f>
        <v>0.25997892500000003</v>
      </c>
      <c r="F83" s="84">
        <f t="shared" si="44"/>
        <v>1.3542982499999998</v>
      </c>
      <c r="H83" s="84"/>
      <c r="I83" s="84"/>
      <c r="J83" s="84"/>
      <c r="K83" s="84"/>
    </row>
    <row r="84" spans="1:11" x14ac:dyDescent="0.3">
      <c r="A84" s="20"/>
      <c r="B84" s="21" t="s">
        <v>47</v>
      </c>
      <c r="C84" s="84">
        <f t="shared" si="43"/>
        <v>2.3322815000000001</v>
      </c>
      <c r="D84" s="84">
        <f t="shared" si="43"/>
        <v>3.0676924999999997</v>
      </c>
      <c r="E84" s="84">
        <f t="shared" ref="E84:F84" si="45">E66*0.0447</f>
        <v>0.30437720000000001</v>
      </c>
      <c r="F84" s="84">
        <f t="shared" si="45"/>
        <v>1.5995000999999995</v>
      </c>
      <c r="H84" s="84"/>
      <c r="I84" s="84"/>
      <c r="J84" s="84"/>
      <c r="K84" s="84"/>
    </row>
    <row r="85" spans="1:11" ht="15" thickBot="1" x14ac:dyDescent="0.35">
      <c r="A85" s="22"/>
      <c r="B85" s="23" t="s">
        <v>48</v>
      </c>
      <c r="C85" s="84">
        <f t="shared" si="43"/>
        <v>2.0230109999999999</v>
      </c>
      <c r="D85" s="84">
        <f t="shared" si="43"/>
        <v>2.3991989999999999</v>
      </c>
      <c r="E85" s="84">
        <f t="shared" ref="E85:F85" si="46">E67*0.0447</f>
        <v>0.22374584999999997</v>
      </c>
      <c r="F85" s="84">
        <f t="shared" si="46"/>
        <v>1.3535718749999999</v>
      </c>
      <c r="H85" s="84"/>
      <c r="I85" s="84"/>
      <c r="J85" s="84"/>
      <c r="K85" s="84"/>
    </row>
    <row r="86" spans="1:11" x14ac:dyDescent="0.3">
      <c r="A86" s="20" t="s">
        <v>49</v>
      </c>
      <c r="B86" s="21" t="s">
        <v>45</v>
      </c>
      <c r="C86" s="84">
        <f t="shared" si="43"/>
        <v>0.28246154043471217</v>
      </c>
      <c r="D86" s="84">
        <f t="shared" si="43"/>
        <v>0.41107512786594269</v>
      </c>
      <c r="E86" s="84">
        <f t="shared" ref="E86:F86" si="47">E68*0.0447</f>
        <v>3.4766249375471688E-2</v>
      </c>
      <c r="F86" s="84">
        <f t="shared" si="47"/>
        <v>0.12428285760806879</v>
      </c>
      <c r="H86" s="84"/>
      <c r="I86" s="84"/>
      <c r="J86" s="84"/>
      <c r="K86" s="84"/>
    </row>
    <row r="87" spans="1:11" x14ac:dyDescent="0.3">
      <c r="A87" s="20"/>
      <c r="B87" s="21" t="s">
        <v>46</v>
      </c>
      <c r="C87" s="84">
        <f t="shared" si="43"/>
        <v>0.34997610318277433</v>
      </c>
      <c r="D87" s="84">
        <f t="shared" si="43"/>
        <v>0.5227268837899488</v>
      </c>
      <c r="E87" s="84">
        <f t="shared" ref="E87:F87" si="48">E69*0.0447</f>
        <v>5.0026594537174701E-2</v>
      </c>
      <c r="F87" s="84">
        <f t="shared" si="48"/>
        <v>0.12033242698272358</v>
      </c>
      <c r="H87" s="84"/>
      <c r="I87" s="84"/>
      <c r="J87" s="84"/>
      <c r="K87" s="84"/>
    </row>
    <row r="88" spans="1:11" x14ac:dyDescent="0.3">
      <c r="A88" s="20"/>
      <c r="B88" s="21" t="s">
        <v>47</v>
      </c>
      <c r="C88" s="84">
        <f t="shared" si="43"/>
        <v>0.31105316286247509</v>
      </c>
      <c r="D88" s="84">
        <f t="shared" si="43"/>
        <v>0.36662393523711612</v>
      </c>
      <c r="E88" s="84">
        <f t="shared" ref="E88:F88" si="49">E70*0.0447</f>
        <v>6.6878540868240952E-2</v>
      </c>
      <c r="F88" s="84">
        <f t="shared" si="49"/>
        <v>0.1313245338802122</v>
      </c>
      <c r="H88" s="84"/>
      <c r="I88" s="84"/>
      <c r="J88" s="84"/>
      <c r="K88" s="84"/>
    </row>
    <row r="89" spans="1:11" x14ac:dyDescent="0.3">
      <c r="A89" s="20"/>
      <c r="B89" s="21" t="s">
        <v>48</v>
      </c>
      <c r="C89" s="84">
        <f>C71*0.174</f>
        <v>0.22761772274363903</v>
      </c>
      <c r="D89" s="84">
        <f t="shared" ref="D89" si="50">D71*0.174</f>
        <v>0.20905060898021804</v>
      </c>
      <c r="E89" s="84">
        <f t="shared" ref="E89:F89" si="51">E71*0.0447</f>
        <v>1.2211549959055159E-2</v>
      </c>
      <c r="F89" s="84">
        <f t="shared" si="51"/>
        <v>0.13046823316055475</v>
      </c>
      <c r="H89" s="84"/>
      <c r="I89" s="84"/>
      <c r="J89" s="84"/>
      <c r="K89" s="84"/>
    </row>
    <row r="90" spans="1:11" ht="15" thickBot="1" x14ac:dyDescent="0.35"/>
    <row r="91" spans="1:11" ht="15" thickBot="1" x14ac:dyDescent="0.35">
      <c r="C91" s="107" t="s">
        <v>60</v>
      </c>
      <c r="D91" s="108"/>
      <c r="E91" s="108"/>
      <c r="F91" s="108"/>
      <c r="G91" s="108"/>
      <c r="H91" s="108"/>
      <c r="I91" s="108"/>
      <c r="J91" s="109"/>
    </row>
    <row r="92" spans="1:11" x14ac:dyDescent="0.3">
      <c r="C92" s="85" t="s">
        <v>56</v>
      </c>
      <c r="D92" s="86"/>
      <c r="E92" s="85" t="s">
        <v>57</v>
      </c>
      <c r="F92" s="87"/>
      <c r="G92" s="85" t="s">
        <v>58</v>
      </c>
      <c r="H92" s="87"/>
      <c r="I92" s="86" t="s">
        <v>59</v>
      </c>
      <c r="J92" s="87"/>
    </row>
    <row r="93" spans="1:11" ht="15" thickBot="1" x14ac:dyDescent="0.35">
      <c r="C93" s="88" t="s">
        <v>54</v>
      </c>
      <c r="D93" s="89" t="s">
        <v>55</v>
      </c>
      <c r="E93" s="88" t="s">
        <v>54</v>
      </c>
      <c r="F93" s="90" t="s">
        <v>55</v>
      </c>
      <c r="G93" s="88" t="s">
        <v>54</v>
      </c>
      <c r="H93" s="90" t="s">
        <v>55</v>
      </c>
      <c r="I93" s="89" t="s">
        <v>54</v>
      </c>
      <c r="J93" s="90" t="s">
        <v>55</v>
      </c>
    </row>
    <row r="94" spans="1:11" x14ac:dyDescent="0.3">
      <c r="B94" s="71" t="s">
        <v>45</v>
      </c>
      <c r="C94" s="91">
        <v>2.2332464999999999</v>
      </c>
      <c r="D94" s="92">
        <v>0.28246154043471217</v>
      </c>
      <c r="E94" s="91">
        <v>2.92726</v>
      </c>
      <c r="F94" s="93">
        <v>0.41107512786594269</v>
      </c>
      <c r="G94" s="91">
        <v>0.28797974999999998</v>
      </c>
      <c r="H94" s="93">
        <v>3.4766249375471688E-2</v>
      </c>
      <c r="I94" s="92">
        <v>1.5401310499999998</v>
      </c>
      <c r="J94" s="93">
        <v>0.12428285760806879</v>
      </c>
    </row>
    <row r="95" spans="1:11" x14ac:dyDescent="0.3">
      <c r="B95" s="21" t="s">
        <v>46</v>
      </c>
      <c r="C95" s="91">
        <v>1.8398469999999998</v>
      </c>
      <c r="D95" s="92">
        <v>0.34997610318277433</v>
      </c>
      <c r="E95" s="91">
        <v>2.4588954999999997</v>
      </c>
      <c r="F95" s="93">
        <v>0.5227268837899488</v>
      </c>
      <c r="G95" s="91">
        <v>0.25997892500000003</v>
      </c>
      <c r="H95" s="93">
        <v>5.0026594537174701E-2</v>
      </c>
      <c r="I95" s="92">
        <v>1.3542982499999998</v>
      </c>
      <c r="J95" s="93">
        <v>0.12033242698272358</v>
      </c>
    </row>
    <row r="96" spans="1:11" x14ac:dyDescent="0.3">
      <c r="B96" s="21" t="s">
        <v>47</v>
      </c>
      <c r="C96" s="91">
        <v>2.3322815000000001</v>
      </c>
      <c r="D96" s="92">
        <v>0.31105316286247509</v>
      </c>
      <c r="E96" s="91">
        <v>3.0676924999999997</v>
      </c>
      <c r="F96" s="93">
        <v>0.36662393523711612</v>
      </c>
      <c r="G96" s="91">
        <v>0.30437720000000001</v>
      </c>
      <c r="H96" s="93">
        <v>6.6878540868240952E-2</v>
      </c>
      <c r="I96" s="92">
        <v>1.5995000999999995</v>
      </c>
      <c r="J96" s="93">
        <v>0.1313245338802122</v>
      </c>
    </row>
    <row r="97" spans="2:10" ht="15" thickBot="1" x14ac:dyDescent="0.35">
      <c r="B97" s="23" t="s">
        <v>48</v>
      </c>
      <c r="C97" s="94">
        <v>2.0230109999999999</v>
      </c>
      <c r="D97" s="95">
        <v>0.22761772274363903</v>
      </c>
      <c r="E97" s="94">
        <v>2.3991989999999999</v>
      </c>
      <c r="F97" s="96">
        <v>0.20905060898021804</v>
      </c>
      <c r="G97" s="94">
        <v>0.22374584999999997</v>
      </c>
      <c r="H97" s="96">
        <v>1.2211549959055159E-2</v>
      </c>
      <c r="I97" s="95">
        <v>1.3535718749999999</v>
      </c>
      <c r="J97" s="96">
        <v>0.13046823316055475</v>
      </c>
    </row>
  </sheetData>
  <mergeCells count="1">
    <mergeCell ref="C91:J91"/>
  </mergeCells>
  <conditionalFormatting sqref="C77:K80">
    <cfRule type="containsBlanks" dxfId="1" priority="1">
      <formula>LEN(TRIM(C77))=0</formula>
    </cfRule>
    <cfRule type="cellIs" dxfId="0" priority="2" operator="lessThan">
      <formula>0.051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5ulSA_1mMGlu</vt:lpstr>
      <vt:lpstr>20ulSA_0-5mMGlu</vt:lpstr>
      <vt:lpstr>Week8</vt:lpstr>
      <vt:lpstr>Week8!Print_Area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Ford</dc:creator>
  <cp:lastModifiedBy>nla5</cp:lastModifiedBy>
  <cp:lastPrinted>2018-01-11T19:27:34Z</cp:lastPrinted>
  <dcterms:created xsi:type="dcterms:W3CDTF">2017-12-19T14:46:03Z</dcterms:created>
  <dcterms:modified xsi:type="dcterms:W3CDTF">2019-02-28T12:09:03Z</dcterms:modified>
</cp:coreProperties>
</file>