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Results\Metabolites and GK\Glucokinase\2017.11.20_Aim1B_Week4\"/>
    </mc:Choice>
  </mc:AlternateContent>
  <bookViews>
    <workbookView xWindow="0" yWindow="0" windowWidth="11844" windowHeight="7992"/>
  </bookViews>
  <sheets>
    <sheet name="Raw data" sheetId="1" r:id="rId1"/>
  </sheets>
  <definedNames>
    <definedName name="_xlnm.Print_Area" localSheetId="0">'Raw data'!$A$85:$O$108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66" i="1" l="1"/>
  <c r="AM67" i="1"/>
  <c r="AM65" i="1"/>
  <c r="AJ72" i="1" l="1"/>
  <c r="AJ71" i="1"/>
  <c r="AJ70" i="1"/>
  <c r="AJ16" i="1" l="1"/>
  <c r="AK65" i="1"/>
  <c r="AH53" i="1"/>
  <c r="AJ53" i="1" s="1"/>
  <c r="AH54" i="1"/>
  <c r="AH55" i="1"/>
  <c r="AJ55" i="1" s="1"/>
  <c r="AH56" i="1"/>
  <c r="AH57" i="1"/>
  <c r="AJ57" i="1" s="1"/>
  <c r="AH58" i="1"/>
  <c r="AH59" i="1"/>
  <c r="AJ59" i="1" s="1"/>
  <c r="AH60" i="1"/>
  <c r="AH61" i="1"/>
  <c r="AJ61" i="1" s="1"/>
  <c r="AH62" i="1"/>
  <c r="AH63" i="1"/>
  <c r="AJ63" i="1" s="1"/>
  <c r="AH52" i="1"/>
  <c r="AH41" i="1"/>
  <c r="AH42" i="1"/>
  <c r="AH43" i="1"/>
  <c r="AH44" i="1"/>
  <c r="AH45" i="1"/>
  <c r="AH46" i="1"/>
  <c r="AH47" i="1"/>
  <c r="AH48" i="1"/>
  <c r="AH49" i="1"/>
  <c r="AH50" i="1"/>
  <c r="AH51" i="1"/>
  <c r="AH40" i="1"/>
  <c r="AH29" i="1"/>
  <c r="AJ29" i="1" s="1"/>
  <c r="AH30" i="1"/>
  <c r="AJ30" i="1" s="1"/>
  <c r="AH31" i="1"/>
  <c r="AJ31" i="1" s="1"/>
  <c r="AH32" i="1"/>
  <c r="AH33" i="1"/>
  <c r="AJ33" i="1" s="1"/>
  <c r="AH34" i="1"/>
  <c r="AJ34" i="1" s="1"/>
  <c r="AH35" i="1"/>
  <c r="AJ35" i="1" s="1"/>
  <c r="AH36" i="1"/>
  <c r="AH37" i="1"/>
  <c r="AJ37" i="1" s="1"/>
  <c r="AH38" i="1"/>
  <c r="AJ38" i="1" s="1"/>
  <c r="AH39" i="1"/>
  <c r="AJ39" i="1" s="1"/>
  <c r="AH28" i="1"/>
  <c r="AH17" i="1"/>
  <c r="AJ17" i="1" s="1"/>
  <c r="AH18" i="1"/>
  <c r="AH19" i="1"/>
  <c r="AJ19" i="1" s="1"/>
  <c r="AH20" i="1"/>
  <c r="AH21" i="1"/>
  <c r="AJ21" i="1" s="1"/>
  <c r="AH22" i="1"/>
  <c r="AH23" i="1"/>
  <c r="AJ23" i="1" s="1"/>
  <c r="AH24" i="1"/>
  <c r="AH25" i="1"/>
  <c r="AJ25" i="1" s="1"/>
  <c r="AH26" i="1"/>
  <c r="AH27" i="1"/>
  <c r="AJ27" i="1" s="1"/>
  <c r="AH16" i="1"/>
  <c r="AB40" i="1"/>
  <c r="AJ18" i="1"/>
  <c r="AJ20" i="1"/>
  <c r="AJ22" i="1"/>
  <c r="AJ24" i="1"/>
  <c r="AJ26" i="1"/>
  <c r="AJ28" i="1"/>
  <c r="AJ32" i="1"/>
  <c r="AJ36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4" i="1"/>
  <c r="AJ56" i="1"/>
  <c r="AJ58" i="1"/>
  <c r="AJ60" i="1"/>
  <c r="AJ62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16" i="1"/>
  <c r="AC68" i="1"/>
  <c r="AC67" i="1"/>
  <c r="AC66" i="1"/>
  <c r="AC65" i="1"/>
  <c r="AH68" i="1"/>
  <c r="AF68" i="1"/>
  <c r="AE68" i="1"/>
  <c r="AH67" i="1"/>
  <c r="AF67" i="1"/>
  <c r="AE67" i="1"/>
  <c r="AF66" i="1"/>
  <c r="AE66" i="1"/>
  <c r="AF65" i="1"/>
  <c r="AE65" i="1"/>
  <c r="W65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23" i="1"/>
  <c r="AF23" i="1"/>
  <c r="AE24" i="1"/>
  <c r="AF24" i="1"/>
  <c r="AE25" i="1"/>
  <c r="AF25" i="1"/>
  <c r="AE26" i="1"/>
  <c r="AF26" i="1"/>
  <c r="AE27" i="1"/>
  <c r="AF27" i="1"/>
  <c r="AE28" i="1"/>
  <c r="AF28" i="1"/>
  <c r="AE29" i="1"/>
  <c r="AF29" i="1"/>
  <c r="AE30" i="1"/>
  <c r="AF30" i="1"/>
  <c r="AE31" i="1"/>
  <c r="AF31" i="1"/>
  <c r="AE32" i="1"/>
  <c r="AF32" i="1"/>
  <c r="AE33" i="1"/>
  <c r="AF33" i="1"/>
  <c r="AE34" i="1"/>
  <c r="AF34" i="1"/>
  <c r="AE35" i="1"/>
  <c r="AF35" i="1"/>
  <c r="AE36" i="1"/>
  <c r="AF36" i="1"/>
  <c r="AE37" i="1"/>
  <c r="AF37" i="1"/>
  <c r="AE38" i="1"/>
  <c r="AF38" i="1"/>
  <c r="AE39" i="1"/>
  <c r="AF39" i="1"/>
  <c r="AE40" i="1"/>
  <c r="AF40" i="1"/>
  <c r="AE41" i="1"/>
  <c r="AF41" i="1"/>
  <c r="AE42" i="1"/>
  <c r="AF42" i="1"/>
  <c r="AE43" i="1"/>
  <c r="AF43" i="1"/>
  <c r="AE44" i="1"/>
  <c r="AF44" i="1"/>
  <c r="AE45" i="1"/>
  <c r="AF45" i="1"/>
  <c r="AE46" i="1"/>
  <c r="AF46" i="1"/>
  <c r="AE47" i="1"/>
  <c r="AF47" i="1"/>
  <c r="AE48" i="1"/>
  <c r="AF48" i="1"/>
  <c r="AE49" i="1"/>
  <c r="AF49" i="1"/>
  <c r="AE50" i="1"/>
  <c r="AF50" i="1"/>
  <c r="AE51" i="1"/>
  <c r="AF51" i="1"/>
  <c r="AE52" i="1"/>
  <c r="AF52" i="1"/>
  <c r="AE53" i="1"/>
  <c r="AF53" i="1"/>
  <c r="AE54" i="1"/>
  <c r="AF54" i="1"/>
  <c r="AE55" i="1"/>
  <c r="AF55" i="1"/>
  <c r="AE56" i="1"/>
  <c r="AF56" i="1"/>
  <c r="AE57" i="1"/>
  <c r="AF57" i="1"/>
  <c r="AE58" i="1"/>
  <c r="AF58" i="1"/>
  <c r="AE59" i="1"/>
  <c r="AF59" i="1"/>
  <c r="AE60" i="1"/>
  <c r="AF60" i="1"/>
  <c r="AE61" i="1"/>
  <c r="AF61" i="1"/>
  <c r="AE62" i="1"/>
  <c r="AF62" i="1"/>
  <c r="AE63" i="1"/>
  <c r="AF63" i="1"/>
  <c r="AE16" i="1"/>
  <c r="AF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C36" i="1"/>
  <c r="AB37" i="1"/>
  <c r="AC37" i="1"/>
  <c r="AB38" i="1"/>
  <c r="AC38" i="1"/>
  <c r="AB39" i="1"/>
  <c r="AC39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C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C16" i="1"/>
  <c r="AB16" i="1"/>
  <c r="R71" i="1"/>
  <c r="Q72" i="1"/>
  <c r="AK68" i="1" l="1"/>
  <c r="AJ68" i="1"/>
  <c r="AJ67" i="1"/>
  <c r="AK67" i="1"/>
  <c r="AK66" i="1"/>
  <c r="AH66" i="1"/>
  <c r="AJ66" i="1"/>
  <c r="AJ65" i="1"/>
  <c r="AH65" i="1"/>
  <c r="Q16" i="1"/>
  <c r="K93" i="1"/>
  <c r="K94" i="1"/>
  <c r="K95" i="1"/>
  <c r="I93" i="1"/>
  <c r="I94" i="1"/>
  <c r="K92" i="1"/>
  <c r="I92" i="1"/>
  <c r="K88" i="1"/>
  <c r="K89" i="1"/>
  <c r="K90" i="1"/>
  <c r="I88" i="1"/>
  <c r="I89" i="1"/>
  <c r="I90" i="1"/>
  <c r="K87" i="1"/>
  <c r="I87" i="1"/>
  <c r="I86" i="1"/>
  <c r="O95" i="1"/>
  <c r="O94" i="1"/>
  <c r="O93" i="1"/>
  <c r="O92" i="1"/>
  <c r="O90" i="1"/>
  <c r="O89" i="1"/>
  <c r="O88" i="1"/>
  <c r="O87" i="1"/>
  <c r="M95" i="1"/>
  <c r="M94" i="1"/>
  <c r="M93" i="1"/>
  <c r="M92" i="1"/>
  <c r="M90" i="1"/>
  <c r="M89" i="1"/>
  <c r="M88" i="1"/>
  <c r="M87" i="1"/>
  <c r="F95" i="1"/>
  <c r="F94" i="1"/>
  <c r="F93" i="1"/>
  <c r="F92" i="1"/>
  <c r="F90" i="1"/>
  <c r="F89" i="1"/>
  <c r="F88" i="1"/>
  <c r="F87" i="1"/>
  <c r="C94" i="1"/>
  <c r="C95" i="1"/>
  <c r="C92" i="1"/>
  <c r="C93" i="1"/>
  <c r="C80" i="1"/>
  <c r="C88" i="1"/>
  <c r="C89" i="1"/>
  <c r="C90" i="1"/>
  <c r="C87" i="1"/>
  <c r="C68" i="1"/>
  <c r="F97" i="1" l="1"/>
  <c r="I97" i="1"/>
  <c r="K97" i="1"/>
  <c r="M97" i="1"/>
  <c r="O97" i="1"/>
  <c r="F98" i="1"/>
  <c r="I98" i="1"/>
  <c r="K98" i="1"/>
  <c r="M98" i="1"/>
  <c r="O98" i="1"/>
  <c r="F99" i="1"/>
  <c r="I99" i="1"/>
  <c r="K99" i="1"/>
  <c r="M99" i="1"/>
  <c r="O99" i="1"/>
  <c r="F100" i="1"/>
  <c r="I100" i="1"/>
  <c r="K100" i="1"/>
  <c r="M100" i="1"/>
  <c r="O100" i="1"/>
  <c r="C98" i="1"/>
  <c r="C99" i="1"/>
  <c r="C100" i="1"/>
  <c r="C97" i="1"/>
  <c r="R86" i="1" l="1"/>
  <c r="T86" i="1"/>
  <c r="U86" i="1"/>
  <c r="R87" i="1"/>
  <c r="T87" i="1"/>
  <c r="U87" i="1"/>
  <c r="R88" i="1"/>
  <c r="T88" i="1"/>
  <c r="U88" i="1"/>
  <c r="R89" i="1"/>
  <c r="T89" i="1"/>
  <c r="U89" i="1"/>
  <c r="Q87" i="1"/>
  <c r="Q88" i="1"/>
  <c r="Q89" i="1"/>
  <c r="Q86" i="1"/>
  <c r="W70" i="1" l="1"/>
  <c r="R65" i="1"/>
  <c r="T65" i="1"/>
  <c r="T80" i="1" s="1"/>
  <c r="U65" i="1"/>
  <c r="X65" i="1"/>
  <c r="X80" i="1" s="1"/>
  <c r="R66" i="1"/>
  <c r="T66" i="1"/>
  <c r="U66" i="1"/>
  <c r="U81" i="1" s="1"/>
  <c r="W66" i="1"/>
  <c r="X66" i="1"/>
  <c r="R67" i="1"/>
  <c r="R82" i="1" s="1"/>
  <c r="T67" i="1"/>
  <c r="U67" i="1"/>
  <c r="W67" i="1"/>
  <c r="X67" i="1"/>
  <c r="R68" i="1"/>
  <c r="T68" i="1"/>
  <c r="U68" i="1"/>
  <c r="W68" i="1"/>
  <c r="W83" i="1" s="1"/>
  <c r="X68" i="1"/>
  <c r="R70" i="1"/>
  <c r="T70" i="1"/>
  <c r="U70" i="1"/>
  <c r="X70" i="1"/>
  <c r="T71" i="1"/>
  <c r="U71" i="1"/>
  <c r="W71" i="1"/>
  <c r="X71" i="1"/>
  <c r="R72" i="1"/>
  <c r="T72" i="1"/>
  <c r="U72" i="1"/>
  <c r="W72" i="1"/>
  <c r="X72" i="1"/>
  <c r="R75" i="1"/>
  <c r="T75" i="1"/>
  <c r="U75" i="1"/>
  <c r="W75" i="1"/>
  <c r="X75" i="1"/>
  <c r="R76" i="1"/>
  <c r="T76" i="1"/>
  <c r="U76" i="1"/>
  <c r="W76" i="1"/>
  <c r="X76" i="1"/>
  <c r="R77" i="1"/>
  <c r="T77" i="1"/>
  <c r="U77" i="1"/>
  <c r="W77" i="1"/>
  <c r="X77" i="1"/>
  <c r="R78" i="1"/>
  <c r="T78" i="1"/>
  <c r="U78" i="1"/>
  <c r="W78" i="1"/>
  <c r="X78" i="1"/>
  <c r="R80" i="1"/>
  <c r="U80" i="1"/>
  <c r="W80" i="1"/>
  <c r="R81" i="1"/>
  <c r="T81" i="1"/>
  <c r="W81" i="1"/>
  <c r="X81" i="1"/>
  <c r="T82" i="1"/>
  <c r="U82" i="1"/>
  <c r="W82" i="1"/>
  <c r="X82" i="1"/>
  <c r="R83" i="1"/>
  <c r="T83" i="1"/>
  <c r="U83" i="1"/>
  <c r="X83" i="1"/>
  <c r="Q80" i="1"/>
  <c r="Q81" i="1"/>
  <c r="Q82" i="1"/>
  <c r="Q83" i="1"/>
  <c r="Q75" i="1"/>
  <c r="Q76" i="1"/>
  <c r="Q77" i="1"/>
  <c r="Q78" i="1"/>
  <c r="Q71" i="1"/>
  <c r="Q70" i="1"/>
  <c r="Q68" i="1"/>
  <c r="Q67" i="1"/>
  <c r="Q66" i="1"/>
  <c r="Q65" i="1"/>
  <c r="W17" i="1"/>
  <c r="X17" i="1"/>
  <c r="W18" i="1"/>
  <c r="X18" i="1"/>
  <c r="W19" i="1"/>
  <c r="X19" i="1"/>
  <c r="W20" i="1"/>
  <c r="X20" i="1"/>
  <c r="W21" i="1"/>
  <c r="X21" i="1"/>
  <c r="W22" i="1"/>
  <c r="X22" i="1"/>
  <c r="W23" i="1"/>
  <c r="X23" i="1"/>
  <c r="W24" i="1"/>
  <c r="X24" i="1"/>
  <c r="W25" i="1"/>
  <c r="X25" i="1"/>
  <c r="W26" i="1"/>
  <c r="X26" i="1"/>
  <c r="W27" i="1"/>
  <c r="X27" i="1"/>
  <c r="W28" i="1"/>
  <c r="X28" i="1"/>
  <c r="W29" i="1"/>
  <c r="X29" i="1"/>
  <c r="W30" i="1"/>
  <c r="X30" i="1"/>
  <c r="W31" i="1"/>
  <c r="X31" i="1"/>
  <c r="W32" i="1"/>
  <c r="X32" i="1"/>
  <c r="W33" i="1"/>
  <c r="X33" i="1"/>
  <c r="W34" i="1"/>
  <c r="X34" i="1"/>
  <c r="W35" i="1"/>
  <c r="X35" i="1"/>
  <c r="W36" i="1"/>
  <c r="X36" i="1"/>
  <c r="W37" i="1"/>
  <c r="X37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46" i="1"/>
  <c r="X46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X57" i="1"/>
  <c r="W58" i="1"/>
  <c r="X58" i="1"/>
  <c r="W59" i="1"/>
  <c r="X59" i="1"/>
  <c r="W60" i="1"/>
  <c r="X60" i="1"/>
  <c r="W61" i="1"/>
  <c r="X61" i="1"/>
  <c r="W62" i="1"/>
  <c r="X62" i="1"/>
  <c r="W63" i="1"/>
  <c r="X63" i="1"/>
  <c r="W16" i="1"/>
  <c r="X16" i="1"/>
  <c r="T17" i="1"/>
  <c r="U17" i="1"/>
  <c r="T18" i="1"/>
  <c r="U18" i="1"/>
  <c r="T19" i="1"/>
  <c r="U19" i="1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U16" i="1"/>
  <c r="T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M5" i="1"/>
  <c r="M4" i="1"/>
  <c r="M3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16" i="1"/>
  <c r="C70" i="1" l="1"/>
  <c r="M75" i="1" l="1"/>
  <c r="O75" i="1"/>
  <c r="M76" i="1"/>
  <c r="O76" i="1"/>
  <c r="M77" i="1"/>
  <c r="O77" i="1"/>
  <c r="M78" i="1"/>
  <c r="O78" i="1"/>
  <c r="M80" i="1"/>
  <c r="O80" i="1"/>
  <c r="M81" i="1"/>
  <c r="O81" i="1"/>
  <c r="M82" i="1"/>
  <c r="O82" i="1"/>
  <c r="M83" i="1"/>
  <c r="O83" i="1"/>
  <c r="I95" i="1"/>
  <c r="O70" i="1" l="1"/>
  <c r="M68" i="1"/>
  <c r="O68" i="1"/>
  <c r="M65" i="1"/>
  <c r="O65" i="1"/>
  <c r="M66" i="1"/>
  <c r="O66" i="1"/>
  <c r="M67" i="1"/>
  <c r="O67" i="1"/>
  <c r="M70" i="1"/>
  <c r="M71" i="1"/>
  <c r="O71" i="1"/>
  <c r="M72" i="1"/>
  <c r="O72" i="1"/>
  <c r="K72" i="1" l="1"/>
  <c r="F75" i="1"/>
  <c r="I75" i="1"/>
  <c r="K75" i="1"/>
  <c r="F76" i="1"/>
  <c r="I76" i="1"/>
  <c r="K76" i="1"/>
  <c r="K81" i="1" s="1"/>
  <c r="F77" i="1"/>
  <c r="I77" i="1"/>
  <c r="K77" i="1"/>
  <c r="F78" i="1"/>
  <c r="I78" i="1"/>
  <c r="K78" i="1"/>
  <c r="F80" i="1"/>
  <c r="I80" i="1"/>
  <c r="F81" i="1"/>
  <c r="I81" i="1"/>
  <c r="I82" i="1"/>
  <c r="K82" i="1"/>
  <c r="F83" i="1"/>
  <c r="K83" i="1"/>
  <c r="C81" i="1"/>
  <c r="C82" i="1"/>
  <c r="C83" i="1"/>
  <c r="C78" i="1"/>
  <c r="C77" i="1"/>
  <c r="C76" i="1"/>
  <c r="C75" i="1"/>
  <c r="K71" i="1"/>
  <c r="K70" i="1"/>
  <c r="I72" i="1"/>
  <c r="I71" i="1"/>
  <c r="I70" i="1"/>
  <c r="F72" i="1"/>
  <c r="F71" i="1"/>
  <c r="F70" i="1"/>
  <c r="C72" i="1"/>
  <c r="C71" i="1"/>
  <c r="F65" i="1"/>
  <c r="I65" i="1"/>
  <c r="K65" i="1"/>
  <c r="K80" i="1" s="1"/>
  <c r="F66" i="1"/>
  <c r="I66" i="1"/>
  <c r="K66" i="1"/>
  <c r="F67" i="1"/>
  <c r="F82" i="1" s="1"/>
  <c r="I67" i="1"/>
  <c r="K67" i="1"/>
  <c r="F68" i="1"/>
  <c r="I68" i="1"/>
  <c r="I83" i="1" s="1"/>
  <c r="K68" i="1"/>
  <c r="C67" i="1"/>
  <c r="C66" i="1"/>
  <c r="C65" i="1"/>
</calcChain>
</file>

<file path=xl/sharedStrings.xml><?xml version="1.0" encoding="utf-8"?>
<sst xmlns="http://schemas.openxmlformats.org/spreadsheetml/2006/main" count="182" uniqueCount="54">
  <si>
    <t xml:space="preserve"> </t>
  </si>
  <si>
    <t>Read-1</t>
  </si>
  <si>
    <t>Read-2</t>
  </si>
  <si>
    <t>Assay-1</t>
  </si>
  <si>
    <t>No GKA</t>
  </si>
  <si>
    <t>20uM PF</t>
  </si>
  <si>
    <t>Assay -2</t>
  </si>
  <si>
    <t>20.11.2017</t>
  </si>
  <si>
    <t>5 ul Sample (duplicate); 20 ul 1M glucose; 170 ul Main reagent (wo or with 20 uM PF-04991532)</t>
  </si>
  <si>
    <t>Assay-2</t>
  </si>
  <si>
    <t>20 ul Sample (duplicate); 20 ul 5 mM glucose; 160 ul Main Reagent (wo or with 20 uM PF-04991532)</t>
  </si>
  <si>
    <t>50 ml Main reagent; pH 7.8; 125 ul G6pd; 30 C</t>
  </si>
  <si>
    <t>Vehicle</t>
  </si>
  <si>
    <t>1 mg/kg AZD1656</t>
  </si>
  <si>
    <t>3 mg/kg AZD1656</t>
  </si>
  <si>
    <t>PF-04991532</t>
  </si>
  <si>
    <t>Average</t>
  </si>
  <si>
    <t>TTEST</t>
  </si>
  <si>
    <t>STDEV</t>
  </si>
  <si>
    <t>CV</t>
  </si>
  <si>
    <t>AZD 1 mg</t>
  </si>
  <si>
    <t>AZD 3 mg</t>
  </si>
  <si>
    <t>PF-0499</t>
  </si>
  <si>
    <t>Assay 3</t>
  </si>
  <si>
    <t>7.5 ul Sample (duplicate); 20 ul 1M glucose; 170 ul Main reagent (wo or with PF-04991532)</t>
  </si>
  <si>
    <t>Assay-3</t>
  </si>
  <si>
    <t>sv (ul)</t>
  </si>
  <si>
    <t>Raw data Abs/min</t>
  </si>
  <si>
    <t>Raw data</t>
  </si>
  <si>
    <t xml:space="preserve">  Units / g wet wt</t>
  </si>
  <si>
    <t>Glucose (mM)</t>
  </si>
  <si>
    <t>Sample (ul)</t>
  </si>
  <si>
    <t>Assay</t>
  </si>
  <si>
    <t>HK</t>
  </si>
  <si>
    <t>HK+GK</t>
  </si>
  <si>
    <t>GK+HK</t>
  </si>
  <si>
    <t xml:space="preserve">Activity = </t>
  </si>
  <si>
    <t>Abs = 6.22 * 0.54 * conc</t>
  </si>
  <si>
    <t>Abs/min  * TV/SV * 1/3.36</t>
  </si>
  <si>
    <t>Assay -1</t>
  </si>
  <si>
    <t>GK+HK (U/g)</t>
  </si>
  <si>
    <t>HK (U/g)</t>
  </si>
  <si>
    <t xml:space="preserve">Calculation factor for 5ul  = 15 X 195/5  X 1/ 6.22 * 0.54 </t>
  </si>
  <si>
    <t xml:space="preserve">Calculation factor for 20 ul  = 15 X   200 / 20  X 1/ 6.22 * 0.54 </t>
  </si>
  <si>
    <t>mean</t>
  </si>
  <si>
    <t>stdev</t>
  </si>
  <si>
    <t>GK+HK+GKA</t>
  </si>
  <si>
    <t>HK+GKA</t>
  </si>
  <si>
    <t>Prism</t>
  </si>
  <si>
    <t>GK-HK</t>
  </si>
  <si>
    <t>Liver dilution = 15</t>
  </si>
  <si>
    <t>Assay dilution 40 fo rgk 10 fo rhk</t>
  </si>
  <si>
    <t>Ext x pathlenght = 3</t>
  </si>
  <si>
    <t>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</si>
</sst>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00_-;\-* #,##0.0000_-;_-* &quot;-&quot;??_-;_-@_-"/>
    <numFmt numFmtId="165" formatCode="_-* #,##0.0_-;\-* #,##0.0_-;_-* &quot;-&quot;??_-;_-@_-"/>
    <numFmt numFmtId="166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7" borderId="0" applyNumberFormat="0" applyBorder="0" applyAlignment="0" applyProtection="0"/>
  </cellStyleXfs>
  <cellXfs count="151">
    <xf numFmtId="0" fontId="0" fillId="0" borderId="0" xfId="0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1" xfId="0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/>
    <xf numFmtId="43" fontId="3" fillId="0" borderId="0" xfId="0" applyNumberFormat="1" applyFont="1" applyBorder="1"/>
    <xf numFmtId="43" fontId="3" fillId="0" borderId="4" xfId="0" applyNumberFormat="1" applyFont="1" applyBorder="1"/>
    <xf numFmtId="0" fontId="0" fillId="0" borderId="5" xfId="0" applyBorder="1"/>
    <xf numFmtId="0" fontId="0" fillId="0" borderId="11" xfId="0" applyBorder="1"/>
    <xf numFmtId="43" fontId="3" fillId="0" borderId="11" xfId="0" applyNumberFormat="1" applyFont="1" applyBorder="1"/>
    <xf numFmtId="164" fontId="0" fillId="0" borderId="0" xfId="1" applyNumberFormat="1" applyFont="1" applyBorder="1"/>
    <xf numFmtId="164" fontId="0" fillId="0" borderId="0" xfId="0" applyNumberFormat="1" applyBorder="1"/>
    <xf numFmtId="164" fontId="0" fillId="0" borderId="11" xfId="1" applyNumberFormat="1" applyFont="1" applyBorder="1"/>
    <xf numFmtId="164" fontId="0" fillId="0" borderId="11" xfId="0" applyNumberFormat="1" applyBorder="1"/>
    <xf numFmtId="164" fontId="0" fillId="0" borderId="6" xfId="1" applyNumberFormat="1" applyFont="1" applyBorder="1"/>
    <xf numFmtId="43" fontId="0" fillId="0" borderId="0" xfId="1" applyFont="1" applyBorder="1"/>
    <xf numFmtId="43" fontId="0" fillId="0" borderId="11" xfId="1" applyFont="1" applyBorder="1"/>
    <xf numFmtId="0" fontId="0" fillId="0" borderId="0" xfId="0" applyBorder="1"/>
    <xf numFmtId="0" fontId="4" fillId="0" borderId="0" xfId="0" applyFont="1" applyBorder="1"/>
    <xf numFmtId="0" fontId="0" fillId="0" borderId="4" xfId="0" applyBorder="1"/>
    <xf numFmtId="164" fontId="0" fillId="6" borderId="0" xfId="1" applyNumberFormat="1" applyFont="1" applyFill="1" applyBorder="1"/>
    <xf numFmtId="164" fontId="0" fillId="6" borderId="0" xfId="0" applyNumberFormat="1" applyFill="1" applyBorder="1"/>
    <xf numFmtId="164" fontId="0" fillId="6" borderId="4" xfId="1" applyNumberFormat="1" applyFont="1" applyFill="1" applyBorder="1"/>
    <xf numFmtId="43" fontId="0" fillId="0" borderId="0" xfId="0" applyNumberFormat="1" applyBorder="1"/>
    <xf numFmtId="0" fontId="3" fillId="0" borderId="1" xfId="0" applyFont="1" applyBorder="1"/>
    <xf numFmtId="0" fontId="3" fillId="0" borderId="1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0" borderId="0" xfId="0" applyFont="1" applyBorder="1" applyAlignment="1"/>
    <xf numFmtId="43" fontId="3" fillId="0" borderId="0" xfId="1" applyFont="1" applyBorder="1"/>
    <xf numFmtId="0" fontId="3" fillId="0" borderId="5" xfId="0" applyFont="1" applyBorder="1"/>
    <xf numFmtId="0" fontId="3" fillId="0" borderId="11" xfId="0" applyFont="1" applyBorder="1"/>
    <xf numFmtId="43" fontId="3" fillId="0" borderId="10" xfId="0" applyNumberFormat="1" applyFont="1" applyBorder="1"/>
    <xf numFmtId="0" fontId="3" fillId="0" borderId="10" xfId="0" applyFont="1" applyBorder="1"/>
    <xf numFmtId="43" fontId="3" fillId="0" borderId="11" xfId="1" applyFont="1" applyBorder="1"/>
    <xf numFmtId="43" fontId="0" fillId="0" borderId="11" xfId="0" applyNumberFormat="1" applyBorder="1"/>
    <xf numFmtId="43" fontId="0" fillId="0" borderId="4" xfId="1" applyFont="1" applyBorder="1"/>
    <xf numFmtId="43" fontId="0" fillId="0" borderId="6" xfId="1" applyFont="1" applyBorder="1"/>
    <xf numFmtId="165" fontId="0" fillId="0" borderId="0" xfId="1" applyNumberFormat="1" applyFont="1"/>
    <xf numFmtId="43" fontId="5" fillId="0" borderId="0" xfId="1" applyFont="1" applyBorder="1"/>
    <xf numFmtId="43" fontId="5" fillId="0" borderId="3" xfId="1" applyFont="1" applyBorder="1"/>
    <xf numFmtId="2" fontId="5" fillId="0" borderId="0" xfId="0" applyNumberFormat="1" applyFont="1" applyBorder="1"/>
    <xf numFmtId="43" fontId="5" fillId="0" borderId="0" xfId="0" applyNumberFormat="1" applyFont="1" applyBorder="1"/>
    <xf numFmtId="43" fontId="5" fillId="0" borderId="4" xfId="1" applyFont="1" applyBorder="1"/>
    <xf numFmtId="43" fontId="3" fillId="0" borderId="3" xfId="0" applyNumberFormat="1" applyFont="1" applyBorder="1"/>
    <xf numFmtId="164" fontId="0" fillId="6" borderId="3" xfId="1" applyNumberFormat="1" applyFont="1" applyFill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43" fontId="0" fillId="0" borderId="3" xfId="1" applyFont="1" applyBorder="1"/>
    <xf numFmtId="43" fontId="0" fillId="0" borderId="5" xfId="1" applyFont="1" applyBorder="1"/>
    <xf numFmtId="0" fontId="0" fillId="3" borderId="1" xfId="0" applyFill="1" applyBorder="1"/>
    <xf numFmtId="43" fontId="0" fillId="0" borderId="10" xfId="1" applyFont="1" applyBorder="1"/>
    <xf numFmtId="43" fontId="3" fillId="0" borderId="10" xfId="1" applyFont="1" applyBorder="1"/>
    <xf numFmtId="43" fontId="0" fillId="0" borderId="2" xfId="1" applyFont="1" applyBorder="1"/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2" fillId="2" borderId="3" xfId="2" applyBorder="1"/>
    <xf numFmtId="0" fontId="2" fillId="2" borderId="5" xfId="2" applyBorder="1"/>
    <xf numFmtId="0" fontId="0" fillId="3" borderId="5" xfId="0" applyFill="1" applyBorder="1"/>
    <xf numFmtId="0" fontId="0" fillId="4" borderId="1" xfId="0" applyFill="1" applyBorder="1"/>
    <xf numFmtId="0" fontId="0" fillId="4" borderId="5" xfId="0" applyFill="1" applyBorder="1"/>
    <xf numFmtId="0" fontId="0" fillId="5" borderId="1" xfId="0" applyFill="1" applyBorder="1"/>
    <xf numFmtId="0" fontId="0" fillId="5" borderId="5" xfId="0" applyFill="1" applyBorder="1"/>
    <xf numFmtId="0" fontId="2" fillId="2" borderId="1" xfId="2" applyBorder="1"/>
    <xf numFmtId="43" fontId="5" fillId="0" borderId="1" xfId="1" applyFont="1" applyBorder="1"/>
    <xf numFmtId="2" fontId="5" fillId="0" borderId="10" xfId="0" applyNumberFormat="1" applyFont="1" applyBorder="1"/>
    <xf numFmtId="43" fontId="5" fillId="0" borderId="10" xfId="1" applyFont="1" applyBorder="1"/>
    <xf numFmtId="43" fontId="5" fillId="0" borderId="10" xfId="0" applyNumberFormat="1" applyFont="1" applyBorder="1"/>
    <xf numFmtId="43" fontId="5" fillId="0" borderId="2" xfId="1" applyFont="1" applyBorder="1"/>
    <xf numFmtId="43" fontId="5" fillId="0" borderId="5" xfId="1" applyFont="1" applyBorder="1"/>
    <xf numFmtId="2" fontId="5" fillId="0" borderId="11" xfId="0" applyNumberFormat="1" applyFont="1" applyBorder="1"/>
    <xf numFmtId="43" fontId="5" fillId="0" borderId="11" xfId="1" applyFont="1" applyBorder="1"/>
    <xf numFmtId="43" fontId="5" fillId="0" borderId="11" xfId="0" applyNumberFormat="1" applyFont="1" applyBorder="1"/>
    <xf numFmtId="43" fontId="5" fillId="0" borderId="6" xfId="1" applyFont="1" applyBorder="1"/>
    <xf numFmtId="43" fontId="0" fillId="0" borderId="0" xfId="0" applyNumberFormat="1"/>
    <xf numFmtId="43" fontId="0" fillId="0" borderId="0" xfId="0" applyNumberFormat="1" applyFill="1" applyBorder="1"/>
    <xf numFmtId="43" fontId="0" fillId="0" borderId="4" xfId="0" applyNumberFormat="1" applyFill="1" applyBorder="1"/>
    <xf numFmtId="0" fontId="4" fillId="0" borderId="11" xfId="0" applyFont="1" applyBorder="1"/>
    <xf numFmtId="43" fontId="6" fillId="0" borderId="0" xfId="0" applyNumberFormat="1" applyFont="1" applyBorder="1"/>
    <xf numFmtId="0" fontId="6" fillId="0" borderId="0" xfId="0" applyFont="1" applyBorder="1"/>
    <xf numFmtId="43" fontId="6" fillId="0" borderId="11" xfId="0" applyNumberFormat="1" applyFont="1" applyBorder="1"/>
    <xf numFmtId="0" fontId="6" fillId="0" borderId="11" xfId="0" applyFont="1" applyBorder="1"/>
    <xf numFmtId="43" fontId="4" fillId="0" borderId="0" xfId="0" applyNumberFormat="1" applyFont="1" applyBorder="1"/>
    <xf numFmtId="43" fontId="4" fillId="0" borderId="11" xfId="0" applyNumberFormat="1" applyFont="1" applyBorder="1"/>
    <xf numFmtId="166" fontId="4" fillId="6" borderId="10" xfId="0" applyNumberFormat="1" applyFont="1" applyFill="1" applyBorder="1"/>
    <xf numFmtId="164" fontId="4" fillId="6" borderId="10" xfId="0" applyNumberFormat="1" applyFont="1" applyFill="1" applyBorder="1"/>
    <xf numFmtId="0" fontId="7" fillId="7" borderId="10" xfId="3" applyBorder="1"/>
    <xf numFmtId="0" fontId="7" fillId="7" borderId="1" xfId="3" applyBorder="1"/>
    <xf numFmtId="0" fontId="7" fillId="7" borderId="2" xfId="3" applyBorder="1"/>
    <xf numFmtId="0" fontId="7" fillId="7" borderId="11" xfId="3" applyBorder="1"/>
    <xf numFmtId="0" fontId="7" fillId="7" borderId="5" xfId="3" applyBorder="1"/>
    <xf numFmtId="0" fontId="7" fillId="7" borderId="6" xfId="3" applyBorder="1"/>
    <xf numFmtId="43" fontId="7" fillId="7" borderId="0" xfId="3" applyNumberFormat="1" applyBorder="1"/>
    <xf numFmtId="43" fontId="7" fillId="7" borderId="3" xfId="3" applyNumberFormat="1" applyBorder="1"/>
    <xf numFmtId="43" fontId="7" fillId="7" borderId="4" xfId="3" applyNumberFormat="1" applyBorder="1"/>
    <xf numFmtId="43" fontId="7" fillId="7" borderId="11" xfId="3" applyNumberFormat="1" applyBorder="1"/>
    <xf numFmtId="43" fontId="7" fillId="7" borderId="5" xfId="3" applyNumberFormat="1" applyBorder="1"/>
    <xf numFmtId="43" fontId="7" fillId="7" borderId="6" xfId="3" applyNumberFormat="1" applyBorder="1"/>
    <xf numFmtId="0" fontId="2" fillId="2" borderId="10" xfId="2" applyBorder="1"/>
    <xf numFmtId="0" fontId="2" fillId="2" borderId="2" xfId="2" applyBorder="1"/>
    <xf numFmtId="0" fontId="2" fillId="2" borderId="11" xfId="2" applyBorder="1"/>
    <xf numFmtId="0" fontId="2" fillId="2" borderId="6" xfId="2" applyBorder="1"/>
    <xf numFmtId="43" fontId="2" fillId="2" borderId="3" xfId="2" applyNumberFormat="1" applyBorder="1"/>
    <xf numFmtId="43" fontId="2" fillId="2" borderId="0" xfId="2" applyNumberFormat="1" applyBorder="1"/>
    <xf numFmtId="43" fontId="2" fillId="2" borderId="4" xfId="2" applyNumberFormat="1" applyBorder="1"/>
    <xf numFmtId="43" fontId="2" fillId="2" borderId="5" xfId="2" applyNumberFormat="1" applyBorder="1"/>
    <xf numFmtId="43" fontId="2" fillId="2" borderId="11" xfId="2" applyNumberFormat="1" applyBorder="1"/>
    <xf numFmtId="43" fontId="2" fillId="2" borderId="6" xfId="2" applyNumberFormat="1" applyBorder="1"/>
    <xf numFmtId="43" fontId="0" fillId="0" borderId="0" xfId="1" applyFont="1"/>
    <xf numFmtId="43" fontId="0" fillId="4" borderId="0" xfId="1" applyFont="1" applyFill="1"/>
    <xf numFmtId="43" fontId="3" fillId="4" borderId="0" xfId="1" applyFont="1" applyFill="1"/>
    <xf numFmtId="0" fontId="0" fillId="4" borderId="0" xfId="0" applyFill="1"/>
    <xf numFmtId="43" fontId="0" fillId="4" borderId="0" xfId="0" applyNumberFormat="1" applyFill="1"/>
    <xf numFmtId="43" fontId="0" fillId="8" borderId="0" xfId="1" applyFont="1" applyFill="1"/>
    <xf numFmtId="43" fontId="3" fillId="8" borderId="0" xfId="1" applyFont="1" applyFill="1"/>
    <xf numFmtId="0" fontId="0" fillId="8" borderId="0" xfId="0" applyFill="1"/>
    <xf numFmtId="43" fontId="0" fillId="8" borderId="0" xfId="0" applyNumberFormat="1" applyFill="1"/>
    <xf numFmtId="43" fontId="0" fillId="9" borderId="0" xfId="1" applyFont="1" applyFill="1"/>
    <xf numFmtId="43" fontId="3" fillId="9" borderId="0" xfId="1" applyFont="1" applyFill="1"/>
    <xf numFmtId="0" fontId="0" fillId="9" borderId="0" xfId="0" applyFill="1"/>
    <xf numFmtId="43" fontId="0" fillId="9" borderId="0" xfId="0" applyNumberFormat="1" applyFill="1"/>
    <xf numFmtId="43" fontId="0" fillId="10" borderId="0" xfId="1" applyFont="1" applyFill="1"/>
    <xf numFmtId="43" fontId="3" fillId="10" borderId="0" xfId="1" applyFont="1" applyFill="1"/>
    <xf numFmtId="0" fontId="0" fillId="10" borderId="0" xfId="0" applyFill="1"/>
    <xf numFmtId="43" fontId="0" fillId="10" borderId="0" xfId="0" applyNumberForma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Border="1" applyAlignment="1"/>
  </cellXfs>
  <cellStyles count="4">
    <cellStyle name="Bad" xfId="3" builtinId="27"/>
    <cellStyle name="Comma" xfId="1" builtinId="3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2"/>
  <sheetViews>
    <sheetView tabSelected="1" topLeftCell="A13" zoomScale="50" zoomScaleNormal="50" workbookViewId="0">
      <selection activeCell="AM65" sqref="AM65:AM67"/>
    </sheetView>
  </sheetViews>
  <sheetFormatPr defaultRowHeight="14.4" x14ac:dyDescent="0.3"/>
  <cols>
    <col min="1" max="1" width="13.21875" customWidth="1"/>
    <col min="28" max="29" width="10.33203125" bestFit="1" customWidth="1"/>
    <col min="38" max="38" width="24.44140625" customWidth="1"/>
  </cols>
  <sheetData>
    <row r="1" spans="1:36" x14ac:dyDescent="0.3">
      <c r="A1" t="s">
        <v>7</v>
      </c>
      <c r="C1" s="138" t="s">
        <v>11</v>
      </c>
      <c r="D1" s="138"/>
      <c r="E1" s="138"/>
      <c r="F1" s="138"/>
      <c r="G1" s="138"/>
      <c r="H1" s="138"/>
      <c r="I1" s="138"/>
      <c r="J1" s="138"/>
      <c r="K1" s="138"/>
      <c r="L1" t="s">
        <v>37</v>
      </c>
    </row>
    <row r="2" spans="1:36" x14ac:dyDescent="0.3">
      <c r="A2" t="s">
        <v>3</v>
      </c>
      <c r="B2" s="138" t="s">
        <v>8</v>
      </c>
      <c r="C2" s="138"/>
      <c r="D2" s="138"/>
      <c r="E2" s="138"/>
      <c r="F2" s="138"/>
      <c r="G2" s="138"/>
      <c r="H2" s="138"/>
      <c r="I2" s="138"/>
      <c r="J2" s="138"/>
      <c r="K2" s="138"/>
      <c r="L2" t="s">
        <v>36</v>
      </c>
      <c r="M2" t="s">
        <v>38</v>
      </c>
    </row>
    <row r="3" spans="1:36" x14ac:dyDescent="0.3">
      <c r="A3" t="s">
        <v>9</v>
      </c>
      <c r="B3" s="138" t="s">
        <v>10</v>
      </c>
      <c r="C3" s="138"/>
      <c r="D3" s="138"/>
      <c r="E3" s="138"/>
      <c r="F3" s="138"/>
      <c r="G3" s="138"/>
      <c r="H3" s="138"/>
      <c r="I3" s="138"/>
      <c r="J3" s="138"/>
      <c r="K3" s="138"/>
      <c r="L3" t="s">
        <v>39</v>
      </c>
      <c r="M3" s="46">
        <f xml:space="preserve"> (200*15) / (5 * 3.36)</f>
        <v>178.57142857142856</v>
      </c>
    </row>
    <row r="4" spans="1:36" x14ac:dyDescent="0.3">
      <c r="A4" t="s">
        <v>23</v>
      </c>
      <c r="B4" t="s">
        <v>24</v>
      </c>
      <c r="L4" t="s">
        <v>9</v>
      </c>
      <c r="M4" s="46">
        <f>(15*200)/(20*3.36)</f>
        <v>44.642857142857139</v>
      </c>
    </row>
    <row r="5" spans="1:36" x14ac:dyDescent="0.3">
      <c r="L5" t="s">
        <v>25</v>
      </c>
      <c r="M5" s="46">
        <f>(15*200) /(7.5*3.36)</f>
        <v>119.04761904761905</v>
      </c>
    </row>
    <row r="7" spans="1:36" ht="15" thickBot="1" x14ac:dyDescent="0.35"/>
    <row r="8" spans="1:36" ht="15" thickBot="1" x14ac:dyDescent="0.35">
      <c r="C8" s="139" t="s">
        <v>27</v>
      </c>
      <c r="D8" s="140"/>
      <c r="F8" s="139" t="s">
        <v>27</v>
      </c>
      <c r="G8" s="140"/>
      <c r="I8" s="139" t="s">
        <v>27</v>
      </c>
      <c r="J8" s="140"/>
      <c r="M8" s="139" t="s">
        <v>27</v>
      </c>
      <c r="N8" s="140"/>
      <c r="Q8" s="134" t="s">
        <v>40</v>
      </c>
      <c r="R8" s="135"/>
      <c r="S8" s="9"/>
      <c r="T8" s="134" t="s">
        <v>41</v>
      </c>
      <c r="U8" s="135"/>
      <c r="V8" s="9"/>
      <c r="W8" s="134" t="s">
        <v>40</v>
      </c>
      <c r="X8" s="135"/>
    </row>
    <row r="9" spans="1:36" x14ac:dyDescent="0.3">
      <c r="C9" s="147" t="s">
        <v>3</v>
      </c>
      <c r="D9" s="148"/>
      <c r="F9" s="147" t="s">
        <v>3</v>
      </c>
      <c r="G9" s="148"/>
      <c r="I9" s="5" t="s">
        <v>6</v>
      </c>
      <c r="K9" s="5" t="s">
        <v>6</v>
      </c>
      <c r="M9" s="5" t="s">
        <v>25</v>
      </c>
      <c r="O9" s="5" t="s">
        <v>25</v>
      </c>
      <c r="Q9" s="136" t="s">
        <v>3</v>
      </c>
      <c r="R9" s="137"/>
      <c r="S9" s="25"/>
      <c r="T9" s="136" t="s">
        <v>9</v>
      </c>
      <c r="U9" s="137"/>
      <c r="V9" s="25"/>
      <c r="W9" s="136" t="s">
        <v>25</v>
      </c>
      <c r="X9" s="137"/>
    </row>
    <row r="10" spans="1:36" x14ac:dyDescent="0.3">
      <c r="C10" s="1" t="s">
        <v>1</v>
      </c>
      <c r="D10" s="2" t="s">
        <v>2</v>
      </c>
      <c r="F10" s="1" t="s">
        <v>1</v>
      </c>
      <c r="G10" s="2" t="s">
        <v>2</v>
      </c>
      <c r="I10" s="6" t="s">
        <v>1</v>
      </c>
      <c r="K10" s="6" t="s">
        <v>1</v>
      </c>
      <c r="M10" s="6" t="s">
        <v>1</v>
      </c>
      <c r="O10" s="6" t="s">
        <v>1</v>
      </c>
      <c r="Q10" s="11"/>
      <c r="R10" s="27"/>
      <c r="S10" s="25"/>
      <c r="T10" s="11"/>
      <c r="U10" s="27"/>
      <c r="V10" s="25"/>
      <c r="W10" s="11"/>
      <c r="X10" s="27"/>
      <c r="AB10" s="149" t="s">
        <v>50</v>
      </c>
      <c r="AC10" s="149"/>
      <c r="AD10" s="149"/>
      <c r="AE10" s="149"/>
      <c r="AF10" s="149"/>
      <c r="AG10" s="149"/>
      <c r="AH10" s="149"/>
      <c r="AI10" s="149"/>
      <c r="AJ10" s="149"/>
    </row>
    <row r="11" spans="1:36" x14ac:dyDescent="0.3">
      <c r="A11" t="s">
        <v>32</v>
      </c>
      <c r="C11" s="1" t="s">
        <v>35</v>
      </c>
      <c r="D11" s="6" t="s">
        <v>35</v>
      </c>
      <c r="F11" s="1" t="s">
        <v>35</v>
      </c>
      <c r="G11" s="2" t="s">
        <v>35</v>
      </c>
      <c r="I11" s="6" t="s">
        <v>33</v>
      </c>
      <c r="K11" s="6" t="s">
        <v>34</v>
      </c>
      <c r="M11" s="1" t="s">
        <v>35</v>
      </c>
      <c r="O11" s="1" t="s">
        <v>35</v>
      </c>
      <c r="Q11" s="1" t="s">
        <v>35</v>
      </c>
      <c r="R11" s="2" t="s">
        <v>35</v>
      </c>
      <c r="S11" s="25"/>
      <c r="T11" s="1" t="s">
        <v>33</v>
      </c>
      <c r="U11" s="2" t="s">
        <v>35</v>
      </c>
      <c r="V11" s="25"/>
      <c r="W11" s="1" t="s">
        <v>35</v>
      </c>
      <c r="X11" s="2" t="s">
        <v>35</v>
      </c>
      <c r="AB11" s="149" t="s">
        <v>51</v>
      </c>
      <c r="AC11" s="149"/>
      <c r="AD11" s="149"/>
      <c r="AE11" s="149"/>
      <c r="AF11" s="149"/>
      <c r="AG11" s="149"/>
      <c r="AH11" s="149"/>
      <c r="AI11" s="149"/>
      <c r="AJ11" s="149"/>
    </row>
    <row r="12" spans="1:36" x14ac:dyDescent="0.3">
      <c r="A12" t="s">
        <v>31</v>
      </c>
      <c r="C12" s="1">
        <v>5</v>
      </c>
      <c r="D12" s="2">
        <v>5</v>
      </c>
      <c r="F12" s="1">
        <v>5</v>
      </c>
      <c r="G12" s="2">
        <v>5</v>
      </c>
      <c r="I12" s="6">
        <v>20</v>
      </c>
      <c r="K12" s="6">
        <v>20</v>
      </c>
      <c r="M12" s="6">
        <v>7.5</v>
      </c>
      <c r="O12" s="6">
        <v>7.5</v>
      </c>
      <c r="Q12" s="1">
        <v>5</v>
      </c>
      <c r="R12" s="2">
        <v>5</v>
      </c>
      <c r="S12" s="25"/>
      <c r="T12" s="6">
        <v>20</v>
      </c>
      <c r="U12" s="6">
        <v>20</v>
      </c>
      <c r="V12" s="25"/>
      <c r="W12" s="1">
        <v>7.5</v>
      </c>
      <c r="X12" s="2">
        <v>7.5</v>
      </c>
      <c r="AB12" s="149" t="s">
        <v>52</v>
      </c>
      <c r="AC12" s="149"/>
      <c r="AD12" s="149"/>
      <c r="AE12" s="149"/>
      <c r="AF12" s="149"/>
      <c r="AG12" s="149"/>
      <c r="AH12" s="149"/>
      <c r="AI12" s="149"/>
      <c r="AJ12" s="149"/>
    </row>
    <row r="13" spans="1:36" x14ac:dyDescent="0.3">
      <c r="A13" t="s">
        <v>30</v>
      </c>
      <c r="C13" s="1">
        <v>100</v>
      </c>
      <c r="D13" s="2">
        <v>100</v>
      </c>
      <c r="F13" s="1">
        <v>100</v>
      </c>
      <c r="G13" s="2">
        <v>100</v>
      </c>
      <c r="I13" s="6">
        <v>0.5</v>
      </c>
      <c r="K13" s="6">
        <v>0.5</v>
      </c>
      <c r="M13" s="6">
        <v>100</v>
      </c>
      <c r="O13" s="6">
        <v>100</v>
      </c>
      <c r="Q13" s="1">
        <v>100</v>
      </c>
      <c r="R13" s="2">
        <v>100</v>
      </c>
      <c r="S13" s="25"/>
      <c r="T13" s="6">
        <v>0.5</v>
      </c>
      <c r="U13" s="6">
        <v>0.5</v>
      </c>
      <c r="V13" s="25"/>
      <c r="W13" s="1">
        <v>100</v>
      </c>
      <c r="X13" s="2">
        <v>100</v>
      </c>
    </row>
    <row r="14" spans="1:36" ht="15" thickBot="1" x14ac:dyDescent="0.35">
      <c r="C14" s="3" t="s">
        <v>4</v>
      </c>
      <c r="D14" s="4" t="s">
        <v>4</v>
      </c>
      <c r="F14" s="3" t="s">
        <v>5</v>
      </c>
      <c r="G14" s="4" t="s">
        <v>5</v>
      </c>
      <c r="I14" s="7" t="s">
        <v>4</v>
      </c>
      <c r="K14" s="7" t="s">
        <v>5</v>
      </c>
      <c r="M14" s="7" t="s">
        <v>4</v>
      </c>
      <c r="O14" s="7" t="s">
        <v>5</v>
      </c>
      <c r="P14" t="s">
        <v>0</v>
      </c>
      <c r="Q14" s="3" t="s">
        <v>4</v>
      </c>
      <c r="R14" s="4" t="s">
        <v>5</v>
      </c>
      <c r="S14" s="25"/>
      <c r="T14" s="3" t="s">
        <v>4</v>
      </c>
      <c r="U14" s="4" t="s">
        <v>5</v>
      </c>
      <c r="V14" s="25"/>
      <c r="W14" s="3" t="s">
        <v>4</v>
      </c>
      <c r="X14" s="4" t="s">
        <v>5</v>
      </c>
      <c r="AH14" t="s">
        <v>33</v>
      </c>
      <c r="AJ14" t="s">
        <v>49</v>
      </c>
    </row>
    <row r="15" spans="1:36" ht="15" thickBot="1" x14ac:dyDescent="0.35">
      <c r="B15" t="s">
        <v>26</v>
      </c>
      <c r="C15" s="26">
        <v>5</v>
      </c>
      <c r="D15" s="26">
        <v>5</v>
      </c>
      <c r="F15" s="26">
        <v>5</v>
      </c>
      <c r="G15" s="26">
        <v>5</v>
      </c>
      <c r="I15" s="26">
        <v>20</v>
      </c>
      <c r="K15" s="26">
        <v>20</v>
      </c>
      <c r="M15" s="26">
        <v>7.5</v>
      </c>
      <c r="O15" s="26">
        <v>7.5</v>
      </c>
      <c r="Q15" s="1">
        <v>5</v>
      </c>
      <c r="R15" s="26">
        <v>5</v>
      </c>
      <c r="S15" s="25"/>
      <c r="T15" s="25"/>
      <c r="U15" s="25"/>
      <c r="V15" s="25"/>
      <c r="W15" s="25"/>
      <c r="X15" s="27"/>
      <c r="AB15" s="3" t="s">
        <v>4</v>
      </c>
      <c r="AC15" s="4" t="s">
        <v>4</v>
      </c>
      <c r="AE15" s="3" t="s">
        <v>5</v>
      </c>
      <c r="AF15" s="4" t="s">
        <v>5</v>
      </c>
    </row>
    <row r="16" spans="1:36" x14ac:dyDescent="0.3">
      <c r="A16" s="58">
        <v>7</v>
      </c>
      <c r="B16" s="144" t="s">
        <v>12</v>
      </c>
      <c r="C16" s="59">
        <v>14.763999999999999</v>
      </c>
      <c r="D16" s="59">
        <v>14.971</v>
      </c>
      <c r="E16" s="60">
        <f>AVERAGE(C16:D16)</f>
        <v>14.8675</v>
      </c>
      <c r="F16" s="59">
        <v>18.143999999999998</v>
      </c>
      <c r="G16" s="59">
        <v>20.053000000000001</v>
      </c>
      <c r="H16" s="40">
        <f>AVERAGE(F16:G16)</f>
        <v>19.098500000000001</v>
      </c>
      <c r="I16" s="9">
        <v>7.5250000000000004</v>
      </c>
      <c r="J16" s="9"/>
      <c r="K16" s="9">
        <v>39.395000000000003</v>
      </c>
      <c r="L16" s="9"/>
      <c r="M16" s="59">
        <v>19.425000000000001</v>
      </c>
      <c r="N16" s="9"/>
      <c r="O16" s="61">
        <v>24.43</v>
      </c>
      <c r="Q16" s="73">
        <f>E16*$M$3/1000</f>
        <v>2.6549107142857142</v>
      </c>
      <c r="R16" s="74">
        <f>H16*$M$3/1000</f>
        <v>3.4104464285714284</v>
      </c>
      <c r="S16" s="9"/>
      <c r="T16" s="75">
        <f>I16*$M$4/1000</f>
        <v>0.3359375</v>
      </c>
      <c r="U16" s="76">
        <f>K16*$M$4/1000</f>
        <v>1.758705357142857</v>
      </c>
      <c r="V16" s="9"/>
      <c r="W16" s="75">
        <f>M16*$M$5/1000</f>
        <v>2.3125</v>
      </c>
      <c r="X16" s="77">
        <f>O16*$M$5/1000</f>
        <v>2.9083333333333337</v>
      </c>
      <c r="AB16" s="118">
        <f>C16*200/1000</f>
        <v>2.9527999999999999</v>
      </c>
      <c r="AC16" s="118">
        <f>D16*200/1000</f>
        <v>2.9941999999999998</v>
      </c>
      <c r="AD16" s="119">
        <f>AVERAGE(AB16:AC16)</f>
        <v>2.9734999999999996</v>
      </c>
      <c r="AE16" s="118">
        <f t="shared" ref="AE16:AF16" si="0">F16*200/1000</f>
        <v>3.6287999999999996</v>
      </c>
      <c r="AF16" s="118">
        <f t="shared" si="0"/>
        <v>4.0106000000000002</v>
      </c>
      <c r="AG16" s="120"/>
      <c r="AH16" s="118">
        <f>I16*50/1000</f>
        <v>0.37624999999999997</v>
      </c>
      <c r="AI16" s="120"/>
      <c r="AJ16" s="121">
        <f>AD16-AH16</f>
        <v>2.5972499999999998</v>
      </c>
    </row>
    <row r="17" spans="1:36" x14ac:dyDescent="0.3">
      <c r="A17" s="62" t="s">
        <v>0</v>
      </c>
      <c r="B17" s="145"/>
      <c r="C17" s="23">
        <v>14.747999999999999</v>
      </c>
      <c r="D17" s="23">
        <v>15.734</v>
      </c>
      <c r="E17" s="37">
        <f t="shared" ref="E17:E63" si="1">AVERAGE(C17:D17)</f>
        <v>15.241</v>
      </c>
      <c r="F17" s="23">
        <v>17.28</v>
      </c>
      <c r="G17" s="23">
        <v>17.637</v>
      </c>
      <c r="H17" s="13">
        <f t="shared" ref="H17:H63" si="2">AVERAGE(F17:G17)</f>
        <v>17.458500000000001</v>
      </c>
      <c r="I17" s="25">
        <v>7.2140000000000004</v>
      </c>
      <c r="J17" s="25"/>
      <c r="K17" s="25">
        <v>38.784999999999997</v>
      </c>
      <c r="L17" s="25"/>
      <c r="M17" s="23">
        <v>17.745000000000001</v>
      </c>
      <c r="N17" s="25"/>
      <c r="O17" s="44">
        <v>25.504000000000001</v>
      </c>
      <c r="Q17" s="48">
        <f t="shared" ref="Q17:Q63" si="3">E17*$M$3/1000</f>
        <v>2.7216071428571427</v>
      </c>
      <c r="R17" s="49">
        <f t="shared" ref="R17:R63" si="4">H17*$M$3/1000</f>
        <v>3.1175892857142857</v>
      </c>
      <c r="S17" s="25"/>
      <c r="T17" s="47">
        <f t="shared" ref="T17:T63" si="5">I17*$M$4/1000</f>
        <v>0.32205357142857144</v>
      </c>
      <c r="U17" s="50">
        <f t="shared" ref="U17:U63" si="6">K17*$M$4/1000</f>
        <v>1.7314732142857141</v>
      </c>
      <c r="V17" s="25"/>
      <c r="W17" s="47">
        <f t="shared" ref="W17:W63" si="7">M17*$M$5/1000</f>
        <v>2.1124999999999998</v>
      </c>
      <c r="X17" s="51">
        <f t="shared" ref="X17:X63" si="8">O17*$M$5/1000</f>
        <v>3.0361904761904768</v>
      </c>
      <c r="AB17" s="118">
        <f t="shared" ref="AB17:AB63" si="9">C17*200/1000</f>
        <v>2.9495999999999998</v>
      </c>
      <c r="AC17" s="118">
        <f t="shared" ref="AC17:AC63" si="10">D17*200/1000</f>
        <v>3.1468000000000003</v>
      </c>
      <c r="AD17" s="119">
        <f t="shared" ref="AD17:AD63" si="11">AVERAGE(AB17:AC17)</f>
        <v>3.0482</v>
      </c>
      <c r="AE17" s="118">
        <f t="shared" ref="AE17:AE63" si="12">F17*200/1000</f>
        <v>3.456</v>
      </c>
      <c r="AF17" s="118">
        <f t="shared" ref="AF17:AF63" si="13">G17*200/1000</f>
        <v>3.5274000000000001</v>
      </c>
      <c r="AG17" s="120"/>
      <c r="AH17" s="118">
        <f t="shared" ref="AH17:AH27" si="14">I17*50/1000</f>
        <v>0.36070000000000002</v>
      </c>
      <c r="AI17" s="120"/>
      <c r="AJ17" s="121">
        <f t="shared" ref="AJ17:AJ63" si="15">AD17-AH17</f>
        <v>2.6875</v>
      </c>
    </row>
    <row r="18" spans="1:36" x14ac:dyDescent="0.3">
      <c r="A18" s="62">
        <v>8</v>
      </c>
      <c r="B18" s="145"/>
      <c r="C18" s="23">
        <v>10.326000000000001</v>
      </c>
      <c r="D18" s="23">
        <v>10.81</v>
      </c>
      <c r="E18" s="37">
        <f t="shared" si="1"/>
        <v>10.568000000000001</v>
      </c>
      <c r="F18" s="23">
        <v>12.884</v>
      </c>
      <c r="G18" s="23">
        <v>13.335000000000001</v>
      </c>
      <c r="H18" s="13">
        <f t="shared" si="2"/>
        <v>13.109500000000001</v>
      </c>
      <c r="I18" s="25">
        <v>4.4459999999999997</v>
      </c>
      <c r="J18" s="25"/>
      <c r="K18" s="25">
        <v>31.619</v>
      </c>
      <c r="L18" s="25"/>
      <c r="M18" s="23">
        <v>14.587</v>
      </c>
      <c r="N18" s="25"/>
      <c r="O18" s="44">
        <v>18.306999999999999</v>
      </c>
      <c r="Q18" s="48">
        <f t="shared" si="3"/>
        <v>1.887142857142857</v>
      </c>
      <c r="R18" s="49">
        <f t="shared" si="4"/>
        <v>2.3409821428571425</v>
      </c>
      <c r="S18" s="25"/>
      <c r="T18" s="47">
        <f t="shared" si="5"/>
        <v>0.19848214285714283</v>
      </c>
      <c r="U18" s="50">
        <f t="shared" si="6"/>
        <v>1.4115624999999998</v>
      </c>
      <c r="V18" s="25"/>
      <c r="W18" s="47">
        <f t="shared" si="7"/>
        <v>1.736547619047619</v>
      </c>
      <c r="X18" s="51">
        <f t="shared" si="8"/>
        <v>2.1794047619047618</v>
      </c>
      <c r="AB18" s="118">
        <f t="shared" si="9"/>
        <v>2.0652000000000004</v>
      </c>
      <c r="AC18" s="118">
        <f t="shared" si="10"/>
        <v>2.1619999999999999</v>
      </c>
      <c r="AD18" s="119">
        <f t="shared" si="11"/>
        <v>2.1135999999999999</v>
      </c>
      <c r="AE18" s="118">
        <f t="shared" si="12"/>
        <v>2.5768</v>
      </c>
      <c r="AF18" s="118">
        <f t="shared" si="13"/>
        <v>2.6669999999999998</v>
      </c>
      <c r="AG18" s="120"/>
      <c r="AH18" s="118">
        <f t="shared" si="14"/>
        <v>0.22229999999999997</v>
      </c>
      <c r="AI18" s="120"/>
      <c r="AJ18" s="121">
        <f t="shared" si="15"/>
        <v>1.8913</v>
      </c>
    </row>
    <row r="19" spans="1:36" x14ac:dyDescent="0.3">
      <c r="A19" s="62" t="s">
        <v>0</v>
      </c>
      <c r="B19" s="145"/>
      <c r="C19" s="23">
        <v>10.098000000000001</v>
      </c>
      <c r="D19" s="23">
        <v>10.494999999999999</v>
      </c>
      <c r="E19" s="37">
        <f t="shared" si="1"/>
        <v>10.2965</v>
      </c>
      <c r="F19" s="23">
        <v>13.448</v>
      </c>
      <c r="G19" s="23">
        <v>13.865</v>
      </c>
      <c r="H19" s="13">
        <f t="shared" si="2"/>
        <v>13.656500000000001</v>
      </c>
      <c r="I19" s="25">
        <v>4.508</v>
      </c>
      <c r="J19" s="25"/>
      <c r="K19" s="25">
        <v>31.995999999999999</v>
      </c>
      <c r="L19" s="25"/>
      <c r="M19" s="23">
        <v>14.763</v>
      </c>
      <c r="N19" s="25"/>
      <c r="O19" s="44">
        <v>18.649000000000001</v>
      </c>
      <c r="Q19" s="48">
        <f t="shared" si="3"/>
        <v>1.8386607142857143</v>
      </c>
      <c r="R19" s="49">
        <f t="shared" si="4"/>
        <v>2.4386607142857142</v>
      </c>
      <c r="S19" s="25"/>
      <c r="T19" s="47">
        <f t="shared" si="5"/>
        <v>0.20124999999999998</v>
      </c>
      <c r="U19" s="50">
        <f t="shared" si="6"/>
        <v>1.4283928571428568</v>
      </c>
      <c r="V19" s="25"/>
      <c r="W19" s="47">
        <f t="shared" si="7"/>
        <v>1.7575000000000001</v>
      </c>
      <c r="X19" s="51">
        <f t="shared" si="8"/>
        <v>2.2201190476190478</v>
      </c>
      <c r="AB19" s="118">
        <f t="shared" si="9"/>
        <v>2.0196000000000001</v>
      </c>
      <c r="AC19" s="118">
        <f t="shared" si="10"/>
        <v>2.0990000000000002</v>
      </c>
      <c r="AD19" s="119">
        <f t="shared" si="11"/>
        <v>2.0593000000000004</v>
      </c>
      <c r="AE19" s="118">
        <f t="shared" si="12"/>
        <v>2.6896</v>
      </c>
      <c r="AF19" s="118">
        <f t="shared" si="13"/>
        <v>2.7730000000000001</v>
      </c>
      <c r="AG19" s="120"/>
      <c r="AH19" s="118">
        <f t="shared" si="14"/>
        <v>0.22540000000000002</v>
      </c>
      <c r="AI19" s="120"/>
      <c r="AJ19" s="121">
        <f t="shared" si="15"/>
        <v>1.8339000000000003</v>
      </c>
    </row>
    <row r="20" spans="1:36" x14ac:dyDescent="0.3">
      <c r="A20" s="62">
        <v>9</v>
      </c>
      <c r="B20" s="145"/>
      <c r="C20" s="23">
        <v>10.605</v>
      </c>
      <c r="D20" s="23">
        <v>11.125999999999999</v>
      </c>
      <c r="E20" s="37">
        <f t="shared" si="1"/>
        <v>10.865500000000001</v>
      </c>
      <c r="F20" s="23">
        <v>13.41</v>
      </c>
      <c r="G20" s="23">
        <v>14.234999999999999</v>
      </c>
      <c r="H20" s="13">
        <f t="shared" si="2"/>
        <v>13.8225</v>
      </c>
      <c r="I20" s="25">
        <v>7.3470000000000004</v>
      </c>
      <c r="J20" s="25"/>
      <c r="K20" s="25">
        <v>32.290999999999997</v>
      </c>
      <c r="L20" s="25"/>
      <c r="M20" s="23">
        <v>15.45</v>
      </c>
      <c r="N20" s="25"/>
      <c r="O20" s="44">
        <v>19.457000000000001</v>
      </c>
      <c r="Q20" s="48">
        <f t="shared" si="3"/>
        <v>1.9402678571428571</v>
      </c>
      <c r="R20" s="49">
        <f t="shared" si="4"/>
        <v>2.4683035714285713</v>
      </c>
      <c r="S20" s="25"/>
      <c r="T20" s="47">
        <f t="shared" si="5"/>
        <v>0.32799107142857142</v>
      </c>
      <c r="U20" s="50">
        <f t="shared" si="6"/>
        <v>1.4415624999999999</v>
      </c>
      <c r="V20" s="25"/>
      <c r="W20" s="47">
        <f t="shared" si="7"/>
        <v>1.8392857142857142</v>
      </c>
      <c r="X20" s="51">
        <f t="shared" si="8"/>
        <v>2.3163095238095237</v>
      </c>
      <c r="AB20" s="118">
        <f t="shared" si="9"/>
        <v>2.121</v>
      </c>
      <c r="AC20" s="118">
        <f t="shared" si="10"/>
        <v>2.2251999999999996</v>
      </c>
      <c r="AD20" s="119">
        <f t="shared" si="11"/>
        <v>2.1730999999999998</v>
      </c>
      <c r="AE20" s="118">
        <f t="shared" si="12"/>
        <v>2.6819999999999999</v>
      </c>
      <c r="AF20" s="118">
        <f t="shared" si="13"/>
        <v>2.847</v>
      </c>
      <c r="AG20" s="120"/>
      <c r="AH20" s="118">
        <f t="shared" si="14"/>
        <v>0.36735000000000001</v>
      </c>
      <c r="AI20" s="120"/>
      <c r="AJ20" s="121">
        <f t="shared" si="15"/>
        <v>1.8057499999999997</v>
      </c>
    </row>
    <row r="21" spans="1:36" x14ac:dyDescent="0.3">
      <c r="A21" s="62"/>
      <c r="B21" s="145"/>
      <c r="C21" s="23">
        <v>10.847</v>
      </c>
      <c r="D21" s="23">
        <v>12.499000000000001</v>
      </c>
      <c r="E21" s="37">
        <f t="shared" si="1"/>
        <v>11.673</v>
      </c>
      <c r="F21" s="23">
        <v>12.173</v>
      </c>
      <c r="G21" s="23">
        <v>12.811999999999999</v>
      </c>
      <c r="H21" s="13">
        <f t="shared" si="2"/>
        <v>12.4925</v>
      </c>
      <c r="I21" s="25">
        <v>7.3040000000000003</v>
      </c>
      <c r="J21" s="25"/>
      <c r="K21" s="25">
        <v>32.06</v>
      </c>
      <c r="L21" s="25"/>
      <c r="M21" s="23">
        <v>15.349</v>
      </c>
      <c r="N21" s="25"/>
      <c r="O21" s="44">
        <v>19.167000000000002</v>
      </c>
      <c r="Q21" s="48">
        <f t="shared" si="3"/>
        <v>2.0844642857142852</v>
      </c>
      <c r="R21" s="49">
        <f t="shared" si="4"/>
        <v>2.230803571428571</v>
      </c>
      <c r="S21" s="25"/>
      <c r="T21" s="47">
        <f t="shared" si="5"/>
        <v>0.32607142857142857</v>
      </c>
      <c r="U21" s="50">
        <f t="shared" si="6"/>
        <v>1.4312499999999999</v>
      </c>
      <c r="V21" s="25"/>
      <c r="W21" s="47">
        <f t="shared" si="7"/>
        <v>1.8272619047619048</v>
      </c>
      <c r="X21" s="51">
        <f t="shared" si="8"/>
        <v>2.2817857142857148</v>
      </c>
      <c r="AB21" s="118">
        <f t="shared" si="9"/>
        <v>2.1694</v>
      </c>
      <c r="AC21" s="118">
        <f t="shared" si="10"/>
        <v>2.4998</v>
      </c>
      <c r="AD21" s="119">
        <f t="shared" si="11"/>
        <v>2.3346</v>
      </c>
      <c r="AE21" s="118">
        <f t="shared" si="12"/>
        <v>2.4346000000000001</v>
      </c>
      <c r="AF21" s="118">
        <f t="shared" si="13"/>
        <v>2.5624000000000002</v>
      </c>
      <c r="AG21" s="120"/>
      <c r="AH21" s="118">
        <f t="shared" si="14"/>
        <v>0.36519999999999997</v>
      </c>
      <c r="AI21" s="120"/>
      <c r="AJ21" s="121">
        <f t="shared" si="15"/>
        <v>1.9694</v>
      </c>
    </row>
    <row r="22" spans="1:36" x14ac:dyDescent="0.3">
      <c r="A22" s="62">
        <v>10</v>
      </c>
      <c r="B22" s="145"/>
      <c r="C22" s="23">
        <v>10.670999999999999</v>
      </c>
      <c r="D22" s="23">
        <v>10.935</v>
      </c>
      <c r="E22" s="37">
        <f t="shared" si="1"/>
        <v>10.803000000000001</v>
      </c>
      <c r="F22" s="23">
        <v>14.673999999999999</v>
      </c>
      <c r="G22" s="23">
        <v>14.84</v>
      </c>
      <c r="H22" s="13">
        <f t="shared" si="2"/>
        <v>14.757</v>
      </c>
      <c r="I22" s="25">
        <v>5.0449999999999999</v>
      </c>
      <c r="J22" s="25"/>
      <c r="K22" s="25">
        <v>32.902999999999999</v>
      </c>
      <c r="L22" s="25"/>
      <c r="M22" s="23">
        <v>14.45</v>
      </c>
      <c r="N22" s="25"/>
      <c r="O22" s="44">
        <v>20.795000000000002</v>
      </c>
      <c r="Q22" s="48">
        <f t="shared" si="3"/>
        <v>1.9291071428571429</v>
      </c>
      <c r="R22" s="49">
        <f t="shared" si="4"/>
        <v>2.6351785714285709</v>
      </c>
      <c r="S22" s="25"/>
      <c r="T22" s="47">
        <f t="shared" si="5"/>
        <v>0.22522321428571426</v>
      </c>
      <c r="U22" s="50">
        <f t="shared" si="6"/>
        <v>1.4688839285714284</v>
      </c>
      <c r="V22" s="25"/>
      <c r="W22" s="47">
        <f t="shared" si="7"/>
        <v>1.7202380952380951</v>
      </c>
      <c r="X22" s="51">
        <f t="shared" si="8"/>
        <v>2.4755952380952384</v>
      </c>
      <c r="AB22" s="118">
        <f t="shared" si="9"/>
        <v>2.1341999999999999</v>
      </c>
      <c r="AC22" s="118">
        <f t="shared" si="10"/>
        <v>2.1869999999999998</v>
      </c>
      <c r="AD22" s="119">
        <f t="shared" si="11"/>
        <v>2.1605999999999996</v>
      </c>
      <c r="AE22" s="118">
        <f t="shared" si="12"/>
        <v>2.9347999999999996</v>
      </c>
      <c r="AF22" s="118">
        <f t="shared" si="13"/>
        <v>2.968</v>
      </c>
      <c r="AG22" s="120"/>
      <c r="AH22" s="118">
        <f t="shared" si="14"/>
        <v>0.25224999999999997</v>
      </c>
      <c r="AI22" s="120"/>
      <c r="AJ22" s="121">
        <f t="shared" si="15"/>
        <v>1.9083499999999995</v>
      </c>
    </row>
    <row r="23" spans="1:36" x14ac:dyDescent="0.3">
      <c r="A23" s="62"/>
      <c r="B23" s="145"/>
      <c r="C23" s="23">
        <v>11.137</v>
      </c>
      <c r="D23" s="23">
        <v>11.645</v>
      </c>
      <c r="E23" s="37">
        <f t="shared" si="1"/>
        <v>11.391</v>
      </c>
      <c r="F23" s="23">
        <v>13.965</v>
      </c>
      <c r="G23" s="23">
        <v>14.667</v>
      </c>
      <c r="H23" s="13">
        <f t="shared" si="2"/>
        <v>14.315999999999999</v>
      </c>
      <c r="I23" s="25">
        <v>4.7370000000000001</v>
      </c>
      <c r="J23" s="25"/>
      <c r="K23" s="25">
        <v>32.692999999999998</v>
      </c>
      <c r="L23" s="25"/>
      <c r="M23" s="23">
        <v>15.72</v>
      </c>
      <c r="N23" s="25"/>
      <c r="O23" s="44">
        <v>20.873000000000001</v>
      </c>
      <c r="Q23" s="48">
        <f t="shared" si="3"/>
        <v>2.0341071428571427</v>
      </c>
      <c r="R23" s="49">
        <f t="shared" si="4"/>
        <v>2.5564285714285711</v>
      </c>
      <c r="S23" s="25"/>
      <c r="T23" s="47">
        <f t="shared" si="5"/>
        <v>0.21147321428571428</v>
      </c>
      <c r="U23" s="50">
        <f t="shared" si="6"/>
        <v>1.4595089285714284</v>
      </c>
      <c r="V23" s="25"/>
      <c r="W23" s="47">
        <f t="shared" si="7"/>
        <v>1.8714285714285717</v>
      </c>
      <c r="X23" s="51">
        <f t="shared" si="8"/>
        <v>2.4848809523809527</v>
      </c>
      <c r="AB23" s="118">
        <f t="shared" si="9"/>
        <v>2.2274000000000003</v>
      </c>
      <c r="AC23" s="118">
        <f t="shared" si="10"/>
        <v>2.3290000000000002</v>
      </c>
      <c r="AD23" s="119">
        <f t="shared" si="11"/>
        <v>2.2782</v>
      </c>
      <c r="AE23" s="118">
        <f t="shared" si="12"/>
        <v>2.7930000000000001</v>
      </c>
      <c r="AF23" s="118">
        <f t="shared" si="13"/>
        <v>2.9334000000000002</v>
      </c>
      <c r="AG23" s="120"/>
      <c r="AH23" s="118">
        <f t="shared" si="14"/>
        <v>0.23685</v>
      </c>
      <c r="AI23" s="120"/>
      <c r="AJ23" s="121">
        <f t="shared" si="15"/>
        <v>2.04135</v>
      </c>
    </row>
    <row r="24" spans="1:36" x14ac:dyDescent="0.3">
      <c r="A24" s="62">
        <v>11</v>
      </c>
      <c r="B24" s="145"/>
      <c r="C24" s="23">
        <v>12.423</v>
      </c>
      <c r="D24" s="23">
        <v>12.935</v>
      </c>
      <c r="E24" s="37">
        <f t="shared" si="1"/>
        <v>12.679</v>
      </c>
      <c r="F24" s="23">
        <v>15.991</v>
      </c>
      <c r="G24" s="23">
        <v>16.768999999999998</v>
      </c>
      <c r="H24" s="13">
        <f t="shared" si="2"/>
        <v>16.38</v>
      </c>
      <c r="I24" s="25">
        <v>5.3739999999999997</v>
      </c>
      <c r="J24" s="25"/>
      <c r="K24" s="25">
        <v>36.026000000000003</v>
      </c>
      <c r="L24" s="25"/>
      <c r="M24" s="23">
        <v>16.885000000000002</v>
      </c>
      <c r="N24" s="25"/>
      <c r="O24" s="44">
        <v>23.933</v>
      </c>
      <c r="Q24" s="48">
        <f t="shared" si="3"/>
        <v>2.2641071428571427</v>
      </c>
      <c r="R24" s="49">
        <f t="shared" si="4"/>
        <v>2.9249999999999994</v>
      </c>
      <c r="S24" s="25"/>
      <c r="T24" s="47">
        <f t="shared" si="5"/>
        <v>0.23991071428571425</v>
      </c>
      <c r="U24" s="50">
        <f t="shared" si="6"/>
        <v>1.6083035714285714</v>
      </c>
      <c r="V24" s="25"/>
      <c r="W24" s="47">
        <f t="shared" si="7"/>
        <v>2.0101190476190478</v>
      </c>
      <c r="X24" s="51">
        <f t="shared" si="8"/>
        <v>2.8491666666666666</v>
      </c>
      <c r="AB24" s="118">
        <f t="shared" si="9"/>
        <v>2.4845999999999999</v>
      </c>
      <c r="AC24" s="118">
        <f t="shared" si="10"/>
        <v>2.5870000000000002</v>
      </c>
      <c r="AD24" s="119">
        <f t="shared" si="11"/>
        <v>2.5358000000000001</v>
      </c>
      <c r="AE24" s="118">
        <f t="shared" si="12"/>
        <v>3.1981999999999999</v>
      </c>
      <c r="AF24" s="118">
        <f t="shared" si="13"/>
        <v>3.3537999999999997</v>
      </c>
      <c r="AG24" s="120"/>
      <c r="AH24" s="118">
        <f t="shared" si="14"/>
        <v>0.26869999999999999</v>
      </c>
      <c r="AI24" s="120"/>
      <c r="AJ24" s="121">
        <f t="shared" si="15"/>
        <v>2.2671000000000001</v>
      </c>
    </row>
    <row r="25" spans="1:36" x14ac:dyDescent="0.3">
      <c r="A25" s="62"/>
      <c r="B25" s="145"/>
      <c r="C25" s="23">
        <v>13.045</v>
      </c>
      <c r="D25" s="23">
        <v>13.336</v>
      </c>
      <c r="E25" s="37">
        <f t="shared" si="1"/>
        <v>13.1905</v>
      </c>
      <c r="F25" s="23">
        <v>16.266999999999999</v>
      </c>
      <c r="G25" s="23">
        <v>16.870999999999999</v>
      </c>
      <c r="H25" s="13">
        <f t="shared" si="2"/>
        <v>16.568999999999999</v>
      </c>
      <c r="I25" s="25">
        <v>5.34</v>
      </c>
      <c r="J25" s="25"/>
      <c r="K25" s="25">
        <v>33.853000000000002</v>
      </c>
      <c r="L25" s="25"/>
      <c r="M25" s="23">
        <v>18.113</v>
      </c>
      <c r="N25" s="25"/>
      <c r="O25" s="44">
        <v>22.972999999999999</v>
      </c>
      <c r="Q25" s="48">
        <f t="shared" si="3"/>
        <v>2.3554464285714283</v>
      </c>
      <c r="R25" s="49">
        <f t="shared" si="4"/>
        <v>2.9587499999999993</v>
      </c>
      <c r="S25" s="25"/>
      <c r="T25" s="47">
        <f t="shared" si="5"/>
        <v>0.2383928571428571</v>
      </c>
      <c r="U25" s="50">
        <f t="shared" si="6"/>
        <v>1.511294642857143</v>
      </c>
      <c r="V25" s="25"/>
      <c r="W25" s="47">
        <f t="shared" si="7"/>
        <v>2.156309523809524</v>
      </c>
      <c r="X25" s="51">
        <f t="shared" si="8"/>
        <v>2.7348809523809523</v>
      </c>
      <c r="AB25" s="118">
        <f t="shared" si="9"/>
        <v>2.609</v>
      </c>
      <c r="AC25" s="118">
        <f t="shared" si="10"/>
        <v>2.6672000000000002</v>
      </c>
      <c r="AD25" s="119">
        <f t="shared" si="11"/>
        <v>2.6381000000000001</v>
      </c>
      <c r="AE25" s="118">
        <f t="shared" si="12"/>
        <v>3.2534000000000001</v>
      </c>
      <c r="AF25" s="118">
        <f t="shared" si="13"/>
        <v>3.3741999999999996</v>
      </c>
      <c r="AG25" s="120"/>
      <c r="AH25" s="118">
        <f t="shared" si="14"/>
        <v>0.26700000000000002</v>
      </c>
      <c r="AI25" s="120"/>
      <c r="AJ25" s="121">
        <f t="shared" si="15"/>
        <v>2.3711000000000002</v>
      </c>
    </row>
    <row r="26" spans="1:36" x14ac:dyDescent="0.3">
      <c r="A26" s="62">
        <v>12</v>
      </c>
      <c r="B26" s="145"/>
      <c r="C26" s="23">
        <v>12.265000000000001</v>
      </c>
      <c r="D26" s="23">
        <v>12.765000000000001</v>
      </c>
      <c r="E26" s="37">
        <f t="shared" si="1"/>
        <v>12.515000000000001</v>
      </c>
      <c r="F26" s="23">
        <v>15.81</v>
      </c>
      <c r="G26" s="23">
        <v>16.600999999999999</v>
      </c>
      <c r="H26" s="13">
        <f t="shared" si="2"/>
        <v>16.205500000000001</v>
      </c>
      <c r="I26" s="25">
        <v>6.8479999999999999</v>
      </c>
      <c r="J26" s="25"/>
      <c r="K26" s="25">
        <v>36.701000000000001</v>
      </c>
      <c r="L26" s="25"/>
      <c r="M26" s="23">
        <v>17.734999999999999</v>
      </c>
      <c r="N26" s="25"/>
      <c r="O26" s="44">
        <v>23.785</v>
      </c>
      <c r="Q26" s="48">
        <f t="shared" si="3"/>
        <v>2.2348214285714283</v>
      </c>
      <c r="R26" s="49">
        <f t="shared" si="4"/>
        <v>2.8938392857142858</v>
      </c>
      <c r="S26" s="25"/>
      <c r="T26" s="47">
        <f t="shared" si="5"/>
        <v>0.30571428571428566</v>
      </c>
      <c r="U26" s="50">
        <f t="shared" si="6"/>
        <v>1.6384374999999998</v>
      </c>
      <c r="V26" s="25"/>
      <c r="W26" s="47">
        <f t="shared" si="7"/>
        <v>2.1113095238095236</v>
      </c>
      <c r="X26" s="51">
        <f t="shared" si="8"/>
        <v>2.8315476190476194</v>
      </c>
      <c r="AB26" s="118">
        <f t="shared" si="9"/>
        <v>2.4529999999999998</v>
      </c>
      <c r="AC26" s="118">
        <f t="shared" si="10"/>
        <v>2.5529999999999999</v>
      </c>
      <c r="AD26" s="119">
        <f t="shared" si="11"/>
        <v>2.5030000000000001</v>
      </c>
      <c r="AE26" s="118">
        <f t="shared" si="12"/>
        <v>3.1619999999999999</v>
      </c>
      <c r="AF26" s="118">
        <f t="shared" si="13"/>
        <v>3.3201999999999998</v>
      </c>
      <c r="AG26" s="120"/>
      <c r="AH26" s="118">
        <f t="shared" si="14"/>
        <v>0.34239999999999998</v>
      </c>
      <c r="AI26" s="120"/>
      <c r="AJ26" s="121">
        <f t="shared" si="15"/>
        <v>2.1606000000000001</v>
      </c>
    </row>
    <row r="27" spans="1:36" ht="15" thickBot="1" x14ac:dyDescent="0.35">
      <c r="A27" s="67"/>
      <c r="B27" s="146"/>
      <c r="C27" s="24">
        <v>12.555</v>
      </c>
      <c r="D27" s="24">
        <v>12.817</v>
      </c>
      <c r="E27" s="42">
        <f t="shared" si="1"/>
        <v>12.686</v>
      </c>
      <c r="F27" s="24">
        <v>17.207999999999998</v>
      </c>
      <c r="G27" s="24">
        <v>17.719000000000001</v>
      </c>
      <c r="H27" s="17">
        <f t="shared" si="2"/>
        <v>17.4635</v>
      </c>
      <c r="I27" s="16">
        <v>7.0380000000000003</v>
      </c>
      <c r="J27" s="16"/>
      <c r="K27" s="16">
        <v>35.909999999999997</v>
      </c>
      <c r="L27" s="16"/>
      <c r="M27" s="24">
        <v>18.783000000000001</v>
      </c>
      <c r="N27" s="24"/>
      <c r="O27" s="45">
        <v>23.927</v>
      </c>
      <c r="Q27" s="78">
        <f t="shared" si="3"/>
        <v>2.2653571428571428</v>
      </c>
      <c r="R27" s="79">
        <f t="shared" si="4"/>
        <v>3.1184821428571428</v>
      </c>
      <c r="S27" s="16"/>
      <c r="T27" s="80">
        <f t="shared" si="5"/>
        <v>0.31419642857142854</v>
      </c>
      <c r="U27" s="81">
        <f t="shared" si="6"/>
        <v>1.6031249999999997</v>
      </c>
      <c r="V27" s="24"/>
      <c r="W27" s="80">
        <f t="shared" si="7"/>
        <v>2.2360714285714289</v>
      </c>
      <c r="X27" s="82">
        <f t="shared" si="8"/>
        <v>2.8484523809523812</v>
      </c>
      <c r="AB27" s="118">
        <f t="shared" si="9"/>
        <v>2.5110000000000001</v>
      </c>
      <c r="AC27" s="118">
        <f t="shared" si="10"/>
        <v>2.5634000000000001</v>
      </c>
      <c r="AD27" s="119">
        <f t="shared" si="11"/>
        <v>2.5372000000000003</v>
      </c>
      <c r="AE27" s="118">
        <f t="shared" si="12"/>
        <v>3.4415999999999993</v>
      </c>
      <c r="AF27" s="118">
        <f t="shared" si="13"/>
        <v>3.5438000000000001</v>
      </c>
      <c r="AG27" s="120"/>
      <c r="AH27" s="118">
        <f t="shared" si="14"/>
        <v>0.35190000000000005</v>
      </c>
      <c r="AI27" s="120"/>
      <c r="AJ27" s="121">
        <f t="shared" si="15"/>
        <v>2.1853000000000002</v>
      </c>
    </row>
    <row r="28" spans="1:36" x14ac:dyDescent="0.3">
      <c r="A28" s="68">
        <v>19</v>
      </c>
      <c r="B28" s="141" t="s">
        <v>20</v>
      </c>
      <c r="C28" s="59">
        <v>15.834</v>
      </c>
      <c r="D28" s="59">
        <v>16.117999999999999</v>
      </c>
      <c r="E28" s="60">
        <f t="shared" si="1"/>
        <v>15.975999999999999</v>
      </c>
      <c r="F28" s="59">
        <v>21.038</v>
      </c>
      <c r="G28" s="59">
        <v>21.262</v>
      </c>
      <c r="H28" s="40">
        <f t="shared" si="2"/>
        <v>21.15</v>
      </c>
      <c r="I28" s="9">
        <v>6.524</v>
      </c>
      <c r="J28" s="9"/>
      <c r="K28" s="9">
        <v>41.997</v>
      </c>
      <c r="L28" s="9"/>
      <c r="M28" s="59">
        <v>21.715</v>
      </c>
      <c r="N28" s="59"/>
      <c r="O28" s="61">
        <v>29.474</v>
      </c>
      <c r="Q28" s="73">
        <f t="shared" si="3"/>
        <v>2.8528571428571428</v>
      </c>
      <c r="R28" s="74">
        <f t="shared" si="4"/>
        <v>3.776785714285714</v>
      </c>
      <c r="S28" s="9"/>
      <c r="T28" s="75">
        <f t="shared" si="5"/>
        <v>0.29125000000000001</v>
      </c>
      <c r="U28" s="76">
        <f t="shared" si="6"/>
        <v>1.8748660714285714</v>
      </c>
      <c r="V28" s="9"/>
      <c r="W28" s="75">
        <f t="shared" si="7"/>
        <v>2.5851190476190475</v>
      </c>
      <c r="X28" s="77">
        <f t="shared" si="8"/>
        <v>3.508809523809524</v>
      </c>
      <c r="AB28" s="122">
        <f t="shared" si="9"/>
        <v>3.1667999999999998</v>
      </c>
      <c r="AC28" s="122">
        <f t="shared" si="10"/>
        <v>3.2235999999999998</v>
      </c>
      <c r="AD28" s="123">
        <f t="shared" si="11"/>
        <v>3.1951999999999998</v>
      </c>
      <c r="AE28" s="122">
        <f t="shared" si="12"/>
        <v>4.2076000000000002</v>
      </c>
      <c r="AF28" s="122">
        <f t="shared" si="13"/>
        <v>4.2523999999999997</v>
      </c>
      <c r="AG28" s="124"/>
      <c r="AH28" s="122">
        <f>I28*50/1000</f>
        <v>0.32619999999999999</v>
      </c>
      <c r="AI28" s="124"/>
      <c r="AJ28" s="125">
        <f t="shared" si="15"/>
        <v>2.8689999999999998</v>
      </c>
    </row>
    <row r="29" spans="1:36" x14ac:dyDescent="0.3">
      <c r="A29" s="63"/>
      <c r="B29" s="142"/>
      <c r="C29" s="23">
        <v>16.081</v>
      </c>
      <c r="D29" s="23">
        <v>16.364000000000001</v>
      </c>
      <c r="E29" s="37">
        <f t="shared" si="1"/>
        <v>16.2225</v>
      </c>
      <c r="F29" s="23">
        <v>21.361999999999998</v>
      </c>
      <c r="G29" s="23">
        <v>21.344000000000001</v>
      </c>
      <c r="H29" s="13">
        <f t="shared" si="2"/>
        <v>21.353000000000002</v>
      </c>
      <c r="I29" s="25">
        <v>6.4509999999999996</v>
      </c>
      <c r="J29" s="25"/>
      <c r="K29" s="25">
        <v>41.814</v>
      </c>
      <c r="L29" s="25"/>
      <c r="M29" s="23">
        <v>21.6</v>
      </c>
      <c r="N29" s="23"/>
      <c r="O29" s="44">
        <v>29.766999999999999</v>
      </c>
      <c r="Q29" s="48">
        <f t="shared" si="3"/>
        <v>2.8968749999999996</v>
      </c>
      <c r="R29" s="49">
        <f t="shared" si="4"/>
        <v>3.8130357142857143</v>
      </c>
      <c r="S29" s="25"/>
      <c r="T29" s="47">
        <f t="shared" si="5"/>
        <v>0.28799107142857139</v>
      </c>
      <c r="U29" s="50">
        <f t="shared" si="6"/>
        <v>1.8666964285714285</v>
      </c>
      <c r="V29" s="25"/>
      <c r="W29" s="47">
        <f t="shared" si="7"/>
        <v>2.5714285714285716</v>
      </c>
      <c r="X29" s="51">
        <f t="shared" si="8"/>
        <v>3.5436904761904762</v>
      </c>
      <c r="AB29" s="122">
        <f t="shared" si="9"/>
        <v>3.2161999999999997</v>
      </c>
      <c r="AC29" s="122">
        <f t="shared" si="10"/>
        <v>3.2728000000000002</v>
      </c>
      <c r="AD29" s="123">
        <f t="shared" si="11"/>
        <v>3.2444999999999999</v>
      </c>
      <c r="AE29" s="122">
        <f t="shared" si="12"/>
        <v>4.2723999999999993</v>
      </c>
      <c r="AF29" s="122">
        <f t="shared" si="13"/>
        <v>4.2688000000000006</v>
      </c>
      <c r="AG29" s="124"/>
      <c r="AH29" s="122">
        <f t="shared" ref="AH29:AH39" si="16">I29*50/1000</f>
        <v>0.32254999999999995</v>
      </c>
      <c r="AI29" s="124"/>
      <c r="AJ29" s="125">
        <f t="shared" si="15"/>
        <v>2.9219499999999998</v>
      </c>
    </row>
    <row r="30" spans="1:36" x14ac:dyDescent="0.3">
      <c r="A30" s="63">
        <v>20</v>
      </c>
      <c r="B30" s="142"/>
      <c r="C30" s="23">
        <v>13.25</v>
      </c>
      <c r="D30" s="23">
        <v>13.571</v>
      </c>
      <c r="E30" s="37">
        <f t="shared" si="1"/>
        <v>13.410499999999999</v>
      </c>
      <c r="F30" s="23">
        <v>17.599</v>
      </c>
      <c r="G30" s="23">
        <v>17.686</v>
      </c>
      <c r="H30" s="13">
        <f t="shared" si="2"/>
        <v>17.642499999999998</v>
      </c>
      <c r="I30" s="25">
        <v>7.835</v>
      </c>
      <c r="J30" s="25"/>
      <c r="K30" s="25">
        <v>38.555</v>
      </c>
      <c r="L30" s="25"/>
      <c r="M30" s="23">
        <v>19.018000000000001</v>
      </c>
      <c r="N30" s="23"/>
      <c r="O30" s="44">
        <v>24.437999999999999</v>
      </c>
      <c r="Q30" s="48">
        <f t="shared" si="3"/>
        <v>2.3947321428571429</v>
      </c>
      <c r="R30" s="49">
        <f t="shared" si="4"/>
        <v>3.1504464285714282</v>
      </c>
      <c r="S30" s="25"/>
      <c r="T30" s="47">
        <f t="shared" si="5"/>
        <v>0.34977678571428567</v>
      </c>
      <c r="U30" s="50">
        <f t="shared" si="6"/>
        <v>1.7212053571428569</v>
      </c>
      <c r="V30" s="25"/>
      <c r="W30" s="47">
        <f t="shared" si="7"/>
        <v>2.2640476190476191</v>
      </c>
      <c r="X30" s="51">
        <f t="shared" si="8"/>
        <v>2.9092857142857143</v>
      </c>
      <c r="AB30" s="122">
        <f t="shared" si="9"/>
        <v>2.65</v>
      </c>
      <c r="AC30" s="122">
        <f t="shared" si="10"/>
        <v>2.7141999999999999</v>
      </c>
      <c r="AD30" s="123">
        <f t="shared" si="11"/>
        <v>2.6821000000000002</v>
      </c>
      <c r="AE30" s="122">
        <f t="shared" si="12"/>
        <v>3.5198</v>
      </c>
      <c r="AF30" s="122">
        <f t="shared" si="13"/>
        <v>3.5371999999999999</v>
      </c>
      <c r="AG30" s="124"/>
      <c r="AH30" s="122">
        <f t="shared" si="16"/>
        <v>0.39174999999999999</v>
      </c>
      <c r="AI30" s="124"/>
      <c r="AJ30" s="125">
        <f t="shared" si="15"/>
        <v>2.2903500000000001</v>
      </c>
    </row>
    <row r="31" spans="1:36" x14ac:dyDescent="0.3">
      <c r="A31" s="63"/>
      <c r="B31" s="142"/>
      <c r="C31" s="23">
        <v>13.52</v>
      </c>
      <c r="D31" s="23">
        <v>13.772</v>
      </c>
      <c r="E31" s="37">
        <f t="shared" si="1"/>
        <v>13.646000000000001</v>
      </c>
      <c r="F31" s="23">
        <v>17.286999999999999</v>
      </c>
      <c r="G31" s="23">
        <v>17.550999999999998</v>
      </c>
      <c r="H31" s="13">
        <f t="shared" si="2"/>
        <v>17.418999999999997</v>
      </c>
      <c r="I31" s="25">
        <v>8.0869999999999997</v>
      </c>
      <c r="J31" s="25"/>
      <c r="K31" s="25">
        <v>37.94</v>
      </c>
      <c r="L31" s="25"/>
      <c r="M31" s="23">
        <v>19.821000000000002</v>
      </c>
      <c r="N31" s="23"/>
      <c r="O31" s="44">
        <v>24.26</v>
      </c>
      <c r="Q31" s="48">
        <f t="shared" si="3"/>
        <v>2.4367857142857141</v>
      </c>
      <c r="R31" s="49">
        <f t="shared" si="4"/>
        <v>3.1105357142857133</v>
      </c>
      <c r="S31" s="25"/>
      <c r="T31" s="47">
        <f t="shared" si="5"/>
        <v>0.36102678571428565</v>
      </c>
      <c r="U31" s="50">
        <f t="shared" si="6"/>
        <v>1.6937499999999999</v>
      </c>
      <c r="V31" s="25"/>
      <c r="W31" s="47">
        <f t="shared" si="7"/>
        <v>2.3596428571428572</v>
      </c>
      <c r="X31" s="51">
        <f t="shared" si="8"/>
        <v>2.8880952380952385</v>
      </c>
      <c r="AB31" s="122">
        <f t="shared" si="9"/>
        <v>2.7040000000000002</v>
      </c>
      <c r="AC31" s="122">
        <f t="shared" si="10"/>
        <v>2.7544</v>
      </c>
      <c r="AD31" s="123">
        <f t="shared" si="11"/>
        <v>2.7292000000000001</v>
      </c>
      <c r="AE31" s="122">
        <f t="shared" si="12"/>
        <v>3.4573999999999998</v>
      </c>
      <c r="AF31" s="122">
        <f t="shared" si="13"/>
        <v>3.5101999999999998</v>
      </c>
      <c r="AG31" s="124"/>
      <c r="AH31" s="122">
        <f t="shared" si="16"/>
        <v>0.40434999999999999</v>
      </c>
      <c r="AI31" s="124"/>
      <c r="AJ31" s="125">
        <f t="shared" si="15"/>
        <v>2.3248500000000001</v>
      </c>
    </row>
    <row r="32" spans="1:36" x14ac:dyDescent="0.3">
      <c r="A32" s="63">
        <v>21</v>
      </c>
      <c r="B32" s="142"/>
      <c r="C32" s="23">
        <v>11.906000000000001</v>
      </c>
      <c r="D32" s="23">
        <v>12.548</v>
      </c>
      <c r="E32" s="37">
        <f t="shared" si="1"/>
        <v>12.227</v>
      </c>
      <c r="F32" s="23">
        <v>15.491</v>
      </c>
      <c r="G32" s="23">
        <v>16.143000000000001</v>
      </c>
      <c r="H32" s="13">
        <f t="shared" si="2"/>
        <v>15.817</v>
      </c>
      <c r="I32" s="25">
        <v>5.2439999999999998</v>
      </c>
      <c r="J32" s="25"/>
      <c r="K32" s="25">
        <v>36.86</v>
      </c>
      <c r="L32" s="25"/>
      <c r="M32" s="23">
        <v>17.448</v>
      </c>
      <c r="N32" s="23"/>
      <c r="O32" s="44">
        <v>23.425999999999998</v>
      </c>
      <c r="Q32" s="48">
        <f t="shared" si="3"/>
        <v>2.1833928571428567</v>
      </c>
      <c r="R32" s="49">
        <f t="shared" si="4"/>
        <v>2.8244642857142854</v>
      </c>
      <c r="S32" s="25"/>
      <c r="T32" s="47">
        <f t="shared" si="5"/>
        <v>0.23410714285714282</v>
      </c>
      <c r="U32" s="50">
        <f t="shared" si="6"/>
        <v>1.6455357142857143</v>
      </c>
      <c r="V32" s="25"/>
      <c r="W32" s="47">
        <f t="shared" si="7"/>
        <v>2.0771428571428574</v>
      </c>
      <c r="X32" s="51">
        <f t="shared" si="8"/>
        <v>2.7888095238095238</v>
      </c>
      <c r="AB32" s="122">
        <f t="shared" si="9"/>
        <v>2.3812000000000002</v>
      </c>
      <c r="AC32" s="122">
        <f t="shared" si="10"/>
        <v>2.5095999999999998</v>
      </c>
      <c r="AD32" s="123">
        <f t="shared" si="11"/>
        <v>2.4454000000000002</v>
      </c>
      <c r="AE32" s="122">
        <f t="shared" si="12"/>
        <v>3.0981999999999998</v>
      </c>
      <c r="AF32" s="122">
        <f t="shared" si="13"/>
        <v>3.2286000000000006</v>
      </c>
      <c r="AG32" s="124"/>
      <c r="AH32" s="122">
        <f t="shared" si="16"/>
        <v>0.26219999999999999</v>
      </c>
      <c r="AI32" s="124"/>
      <c r="AJ32" s="125">
        <f t="shared" si="15"/>
        <v>2.1832000000000003</v>
      </c>
    </row>
    <row r="33" spans="1:36" x14ac:dyDescent="0.3">
      <c r="A33" s="63"/>
      <c r="B33" s="142"/>
      <c r="C33" s="23">
        <v>12.733000000000001</v>
      </c>
      <c r="D33" s="23">
        <v>12.923999999999999</v>
      </c>
      <c r="E33" s="37">
        <f t="shared" si="1"/>
        <v>12.8285</v>
      </c>
      <c r="F33" s="23">
        <v>16.459</v>
      </c>
      <c r="G33" s="23">
        <v>17.059000000000001</v>
      </c>
      <c r="H33" s="13">
        <f t="shared" si="2"/>
        <v>16.759</v>
      </c>
      <c r="I33" s="25">
        <v>5.1689999999999996</v>
      </c>
      <c r="J33" s="25"/>
      <c r="K33" s="25">
        <v>36.186</v>
      </c>
      <c r="L33" s="25"/>
      <c r="M33" s="23">
        <v>17.937000000000001</v>
      </c>
      <c r="N33" s="23"/>
      <c r="O33" s="44">
        <v>23.204999999999998</v>
      </c>
      <c r="Q33" s="48">
        <f t="shared" si="3"/>
        <v>2.2908035714285711</v>
      </c>
      <c r="R33" s="49">
        <f t="shared" si="4"/>
        <v>2.9926785714285713</v>
      </c>
      <c r="S33" s="25"/>
      <c r="T33" s="47">
        <f t="shared" si="5"/>
        <v>0.23075892857142852</v>
      </c>
      <c r="U33" s="50">
        <f t="shared" si="6"/>
        <v>1.6154464285714285</v>
      </c>
      <c r="V33" s="25"/>
      <c r="W33" s="47">
        <f t="shared" si="7"/>
        <v>2.135357142857143</v>
      </c>
      <c r="X33" s="51">
        <f t="shared" si="8"/>
        <v>2.7625000000000002</v>
      </c>
      <c r="AB33" s="122">
        <f t="shared" si="9"/>
        <v>2.5465999999999998</v>
      </c>
      <c r="AC33" s="122">
        <f t="shared" si="10"/>
        <v>2.5847999999999995</v>
      </c>
      <c r="AD33" s="123">
        <f t="shared" si="11"/>
        <v>2.5656999999999996</v>
      </c>
      <c r="AE33" s="122">
        <f t="shared" si="12"/>
        <v>3.2917999999999998</v>
      </c>
      <c r="AF33" s="122">
        <f t="shared" si="13"/>
        <v>3.4118000000000004</v>
      </c>
      <c r="AG33" s="124"/>
      <c r="AH33" s="122">
        <f t="shared" si="16"/>
        <v>0.25845000000000001</v>
      </c>
      <c r="AI33" s="124"/>
      <c r="AJ33" s="125">
        <f t="shared" si="15"/>
        <v>2.3072499999999998</v>
      </c>
    </row>
    <row r="34" spans="1:36" x14ac:dyDescent="0.3">
      <c r="A34" s="63">
        <v>22</v>
      </c>
      <c r="B34" s="142"/>
      <c r="C34" s="23">
        <v>15.744999999999999</v>
      </c>
      <c r="D34" s="23">
        <v>15.917999999999999</v>
      </c>
      <c r="E34" s="37">
        <f t="shared" si="1"/>
        <v>15.831499999999998</v>
      </c>
      <c r="F34" s="23">
        <v>21.059000000000001</v>
      </c>
      <c r="G34" s="23">
        <v>20.994</v>
      </c>
      <c r="H34" s="13">
        <f t="shared" si="2"/>
        <v>21.026499999999999</v>
      </c>
      <c r="I34" s="25">
        <v>6.2460000000000004</v>
      </c>
      <c r="J34" s="25"/>
      <c r="K34" s="25">
        <v>43.462000000000003</v>
      </c>
      <c r="L34" s="25"/>
      <c r="M34" s="23">
        <v>19.661999999999999</v>
      </c>
      <c r="N34" s="23"/>
      <c r="O34" s="44">
        <v>30.417999999999999</v>
      </c>
      <c r="Q34" s="48">
        <f t="shared" si="3"/>
        <v>2.8270535714285709</v>
      </c>
      <c r="R34" s="49">
        <f t="shared" si="4"/>
        <v>3.7547321428571423</v>
      </c>
      <c r="S34" s="25"/>
      <c r="T34" s="47">
        <f t="shared" si="5"/>
        <v>0.27883928571428573</v>
      </c>
      <c r="U34" s="50">
        <f t="shared" si="6"/>
        <v>1.9402678571428571</v>
      </c>
      <c r="V34" s="25"/>
      <c r="W34" s="47">
        <f t="shared" si="7"/>
        <v>2.3407142857142857</v>
      </c>
      <c r="X34" s="51">
        <f t="shared" si="8"/>
        <v>3.6211904761904763</v>
      </c>
      <c r="AB34" s="122">
        <f t="shared" si="9"/>
        <v>3.149</v>
      </c>
      <c r="AC34" s="122">
        <f t="shared" si="10"/>
        <v>3.1835999999999998</v>
      </c>
      <c r="AD34" s="123">
        <f t="shared" si="11"/>
        <v>3.1662999999999997</v>
      </c>
      <c r="AE34" s="122">
        <f t="shared" si="12"/>
        <v>4.2118000000000002</v>
      </c>
      <c r="AF34" s="122">
        <f t="shared" si="13"/>
        <v>4.1988000000000003</v>
      </c>
      <c r="AG34" s="124"/>
      <c r="AH34" s="122">
        <f t="shared" si="16"/>
        <v>0.31230000000000002</v>
      </c>
      <c r="AI34" s="124"/>
      <c r="AJ34" s="125">
        <f t="shared" si="15"/>
        <v>2.8539999999999996</v>
      </c>
    </row>
    <row r="35" spans="1:36" x14ac:dyDescent="0.3">
      <c r="A35" s="63"/>
      <c r="B35" s="142"/>
      <c r="C35" s="23">
        <v>16.518999999999998</v>
      </c>
      <c r="D35" s="23">
        <v>16.472000000000001</v>
      </c>
      <c r="E35" s="37">
        <f t="shared" si="1"/>
        <v>16.4955</v>
      </c>
      <c r="F35" s="23">
        <v>22.187999999999999</v>
      </c>
      <c r="G35" s="23">
        <v>21.449000000000002</v>
      </c>
      <c r="H35" s="13">
        <f t="shared" si="2"/>
        <v>21.8185</v>
      </c>
      <c r="I35" s="25">
        <v>5.99</v>
      </c>
      <c r="J35" s="25"/>
      <c r="K35" s="25">
        <v>42.34</v>
      </c>
      <c r="L35" s="25"/>
      <c r="M35" s="23">
        <v>23.363</v>
      </c>
      <c r="N35" s="23"/>
      <c r="O35" s="44">
        <v>30.837</v>
      </c>
      <c r="Q35" s="48">
        <f t="shared" si="3"/>
        <v>2.9456249999999997</v>
      </c>
      <c r="R35" s="49">
        <f t="shared" si="4"/>
        <v>3.8961607142857138</v>
      </c>
      <c r="S35" s="25"/>
      <c r="T35" s="47">
        <f t="shared" si="5"/>
        <v>0.26741071428571428</v>
      </c>
      <c r="U35" s="50">
        <f t="shared" si="6"/>
        <v>1.8901785714285713</v>
      </c>
      <c r="V35" s="25"/>
      <c r="W35" s="47">
        <f t="shared" si="7"/>
        <v>2.781309523809524</v>
      </c>
      <c r="X35" s="51">
        <f t="shared" si="8"/>
        <v>3.6710714285714285</v>
      </c>
      <c r="AB35" s="122">
        <f t="shared" si="9"/>
        <v>3.3037999999999998</v>
      </c>
      <c r="AC35" s="122">
        <f t="shared" si="10"/>
        <v>3.2944</v>
      </c>
      <c r="AD35" s="123">
        <f t="shared" si="11"/>
        <v>3.2991000000000001</v>
      </c>
      <c r="AE35" s="122">
        <f t="shared" si="12"/>
        <v>4.4375999999999998</v>
      </c>
      <c r="AF35" s="122">
        <f t="shared" si="13"/>
        <v>4.2898000000000005</v>
      </c>
      <c r="AG35" s="124"/>
      <c r="AH35" s="122">
        <f t="shared" si="16"/>
        <v>0.29949999999999999</v>
      </c>
      <c r="AI35" s="124"/>
      <c r="AJ35" s="125">
        <f t="shared" si="15"/>
        <v>2.9996</v>
      </c>
    </row>
    <row r="36" spans="1:36" x14ac:dyDescent="0.3">
      <c r="A36" s="63">
        <v>23</v>
      </c>
      <c r="B36" s="142"/>
      <c r="C36" s="23">
        <v>12.002000000000001</v>
      </c>
      <c r="D36" s="23">
        <v>12.28</v>
      </c>
      <c r="E36" s="37">
        <f t="shared" si="1"/>
        <v>12.141</v>
      </c>
      <c r="F36" s="23">
        <v>16.207000000000001</v>
      </c>
      <c r="G36" s="23">
        <v>16.501000000000001</v>
      </c>
      <c r="H36" s="13">
        <f t="shared" si="2"/>
        <v>16.353999999999999</v>
      </c>
      <c r="I36" s="25">
        <v>4.7770000000000001</v>
      </c>
      <c r="J36" s="25"/>
      <c r="K36" s="25">
        <v>37.414999999999999</v>
      </c>
      <c r="L36" s="25"/>
      <c r="M36" s="23">
        <v>17.969000000000001</v>
      </c>
      <c r="N36" s="23"/>
      <c r="O36" s="44">
        <v>24.268000000000001</v>
      </c>
      <c r="Q36" s="48">
        <f t="shared" si="3"/>
        <v>2.1680357142857143</v>
      </c>
      <c r="R36" s="49">
        <f t="shared" si="4"/>
        <v>2.9203571428571427</v>
      </c>
      <c r="S36" s="25"/>
      <c r="T36" s="47">
        <f t="shared" si="5"/>
        <v>0.21325892857142856</v>
      </c>
      <c r="U36" s="50">
        <f t="shared" si="6"/>
        <v>1.6703124999999999</v>
      </c>
      <c r="V36" s="25"/>
      <c r="W36" s="47">
        <f t="shared" si="7"/>
        <v>2.1391666666666671</v>
      </c>
      <c r="X36" s="51">
        <f t="shared" si="8"/>
        <v>2.8890476190476191</v>
      </c>
      <c r="AB36" s="122">
        <f t="shared" si="9"/>
        <v>2.4004000000000003</v>
      </c>
      <c r="AC36" s="122">
        <f t="shared" si="10"/>
        <v>2.456</v>
      </c>
      <c r="AD36" s="123">
        <f t="shared" si="11"/>
        <v>2.4282000000000004</v>
      </c>
      <c r="AE36" s="122">
        <f t="shared" si="12"/>
        <v>3.2414000000000001</v>
      </c>
      <c r="AF36" s="122">
        <f t="shared" si="13"/>
        <v>3.3002000000000002</v>
      </c>
      <c r="AG36" s="124"/>
      <c r="AH36" s="122">
        <f t="shared" si="16"/>
        <v>0.23885000000000001</v>
      </c>
      <c r="AI36" s="124"/>
      <c r="AJ36" s="125">
        <f t="shared" si="15"/>
        <v>2.1893500000000001</v>
      </c>
    </row>
    <row r="37" spans="1:36" x14ac:dyDescent="0.3">
      <c r="A37" s="63"/>
      <c r="B37" s="142"/>
      <c r="C37" s="23">
        <v>12.811999999999999</v>
      </c>
      <c r="D37" s="23">
        <v>13.657</v>
      </c>
      <c r="E37" s="37">
        <f t="shared" si="1"/>
        <v>13.234500000000001</v>
      </c>
      <c r="F37" s="23">
        <v>13.42</v>
      </c>
      <c r="G37" s="23">
        <v>13.805</v>
      </c>
      <c r="H37" s="13">
        <f t="shared" si="2"/>
        <v>13.612500000000001</v>
      </c>
      <c r="I37" s="25">
        <v>4.8780000000000001</v>
      </c>
      <c r="J37" s="25"/>
      <c r="K37" s="25">
        <v>37.201000000000001</v>
      </c>
      <c r="L37" s="25"/>
      <c r="M37" s="23">
        <v>18.579000000000001</v>
      </c>
      <c r="N37" s="23"/>
      <c r="O37" s="44">
        <v>23.936</v>
      </c>
      <c r="Q37" s="48">
        <f t="shared" si="3"/>
        <v>2.3633035714285713</v>
      </c>
      <c r="R37" s="49">
        <f t="shared" si="4"/>
        <v>2.4308035714285716</v>
      </c>
      <c r="S37" s="25"/>
      <c r="T37" s="47">
        <f t="shared" si="5"/>
        <v>0.21776785714285715</v>
      </c>
      <c r="U37" s="50">
        <f t="shared" si="6"/>
        <v>1.6607589285714284</v>
      </c>
      <c r="V37" s="25"/>
      <c r="W37" s="47">
        <f t="shared" si="7"/>
        <v>2.211785714285714</v>
      </c>
      <c r="X37" s="51">
        <f t="shared" si="8"/>
        <v>2.8495238095238098</v>
      </c>
      <c r="AB37" s="122">
        <f t="shared" si="9"/>
        <v>2.5624000000000002</v>
      </c>
      <c r="AC37" s="122">
        <f t="shared" si="10"/>
        <v>2.7314000000000003</v>
      </c>
      <c r="AD37" s="123">
        <f t="shared" si="11"/>
        <v>2.6469000000000005</v>
      </c>
      <c r="AE37" s="122">
        <f t="shared" si="12"/>
        <v>2.6840000000000002</v>
      </c>
      <c r="AF37" s="122">
        <f t="shared" si="13"/>
        <v>2.7610000000000001</v>
      </c>
      <c r="AG37" s="124"/>
      <c r="AH37" s="122">
        <f t="shared" si="16"/>
        <v>0.24390000000000001</v>
      </c>
      <c r="AI37" s="124"/>
      <c r="AJ37" s="125">
        <f t="shared" si="15"/>
        <v>2.4030000000000005</v>
      </c>
    </row>
    <row r="38" spans="1:36" x14ac:dyDescent="0.3">
      <c r="A38" s="63">
        <v>24</v>
      </c>
      <c r="B38" s="142"/>
      <c r="C38" s="23">
        <v>13.260999999999999</v>
      </c>
      <c r="D38" s="23">
        <v>13.298999999999999</v>
      </c>
      <c r="E38" s="37">
        <f t="shared" si="1"/>
        <v>13.28</v>
      </c>
      <c r="F38" s="23">
        <v>17.948</v>
      </c>
      <c r="G38" s="23">
        <v>16.975000000000001</v>
      </c>
      <c r="H38" s="13">
        <f t="shared" si="2"/>
        <v>17.461500000000001</v>
      </c>
      <c r="I38" s="25">
        <v>6.2770000000000001</v>
      </c>
      <c r="J38" s="25"/>
      <c r="K38" s="25">
        <v>38.174999999999997</v>
      </c>
      <c r="L38" s="25"/>
      <c r="M38" s="23">
        <v>19.283000000000001</v>
      </c>
      <c r="N38" s="23"/>
      <c r="O38" s="44">
        <v>25.155000000000001</v>
      </c>
      <c r="Q38" s="48">
        <f t="shared" si="3"/>
        <v>2.371428571428571</v>
      </c>
      <c r="R38" s="49">
        <f t="shared" si="4"/>
        <v>3.118125</v>
      </c>
      <c r="S38" s="25"/>
      <c r="T38" s="47">
        <f t="shared" si="5"/>
        <v>0.28022321428571428</v>
      </c>
      <c r="U38" s="50">
        <f t="shared" si="6"/>
        <v>1.7042410714285712</v>
      </c>
      <c r="V38" s="25"/>
      <c r="W38" s="47">
        <f t="shared" si="7"/>
        <v>2.2955952380952387</v>
      </c>
      <c r="X38" s="51">
        <f t="shared" si="8"/>
        <v>2.9946428571428574</v>
      </c>
      <c r="AB38" s="122">
        <f t="shared" si="9"/>
        <v>2.6521999999999997</v>
      </c>
      <c r="AC38" s="122">
        <f t="shared" si="10"/>
        <v>2.6597999999999997</v>
      </c>
      <c r="AD38" s="123">
        <f t="shared" si="11"/>
        <v>2.6559999999999997</v>
      </c>
      <c r="AE38" s="122">
        <f t="shared" si="12"/>
        <v>3.5895999999999999</v>
      </c>
      <c r="AF38" s="122">
        <f t="shared" si="13"/>
        <v>3.3950000000000005</v>
      </c>
      <c r="AG38" s="124"/>
      <c r="AH38" s="122">
        <f t="shared" si="16"/>
        <v>0.31385000000000002</v>
      </c>
      <c r="AI38" s="124"/>
      <c r="AJ38" s="125">
        <f t="shared" si="15"/>
        <v>2.3421499999999997</v>
      </c>
    </row>
    <row r="39" spans="1:36" ht="15" thickBot="1" x14ac:dyDescent="0.35">
      <c r="A39" s="69"/>
      <c r="B39" s="143"/>
      <c r="C39" s="24">
        <v>13.273999999999999</v>
      </c>
      <c r="D39" s="24">
        <v>13.425000000000001</v>
      </c>
      <c r="E39" s="42">
        <f t="shared" si="1"/>
        <v>13.349499999999999</v>
      </c>
      <c r="F39" s="24">
        <v>17.053000000000001</v>
      </c>
      <c r="G39" s="24">
        <v>17.300999999999998</v>
      </c>
      <c r="H39" s="17">
        <f t="shared" si="2"/>
        <v>17.177</v>
      </c>
      <c r="I39" s="16">
        <v>6.1459999999999999</v>
      </c>
      <c r="J39" s="16"/>
      <c r="K39" s="16">
        <v>40.11</v>
      </c>
      <c r="L39" s="16"/>
      <c r="M39" s="24">
        <v>19.154</v>
      </c>
      <c r="N39" s="24"/>
      <c r="O39" s="45">
        <v>24.344999999999999</v>
      </c>
      <c r="Q39" s="78">
        <f t="shared" si="3"/>
        <v>2.3838392857142852</v>
      </c>
      <c r="R39" s="79">
        <f t="shared" si="4"/>
        <v>3.0673214285714283</v>
      </c>
      <c r="S39" s="16"/>
      <c r="T39" s="80">
        <f t="shared" si="5"/>
        <v>0.27437499999999992</v>
      </c>
      <c r="U39" s="81">
        <f t="shared" si="6"/>
        <v>1.7906249999999997</v>
      </c>
      <c r="V39" s="24"/>
      <c r="W39" s="80">
        <f t="shared" si="7"/>
        <v>2.2802380952380954</v>
      </c>
      <c r="X39" s="82">
        <f t="shared" si="8"/>
        <v>2.8982142857142859</v>
      </c>
      <c r="AB39" s="122">
        <f t="shared" si="9"/>
        <v>2.6547999999999998</v>
      </c>
      <c r="AC39" s="122">
        <f t="shared" si="10"/>
        <v>2.6850000000000001</v>
      </c>
      <c r="AD39" s="123">
        <f t="shared" si="11"/>
        <v>2.6699000000000002</v>
      </c>
      <c r="AE39" s="122">
        <f t="shared" si="12"/>
        <v>3.4106000000000005</v>
      </c>
      <c r="AF39" s="122">
        <f t="shared" si="13"/>
        <v>3.4601999999999999</v>
      </c>
      <c r="AG39" s="124"/>
      <c r="AH39" s="122">
        <f t="shared" si="16"/>
        <v>0.30730000000000002</v>
      </c>
      <c r="AI39" s="124"/>
      <c r="AJ39" s="125">
        <f t="shared" si="15"/>
        <v>2.3626</v>
      </c>
    </row>
    <row r="40" spans="1:36" x14ac:dyDescent="0.3">
      <c r="A40" s="70">
        <v>31</v>
      </c>
      <c r="B40" s="141" t="s">
        <v>21</v>
      </c>
      <c r="C40" s="59">
        <v>15.916</v>
      </c>
      <c r="D40" s="59">
        <v>17.12</v>
      </c>
      <c r="E40" s="60">
        <f t="shared" si="1"/>
        <v>16.518000000000001</v>
      </c>
      <c r="F40" s="59">
        <v>20.2</v>
      </c>
      <c r="G40" s="59">
        <v>20.542999999999999</v>
      </c>
      <c r="H40" s="40">
        <f t="shared" si="2"/>
        <v>20.371499999999997</v>
      </c>
      <c r="I40" s="9">
        <v>7.9119999999999999</v>
      </c>
      <c r="J40" s="9"/>
      <c r="K40" s="9">
        <v>42.968000000000004</v>
      </c>
      <c r="L40" s="9"/>
      <c r="M40" s="59">
        <v>22.100999999999999</v>
      </c>
      <c r="N40" s="59"/>
      <c r="O40" s="61">
        <v>26.004999999999999</v>
      </c>
      <c r="Q40" s="73">
        <f t="shared" si="3"/>
        <v>2.949642857142857</v>
      </c>
      <c r="R40" s="74">
        <f t="shared" si="4"/>
        <v>3.6377678571428564</v>
      </c>
      <c r="S40" s="9"/>
      <c r="T40" s="75">
        <f t="shared" si="5"/>
        <v>0.35321428571428565</v>
      </c>
      <c r="U40" s="76">
        <f t="shared" si="6"/>
        <v>1.9182142857142859</v>
      </c>
      <c r="V40" s="9"/>
      <c r="W40" s="75">
        <f t="shared" si="7"/>
        <v>2.6310714285714285</v>
      </c>
      <c r="X40" s="77">
        <f t="shared" si="8"/>
        <v>3.0958333333333337</v>
      </c>
      <c r="AB40" s="126">
        <f>C40*200/1000</f>
        <v>3.1832000000000003</v>
      </c>
      <c r="AC40" s="126">
        <f t="shared" si="10"/>
        <v>3.4239999999999999</v>
      </c>
      <c r="AD40" s="127">
        <f t="shared" si="11"/>
        <v>3.3036000000000003</v>
      </c>
      <c r="AE40" s="126">
        <f t="shared" si="12"/>
        <v>4.04</v>
      </c>
      <c r="AF40" s="126">
        <f t="shared" si="13"/>
        <v>4.1085999999999991</v>
      </c>
      <c r="AG40" s="128"/>
      <c r="AH40" s="126">
        <f>I40*50/1000</f>
        <v>0.39560000000000001</v>
      </c>
      <c r="AI40" s="128"/>
      <c r="AJ40" s="129">
        <f t="shared" si="15"/>
        <v>2.9080000000000004</v>
      </c>
    </row>
    <row r="41" spans="1:36" x14ac:dyDescent="0.3">
      <c r="A41" s="64"/>
      <c r="B41" s="142"/>
      <c r="C41" s="23">
        <v>14.052</v>
      </c>
      <c r="D41" s="23">
        <v>14.872</v>
      </c>
      <c r="E41" s="37">
        <f t="shared" si="1"/>
        <v>14.462</v>
      </c>
      <c r="F41" s="23">
        <v>20.934000000000001</v>
      </c>
      <c r="G41" s="23">
        <v>20.634</v>
      </c>
      <c r="H41" s="13">
        <f t="shared" si="2"/>
        <v>20.783999999999999</v>
      </c>
      <c r="I41" s="25">
        <v>7.7759999999999998</v>
      </c>
      <c r="J41" s="25"/>
      <c r="K41" s="25">
        <v>40.026000000000003</v>
      </c>
      <c r="L41" s="25"/>
      <c r="M41" s="23">
        <v>20.704999999999998</v>
      </c>
      <c r="N41" s="23"/>
      <c r="O41" s="44">
        <v>29.138999999999999</v>
      </c>
      <c r="Q41" s="48">
        <f t="shared" si="3"/>
        <v>2.5824999999999996</v>
      </c>
      <c r="R41" s="49">
        <f t="shared" si="4"/>
        <v>3.7114285714285713</v>
      </c>
      <c r="S41" s="25"/>
      <c r="T41" s="47">
        <f t="shared" si="5"/>
        <v>0.34714285714285709</v>
      </c>
      <c r="U41" s="50">
        <f t="shared" si="6"/>
        <v>1.786875</v>
      </c>
      <c r="V41" s="25"/>
      <c r="W41" s="47">
        <f t="shared" si="7"/>
        <v>2.4648809523809523</v>
      </c>
      <c r="X41" s="51">
        <f t="shared" si="8"/>
        <v>3.4689285714285716</v>
      </c>
      <c r="AB41" s="126">
        <f t="shared" si="9"/>
        <v>2.8104</v>
      </c>
      <c r="AC41" s="126">
        <f t="shared" si="10"/>
        <v>2.9744000000000002</v>
      </c>
      <c r="AD41" s="127">
        <f t="shared" si="11"/>
        <v>2.8924000000000003</v>
      </c>
      <c r="AE41" s="126">
        <f t="shared" si="12"/>
        <v>4.1867999999999999</v>
      </c>
      <c r="AF41" s="126">
        <f t="shared" si="13"/>
        <v>4.1268000000000002</v>
      </c>
      <c r="AG41" s="128"/>
      <c r="AH41" s="126">
        <f t="shared" ref="AH41:AH51" si="17">I41*50/1000</f>
        <v>0.38880000000000003</v>
      </c>
      <c r="AI41" s="128"/>
      <c r="AJ41" s="129">
        <f t="shared" si="15"/>
        <v>2.5036000000000005</v>
      </c>
    </row>
    <row r="42" spans="1:36" x14ac:dyDescent="0.3">
      <c r="A42" s="64">
        <v>32</v>
      </c>
      <c r="B42" s="142"/>
      <c r="C42" s="23">
        <v>15.474</v>
      </c>
      <c r="D42" s="23">
        <v>15.638999999999999</v>
      </c>
      <c r="E42" s="37">
        <f t="shared" si="1"/>
        <v>15.5565</v>
      </c>
      <c r="F42" s="23">
        <v>19.506</v>
      </c>
      <c r="G42" s="23">
        <v>20.123999999999999</v>
      </c>
      <c r="H42" s="13">
        <f t="shared" si="2"/>
        <v>19.814999999999998</v>
      </c>
      <c r="I42" s="25">
        <v>7.9509999999999996</v>
      </c>
      <c r="J42" s="25"/>
      <c r="K42" s="25">
        <v>43.167999999999999</v>
      </c>
      <c r="L42" s="25"/>
      <c r="M42" s="23">
        <v>23.456</v>
      </c>
      <c r="N42" s="23"/>
      <c r="O42" s="44">
        <v>30.076000000000001</v>
      </c>
      <c r="Q42" s="48">
        <f t="shared" si="3"/>
        <v>2.7779464285714286</v>
      </c>
      <c r="R42" s="49">
        <f t="shared" si="4"/>
        <v>3.5383928571428562</v>
      </c>
      <c r="S42" s="25"/>
      <c r="T42" s="47">
        <f t="shared" si="5"/>
        <v>0.35495535714285709</v>
      </c>
      <c r="U42" s="50">
        <f t="shared" si="6"/>
        <v>1.9271428571428568</v>
      </c>
      <c r="V42" s="25"/>
      <c r="W42" s="47">
        <f t="shared" si="7"/>
        <v>2.7923809523809524</v>
      </c>
      <c r="X42" s="51">
        <f t="shared" si="8"/>
        <v>3.5804761904761908</v>
      </c>
      <c r="AB42" s="126">
        <f t="shared" si="9"/>
        <v>3.0948000000000002</v>
      </c>
      <c r="AC42" s="126">
        <f t="shared" si="10"/>
        <v>3.1277999999999997</v>
      </c>
      <c r="AD42" s="127">
        <f t="shared" si="11"/>
        <v>3.1113</v>
      </c>
      <c r="AE42" s="126">
        <f t="shared" si="12"/>
        <v>3.9011999999999998</v>
      </c>
      <c r="AF42" s="126">
        <f t="shared" si="13"/>
        <v>4.0247999999999999</v>
      </c>
      <c r="AG42" s="128"/>
      <c r="AH42" s="126">
        <f t="shared" si="17"/>
        <v>0.39754999999999996</v>
      </c>
      <c r="AI42" s="128"/>
      <c r="AJ42" s="129">
        <f t="shared" si="15"/>
        <v>2.7137500000000001</v>
      </c>
    </row>
    <row r="43" spans="1:36" x14ac:dyDescent="0.3">
      <c r="A43" s="64"/>
      <c r="B43" s="142"/>
      <c r="C43" s="23">
        <v>17.265000000000001</v>
      </c>
      <c r="D43" s="23">
        <v>17.068999999999999</v>
      </c>
      <c r="E43" s="37">
        <f t="shared" si="1"/>
        <v>17.167000000000002</v>
      </c>
      <c r="F43" s="23">
        <v>19.347999999999999</v>
      </c>
      <c r="G43" s="23">
        <v>20.315000000000001</v>
      </c>
      <c r="H43" s="13">
        <f t="shared" si="2"/>
        <v>19.831499999999998</v>
      </c>
      <c r="I43" s="25">
        <v>7.8230000000000004</v>
      </c>
      <c r="J43" s="25"/>
      <c r="K43" s="25">
        <v>40.316000000000003</v>
      </c>
      <c r="L43" s="25"/>
      <c r="M43" s="23">
        <v>24.097999999999999</v>
      </c>
      <c r="N43" s="23"/>
      <c r="O43" s="44">
        <v>29.619</v>
      </c>
      <c r="Q43" s="48">
        <f t="shared" si="3"/>
        <v>3.0655357142857143</v>
      </c>
      <c r="R43" s="49">
        <f t="shared" si="4"/>
        <v>3.5413392857142854</v>
      </c>
      <c r="S43" s="25"/>
      <c r="T43" s="47">
        <f t="shared" si="5"/>
        <v>0.34924107142857141</v>
      </c>
      <c r="U43" s="50">
        <f t="shared" si="6"/>
        <v>1.7998214285714285</v>
      </c>
      <c r="V43" s="25"/>
      <c r="W43" s="47">
        <f t="shared" si="7"/>
        <v>2.8688095238095239</v>
      </c>
      <c r="X43" s="51">
        <f t="shared" si="8"/>
        <v>3.5260714285714285</v>
      </c>
      <c r="AB43" s="126">
        <f t="shared" si="9"/>
        <v>3.4529999999999998</v>
      </c>
      <c r="AC43" s="126">
        <f t="shared" si="10"/>
        <v>3.4137999999999997</v>
      </c>
      <c r="AD43" s="127">
        <f t="shared" si="11"/>
        <v>3.4333999999999998</v>
      </c>
      <c r="AE43" s="126">
        <f t="shared" si="12"/>
        <v>3.8695999999999997</v>
      </c>
      <c r="AF43" s="126">
        <f t="shared" si="13"/>
        <v>4.0630000000000006</v>
      </c>
      <c r="AG43" s="128"/>
      <c r="AH43" s="126">
        <f t="shared" si="17"/>
        <v>0.39115000000000005</v>
      </c>
      <c r="AI43" s="128"/>
      <c r="AJ43" s="129">
        <f t="shared" si="15"/>
        <v>3.0422499999999997</v>
      </c>
    </row>
    <row r="44" spans="1:36" x14ac:dyDescent="0.3">
      <c r="A44" s="64">
        <v>33</v>
      </c>
      <c r="B44" s="142"/>
      <c r="C44" s="23">
        <v>12.49</v>
      </c>
      <c r="D44" s="23">
        <v>12.997999999999999</v>
      </c>
      <c r="E44" s="37">
        <f t="shared" si="1"/>
        <v>12.744</v>
      </c>
      <c r="F44" s="23">
        <v>14.699</v>
      </c>
      <c r="G44" s="23">
        <v>15.606</v>
      </c>
      <c r="H44" s="13">
        <f t="shared" si="2"/>
        <v>15.1525</v>
      </c>
      <c r="I44" s="25">
        <v>5.5519999999999996</v>
      </c>
      <c r="J44" s="25"/>
      <c r="K44" s="25">
        <v>36.744</v>
      </c>
      <c r="L44" s="25"/>
      <c r="M44" s="23">
        <v>18.361000000000001</v>
      </c>
      <c r="N44" s="23"/>
      <c r="O44" s="44">
        <v>23.172999999999998</v>
      </c>
      <c r="Q44" s="48">
        <f t="shared" si="3"/>
        <v>2.2757142857142854</v>
      </c>
      <c r="R44" s="49">
        <f t="shared" si="4"/>
        <v>2.7058035714285711</v>
      </c>
      <c r="S44" s="25"/>
      <c r="T44" s="47">
        <f t="shared" si="5"/>
        <v>0.2478571428571428</v>
      </c>
      <c r="U44" s="50">
        <f t="shared" si="6"/>
        <v>1.6403571428571426</v>
      </c>
      <c r="V44" s="25"/>
      <c r="W44" s="47">
        <f t="shared" si="7"/>
        <v>2.1858333333333335</v>
      </c>
      <c r="X44" s="51">
        <f t="shared" si="8"/>
        <v>2.758690476190476</v>
      </c>
      <c r="AB44" s="126">
        <f t="shared" si="9"/>
        <v>2.4980000000000002</v>
      </c>
      <c r="AC44" s="126">
        <f t="shared" si="10"/>
        <v>2.5995999999999997</v>
      </c>
      <c r="AD44" s="127">
        <f t="shared" si="11"/>
        <v>2.5488</v>
      </c>
      <c r="AE44" s="126">
        <f t="shared" si="12"/>
        <v>2.9398</v>
      </c>
      <c r="AF44" s="126">
        <f t="shared" si="13"/>
        <v>3.1212</v>
      </c>
      <c r="AG44" s="128"/>
      <c r="AH44" s="126">
        <f t="shared" si="17"/>
        <v>0.27759999999999996</v>
      </c>
      <c r="AI44" s="128"/>
      <c r="AJ44" s="129">
        <f t="shared" si="15"/>
        <v>2.2711999999999999</v>
      </c>
    </row>
    <row r="45" spans="1:36" x14ac:dyDescent="0.3">
      <c r="A45" s="64"/>
      <c r="B45" s="142"/>
      <c r="C45" s="23">
        <v>11.563000000000001</v>
      </c>
      <c r="D45" s="23">
        <v>12.018000000000001</v>
      </c>
      <c r="E45" s="37">
        <f t="shared" si="1"/>
        <v>11.790500000000002</v>
      </c>
      <c r="F45" s="23">
        <v>15.519</v>
      </c>
      <c r="G45" s="23">
        <v>16.393999999999998</v>
      </c>
      <c r="H45" s="13">
        <f t="shared" si="2"/>
        <v>15.956499999999998</v>
      </c>
      <c r="I45" s="25">
        <v>5.6059999999999999</v>
      </c>
      <c r="J45" s="25"/>
      <c r="K45" s="25">
        <v>34.470999999999997</v>
      </c>
      <c r="L45" s="25"/>
      <c r="M45" s="23">
        <v>18.727</v>
      </c>
      <c r="N45" s="23"/>
      <c r="O45" s="44">
        <v>22.661000000000001</v>
      </c>
      <c r="Q45" s="48">
        <f t="shared" si="3"/>
        <v>2.1054464285714283</v>
      </c>
      <c r="R45" s="49">
        <f t="shared" si="4"/>
        <v>2.8493749999999993</v>
      </c>
      <c r="S45" s="25"/>
      <c r="T45" s="47">
        <f t="shared" si="5"/>
        <v>0.2502678571428571</v>
      </c>
      <c r="U45" s="50">
        <f t="shared" si="6"/>
        <v>1.5388839285714282</v>
      </c>
      <c r="V45" s="25"/>
      <c r="W45" s="47">
        <f t="shared" si="7"/>
        <v>2.2294047619047621</v>
      </c>
      <c r="X45" s="51">
        <f t="shared" si="8"/>
        <v>2.6977380952380954</v>
      </c>
      <c r="AB45" s="126">
        <f t="shared" si="9"/>
        <v>2.3125999999999998</v>
      </c>
      <c r="AC45" s="126">
        <f t="shared" si="10"/>
        <v>2.4036000000000004</v>
      </c>
      <c r="AD45" s="127">
        <f t="shared" si="11"/>
        <v>2.3581000000000003</v>
      </c>
      <c r="AE45" s="126">
        <f t="shared" si="12"/>
        <v>3.1038000000000001</v>
      </c>
      <c r="AF45" s="126">
        <f t="shared" si="13"/>
        <v>3.2787999999999999</v>
      </c>
      <c r="AG45" s="128"/>
      <c r="AH45" s="126">
        <f t="shared" si="17"/>
        <v>0.28029999999999999</v>
      </c>
      <c r="AI45" s="128"/>
      <c r="AJ45" s="129">
        <f t="shared" si="15"/>
        <v>2.0778000000000003</v>
      </c>
    </row>
    <row r="46" spans="1:36" x14ac:dyDescent="0.3">
      <c r="A46" s="64">
        <v>34</v>
      </c>
      <c r="B46" s="142"/>
      <c r="C46" s="23">
        <v>11.842000000000001</v>
      </c>
      <c r="D46" s="23">
        <v>12.427</v>
      </c>
      <c r="E46" s="37">
        <f t="shared" si="1"/>
        <v>12.134499999999999</v>
      </c>
      <c r="F46" s="23">
        <v>12.42</v>
      </c>
      <c r="G46" s="23">
        <v>13.172000000000001</v>
      </c>
      <c r="H46" s="13">
        <f t="shared" si="2"/>
        <v>12.795999999999999</v>
      </c>
      <c r="I46" s="25">
        <v>4.9059999999999997</v>
      </c>
      <c r="J46" s="25"/>
      <c r="K46" s="25">
        <v>34.985999999999997</v>
      </c>
      <c r="L46" s="25"/>
      <c r="M46" s="23">
        <v>17.373000000000001</v>
      </c>
      <c r="N46" s="23"/>
      <c r="O46" s="44">
        <v>21.181000000000001</v>
      </c>
      <c r="Q46" s="48">
        <f t="shared" si="3"/>
        <v>2.1668749999999997</v>
      </c>
      <c r="R46" s="49">
        <f t="shared" si="4"/>
        <v>2.2849999999999997</v>
      </c>
      <c r="S46" s="25"/>
      <c r="T46" s="47">
        <f t="shared" si="5"/>
        <v>0.2190178571428571</v>
      </c>
      <c r="U46" s="50">
        <f t="shared" si="6"/>
        <v>1.5618749999999997</v>
      </c>
      <c r="V46" s="25"/>
      <c r="W46" s="47">
        <f t="shared" si="7"/>
        <v>2.0682142857142858</v>
      </c>
      <c r="X46" s="51">
        <f t="shared" si="8"/>
        <v>2.5215476190476194</v>
      </c>
      <c r="AB46" s="126">
        <f t="shared" si="9"/>
        <v>2.3684000000000003</v>
      </c>
      <c r="AC46" s="126">
        <f t="shared" si="10"/>
        <v>2.4854000000000003</v>
      </c>
      <c r="AD46" s="127">
        <f t="shared" si="11"/>
        <v>2.4269000000000003</v>
      </c>
      <c r="AE46" s="126">
        <f t="shared" si="12"/>
        <v>2.484</v>
      </c>
      <c r="AF46" s="126">
        <f t="shared" si="13"/>
        <v>2.6344000000000003</v>
      </c>
      <c r="AG46" s="128"/>
      <c r="AH46" s="126">
        <f t="shared" si="17"/>
        <v>0.24529999999999999</v>
      </c>
      <c r="AI46" s="128"/>
      <c r="AJ46" s="129">
        <f t="shared" si="15"/>
        <v>2.1816000000000004</v>
      </c>
    </row>
    <row r="47" spans="1:36" x14ac:dyDescent="0.3">
      <c r="A47" s="64"/>
      <c r="B47" s="142"/>
      <c r="C47" s="23">
        <v>12.887</v>
      </c>
      <c r="D47" s="23">
        <v>13.183999999999999</v>
      </c>
      <c r="E47" s="37">
        <f t="shared" si="1"/>
        <v>13.035499999999999</v>
      </c>
      <c r="F47" s="23">
        <v>14.666</v>
      </c>
      <c r="G47" s="23">
        <v>15.532</v>
      </c>
      <c r="H47" s="13">
        <f t="shared" si="2"/>
        <v>15.099</v>
      </c>
      <c r="I47" s="25">
        <v>5.0250000000000004</v>
      </c>
      <c r="J47" s="25"/>
      <c r="K47" s="25">
        <v>33.829000000000001</v>
      </c>
      <c r="L47" s="25"/>
      <c r="M47" s="23">
        <v>16.606999999999999</v>
      </c>
      <c r="N47" s="23"/>
      <c r="O47" s="44">
        <v>21.056000000000001</v>
      </c>
      <c r="Q47" s="48">
        <f t="shared" si="3"/>
        <v>2.3277678571428568</v>
      </c>
      <c r="R47" s="49">
        <f t="shared" si="4"/>
        <v>2.69625</v>
      </c>
      <c r="S47" s="25"/>
      <c r="T47" s="47">
        <f t="shared" si="5"/>
        <v>0.22433035714285715</v>
      </c>
      <c r="U47" s="50">
        <f t="shared" si="6"/>
        <v>1.5102232142857142</v>
      </c>
      <c r="V47" s="25"/>
      <c r="W47" s="47">
        <f t="shared" si="7"/>
        <v>1.9770238095238093</v>
      </c>
      <c r="X47" s="51">
        <f t="shared" si="8"/>
        <v>2.5066666666666668</v>
      </c>
      <c r="AB47" s="126">
        <f t="shared" si="9"/>
        <v>2.5773999999999999</v>
      </c>
      <c r="AC47" s="126">
        <f t="shared" si="10"/>
        <v>2.6367999999999996</v>
      </c>
      <c r="AD47" s="127">
        <f t="shared" si="11"/>
        <v>2.6071</v>
      </c>
      <c r="AE47" s="126">
        <f t="shared" si="12"/>
        <v>2.9332000000000003</v>
      </c>
      <c r="AF47" s="126">
        <f t="shared" si="13"/>
        <v>3.1064000000000003</v>
      </c>
      <c r="AG47" s="128"/>
      <c r="AH47" s="126">
        <f t="shared" si="17"/>
        <v>0.25125000000000003</v>
      </c>
      <c r="AI47" s="128"/>
      <c r="AJ47" s="129">
        <f t="shared" si="15"/>
        <v>2.3558499999999998</v>
      </c>
    </row>
    <row r="48" spans="1:36" x14ac:dyDescent="0.3">
      <c r="A48" s="64">
        <v>35</v>
      </c>
      <c r="B48" s="142"/>
      <c r="C48" s="23">
        <v>15.446999999999999</v>
      </c>
      <c r="D48" s="23">
        <v>15.686999999999999</v>
      </c>
      <c r="E48" s="37">
        <f t="shared" si="1"/>
        <v>15.567</v>
      </c>
      <c r="F48" s="23">
        <v>16.303000000000001</v>
      </c>
      <c r="G48" s="23">
        <v>17.010999999999999</v>
      </c>
      <c r="H48" s="13">
        <f t="shared" si="2"/>
        <v>16.657</v>
      </c>
      <c r="I48" s="25">
        <v>8.234</v>
      </c>
      <c r="J48" s="25"/>
      <c r="K48" s="25">
        <v>42.222999999999999</v>
      </c>
      <c r="L48" s="25"/>
      <c r="M48" s="23">
        <v>23.289000000000001</v>
      </c>
      <c r="N48" s="23"/>
      <c r="O48" s="44">
        <v>28.187999999999999</v>
      </c>
      <c r="Q48" s="48">
        <f t="shared" si="3"/>
        <v>2.7798214285714282</v>
      </c>
      <c r="R48" s="49">
        <f t="shared" si="4"/>
        <v>2.9744642857142853</v>
      </c>
      <c r="S48" s="25"/>
      <c r="T48" s="47">
        <f t="shared" si="5"/>
        <v>0.36758928571428567</v>
      </c>
      <c r="U48" s="50">
        <f t="shared" si="6"/>
        <v>1.8849553571428568</v>
      </c>
      <c r="V48" s="25"/>
      <c r="W48" s="47">
        <f t="shared" si="7"/>
        <v>2.7725000000000004</v>
      </c>
      <c r="X48" s="51">
        <f t="shared" si="8"/>
        <v>3.3557142857142859</v>
      </c>
      <c r="AB48" s="126">
        <f t="shared" si="9"/>
        <v>3.0893999999999995</v>
      </c>
      <c r="AC48" s="126">
        <f t="shared" si="10"/>
        <v>3.1374</v>
      </c>
      <c r="AD48" s="127">
        <f t="shared" si="11"/>
        <v>3.1133999999999995</v>
      </c>
      <c r="AE48" s="126">
        <f t="shared" si="12"/>
        <v>3.2606000000000002</v>
      </c>
      <c r="AF48" s="126">
        <f t="shared" si="13"/>
        <v>3.4021999999999997</v>
      </c>
      <c r="AG48" s="128"/>
      <c r="AH48" s="126">
        <f t="shared" si="17"/>
        <v>0.41170000000000001</v>
      </c>
      <c r="AI48" s="128"/>
      <c r="AJ48" s="129">
        <f t="shared" si="15"/>
        <v>2.7016999999999993</v>
      </c>
    </row>
    <row r="49" spans="1:36" x14ac:dyDescent="0.3">
      <c r="A49" s="64"/>
      <c r="B49" s="142"/>
      <c r="C49" s="23">
        <v>15.986000000000001</v>
      </c>
      <c r="D49" s="23">
        <v>16.206</v>
      </c>
      <c r="E49" s="37">
        <f t="shared" si="1"/>
        <v>16.096</v>
      </c>
      <c r="F49" s="23">
        <v>19.138000000000002</v>
      </c>
      <c r="G49" s="23">
        <v>19.622</v>
      </c>
      <c r="H49" s="13">
        <f t="shared" si="2"/>
        <v>19.380000000000003</v>
      </c>
      <c r="I49" s="25">
        <v>8.6240000000000006</v>
      </c>
      <c r="J49" s="25"/>
      <c r="K49" s="25">
        <v>41.006999999999998</v>
      </c>
      <c r="L49" s="25"/>
      <c r="M49" s="23">
        <v>23.367000000000001</v>
      </c>
      <c r="N49" s="23"/>
      <c r="O49" s="44">
        <v>28.581</v>
      </c>
      <c r="Q49" s="48">
        <f t="shared" si="3"/>
        <v>2.8742857142857141</v>
      </c>
      <c r="R49" s="49">
        <f t="shared" si="4"/>
        <v>3.4607142857142859</v>
      </c>
      <c r="S49" s="25"/>
      <c r="T49" s="47">
        <f t="shared" si="5"/>
        <v>0.38500000000000001</v>
      </c>
      <c r="U49" s="50">
        <f t="shared" si="6"/>
        <v>1.8306696428571427</v>
      </c>
      <c r="V49" s="25"/>
      <c r="W49" s="47">
        <f t="shared" si="7"/>
        <v>2.7817857142857148</v>
      </c>
      <c r="X49" s="51">
        <f t="shared" si="8"/>
        <v>3.4024999999999999</v>
      </c>
      <c r="AB49" s="126">
        <f t="shared" si="9"/>
        <v>3.1972000000000005</v>
      </c>
      <c r="AC49" s="126">
        <f t="shared" si="10"/>
        <v>3.2411999999999996</v>
      </c>
      <c r="AD49" s="127">
        <f t="shared" si="11"/>
        <v>3.2191999999999998</v>
      </c>
      <c r="AE49" s="126">
        <f t="shared" si="12"/>
        <v>3.8276000000000003</v>
      </c>
      <c r="AF49" s="126">
        <f t="shared" si="13"/>
        <v>3.9243999999999999</v>
      </c>
      <c r="AG49" s="128"/>
      <c r="AH49" s="126">
        <f t="shared" si="17"/>
        <v>0.43120000000000003</v>
      </c>
      <c r="AI49" s="128"/>
      <c r="AJ49" s="129">
        <f t="shared" si="15"/>
        <v>2.7879999999999998</v>
      </c>
    </row>
    <row r="50" spans="1:36" x14ac:dyDescent="0.3">
      <c r="A50" s="64">
        <v>36</v>
      </c>
      <c r="B50" s="142"/>
      <c r="C50" s="23">
        <v>12.638</v>
      </c>
      <c r="D50" s="23">
        <v>12.871</v>
      </c>
      <c r="E50" s="37">
        <f t="shared" si="1"/>
        <v>12.7545</v>
      </c>
      <c r="F50" s="23">
        <v>15.396000000000001</v>
      </c>
      <c r="G50" s="23">
        <v>15.994999999999999</v>
      </c>
      <c r="H50" s="13">
        <f t="shared" si="2"/>
        <v>15.695499999999999</v>
      </c>
      <c r="I50" s="25">
        <v>5.7130000000000001</v>
      </c>
      <c r="J50" s="25"/>
      <c r="K50" s="25">
        <v>36.398000000000003</v>
      </c>
      <c r="L50" s="25"/>
      <c r="M50" s="23">
        <v>17.428999999999998</v>
      </c>
      <c r="N50" s="23"/>
      <c r="O50" s="44">
        <v>22.507000000000001</v>
      </c>
      <c r="Q50" s="48">
        <f t="shared" si="3"/>
        <v>2.2775892857142854</v>
      </c>
      <c r="R50" s="49">
        <f t="shared" si="4"/>
        <v>2.8027678571428569</v>
      </c>
      <c r="S50" s="25"/>
      <c r="T50" s="47">
        <f t="shared" si="5"/>
        <v>0.25504464285714284</v>
      </c>
      <c r="U50" s="50">
        <f t="shared" si="6"/>
        <v>1.6249107142857142</v>
      </c>
      <c r="V50" s="25"/>
      <c r="W50" s="47">
        <f t="shared" si="7"/>
        <v>2.0748809523809522</v>
      </c>
      <c r="X50" s="51">
        <f t="shared" si="8"/>
        <v>2.6794047619047618</v>
      </c>
      <c r="AB50" s="126">
        <f t="shared" si="9"/>
        <v>2.5276000000000001</v>
      </c>
      <c r="AC50" s="126">
        <f t="shared" si="10"/>
        <v>2.5742000000000003</v>
      </c>
      <c r="AD50" s="127">
        <f t="shared" si="11"/>
        <v>2.5509000000000004</v>
      </c>
      <c r="AE50" s="126">
        <f t="shared" si="12"/>
        <v>3.0792000000000002</v>
      </c>
      <c r="AF50" s="126">
        <f t="shared" si="13"/>
        <v>3.1989999999999998</v>
      </c>
      <c r="AG50" s="128"/>
      <c r="AH50" s="126">
        <f t="shared" si="17"/>
        <v>0.28564999999999996</v>
      </c>
      <c r="AI50" s="128"/>
      <c r="AJ50" s="129">
        <f t="shared" si="15"/>
        <v>2.2652500000000004</v>
      </c>
    </row>
    <row r="51" spans="1:36" ht="15" thickBot="1" x14ac:dyDescent="0.35">
      <c r="A51" s="71"/>
      <c r="B51" s="143"/>
      <c r="C51" s="24">
        <v>12.333</v>
      </c>
      <c r="D51" s="24">
        <v>12.836</v>
      </c>
      <c r="E51" s="42">
        <f t="shared" si="1"/>
        <v>12.5845</v>
      </c>
      <c r="F51" s="24">
        <v>13.271000000000001</v>
      </c>
      <c r="G51" s="24">
        <v>13.852</v>
      </c>
      <c r="H51" s="17">
        <f t="shared" si="2"/>
        <v>13.561500000000001</v>
      </c>
      <c r="I51" s="16">
        <v>5.6050000000000004</v>
      </c>
      <c r="J51" s="16"/>
      <c r="K51" s="16">
        <v>35.548999999999999</v>
      </c>
      <c r="L51" s="16"/>
      <c r="M51" s="24">
        <v>17.928999999999998</v>
      </c>
      <c r="N51" s="24"/>
      <c r="O51" s="45">
        <v>22.544</v>
      </c>
      <c r="Q51" s="78">
        <f t="shared" si="3"/>
        <v>2.2472321428571425</v>
      </c>
      <c r="R51" s="79">
        <f t="shared" si="4"/>
        <v>2.4216964285714284</v>
      </c>
      <c r="S51" s="16"/>
      <c r="T51" s="80">
        <f t="shared" si="5"/>
        <v>0.25022321428571426</v>
      </c>
      <c r="U51" s="81">
        <f t="shared" si="6"/>
        <v>1.5870089285714284</v>
      </c>
      <c r="V51" s="24"/>
      <c r="W51" s="80">
        <f t="shared" si="7"/>
        <v>2.1344047619047619</v>
      </c>
      <c r="X51" s="82">
        <f t="shared" si="8"/>
        <v>2.6838095238095239</v>
      </c>
      <c r="AB51" s="126">
        <f t="shared" si="9"/>
        <v>2.4666000000000001</v>
      </c>
      <c r="AC51" s="126">
        <f t="shared" si="10"/>
        <v>2.5672000000000001</v>
      </c>
      <c r="AD51" s="127">
        <f t="shared" si="11"/>
        <v>2.5169000000000001</v>
      </c>
      <c r="AE51" s="126">
        <f t="shared" si="12"/>
        <v>2.6542000000000003</v>
      </c>
      <c r="AF51" s="126">
        <f t="shared" si="13"/>
        <v>2.7704</v>
      </c>
      <c r="AG51" s="128"/>
      <c r="AH51" s="126">
        <f t="shared" si="17"/>
        <v>0.28025</v>
      </c>
      <c r="AI51" s="128"/>
      <c r="AJ51" s="129">
        <f t="shared" si="15"/>
        <v>2.23665</v>
      </c>
    </row>
    <row r="52" spans="1:36" x14ac:dyDescent="0.3">
      <c r="A52" s="72">
        <v>73</v>
      </c>
      <c r="B52" s="141" t="s">
        <v>22</v>
      </c>
      <c r="C52" s="59">
        <v>11.444000000000001</v>
      </c>
      <c r="D52" s="59">
        <v>11.951000000000001</v>
      </c>
      <c r="E52" s="60">
        <f t="shared" si="1"/>
        <v>11.697500000000002</v>
      </c>
      <c r="F52" s="59">
        <v>14.856</v>
      </c>
      <c r="G52" s="59">
        <v>15.297000000000001</v>
      </c>
      <c r="H52" s="40">
        <f t="shared" si="2"/>
        <v>15.076499999999999</v>
      </c>
      <c r="I52" s="9">
        <v>5.3920000000000003</v>
      </c>
      <c r="J52" s="9"/>
      <c r="K52" s="9">
        <v>31.931000000000001</v>
      </c>
      <c r="L52" s="9"/>
      <c r="M52" s="59">
        <v>16.481999999999999</v>
      </c>
      <c r="N52" s="59"/>
      <c r="O52" s="61">
        <v>20.800999999999998</v>
      </c>
      <c r="Q52" s="73">
        <f t="shared" si="3"/>
        <v>2.0888392857142857</v>
      </c>
      <c r="R52" s="74">
        <f t="shared" si="4"/>
        <v>2.6922321428571427</v>
      </c>
      <c r="S52" s="9"/>
      <c r="T52" s="75">
        <f t="shared" si="5"/>
        <v>0.24071428571428569</v>
      </c>
      <c r="U52" s="76">
        <f t="shared" si="6"/>
        <v>1.4254910714285713</v>
      </c>
      <c r="V52" s="9"/>
      <c r="W52" s="75">
        <f t="shared" si="7"/>
        <v>1.9621428571428572</v>
      </c>
      <c r="X52" s="77">
        <f t="shared" si="8"/>
        <v>2.4763095238095238</v>
      </c>
      <c r="AB52" s="130">
        <f t="shared" si="9"/>
        <v>2.2888000000000002</v>
      </c>
      <c r="AC52" s="130">
        <f t="shared" si="10"/>
        <v>2.3902000000000001</v>
      </c>
      <c r="AD52" s="131">
        <f t="shared" si="11"/>
        <v>2.3395000000000001</v>
      </c>
      <c r="AE52" s="130">
        <f t="shared" si="12"/>
        <v>2.9711999999999996</v>
      </c>
      <c r="AF52" s="130">
        <f t="shared" si="13"/>
        <v>3.0594000000000001</v>
      </c>
      <c r="AG52" s="132"/>
      <c r="AH52" s="130">
        <f>I52*50/1000</f>
        <v>0.26960000000000001</v>
      </c>
      <c r="AI52" s="132"/>
      <c r="AJ52" s="133">
        <f t="shared" si="15"/>
        <v>2.0699000000000001</v>
      </c>
    </row>
    <row r="53" spans="1:36" x14ac:dyDescent="0.3">
      <c r="A53" s="65"/>
      <c r="B53" s="142"/>
      <c r="C53" s="23">
        <v>10.818</v>
      </c>
      <c r="D53" s="23">
        <v>11.162000000000001</v>
      </c>
      <c r="E53" s="37">
        <f t="shared" si="1"/>
        <v>10.99</v>
      </c>
      <c r="F53" s="23">
        <v>14.085000000000001</v>
      </c>
      <c r="G53" s="23">
        <v>14.68</v>
      </c>
      <c r="H53" s="13">
        <f t="shared" si="2"/>
        <v>14.3825</v>
      </c>
      <c r="I53" s="25">
        <v>4.984</v>
      </c>
      <c r="J53" s="25"/>
      <c r="K53" s="25">
        <v>31.533999999999999</v>
      </c>
      <c r="L53" s="25"/>
      <c r="M53" s="23">
        <v>17.204000000000001</v>
      </c>
      <c r="N53" s="23"/>
      <c r="O53" s="44">
        <v>20.434999999999999</v>
      </c>
      <c r="Q53" s="48">
        <f t="shared" si="3"/>
        <v>1.9624999999999997</v>
      </c>
      <c r="R53" s="49">
        <f t="shared" si="4"/>
        <v>2.5683035714285709</v>
      </c>
      <c r="S53" s="25"/>
      <c r="T53" s="47">
        <f t="shared" si="5"/>
        <v>0.22249999999999998</v>
      </c>
      <c r="U53" s="50">
        <f t="shared" si="6"/>
        <v>1.4077678571428569</v>
      </c>
      <c r="V53" s="25"/>
      <c r="W53" s="47">
        <f t="shared" si="7"/>
        <v>2.0480952380952382</v>
      </c>
      <c r="X53" s="51">
        <f t="shared" si="8"/>
        <v>2.4327380952380948</v>
      </c>
      <c r="AB53" s="130">
        <f t="shared" si="9"/>
        <v>2.1635999999999997</v>
      </c>
      <c r="AC53" s="130">
        <f t="shared" si="10"/>
        <v>2.2324000000000002</v>
      </c>
      <c r="AD53" s="131">
        <f t="shared" si="11"/>
        <v>2.198</v>
      </c>
      <c r="AE53" s="130">
        <f t="shared" si="12"/>
        <v>2.8170000000000002</v>
      </c>
      <c r="AF53" s="130">
        <f t="shared" si="13"/>
        <v>2.9359999999999999</v>
      </c>
      <c r="AG53" s="132"/>
      <c r="AH53" s="130">
        <f t="shared" ref="AH53:AH63" si="18">I53*50/1000</f>
        <v>0.24919999999999998</v>
      </c>
      <c r="AI53" s="132"/>
      <c r="AJ53" s="133">
        <f t="shared" si="15"/>
        <v>1.9487999999999999</v>
      </c>
    </row>
    <row r="54" spans="1:36" x14ac:dyDescent="0.3">
      <c r="A54" s="65">
        <v>74</v>
      </c>
      <c r="B54" s="142"/>
      <c r="C54" s="23">
        <v>12.318</v>
      </c>
      <c r="D54" s="23">
        <v>12.548999999999999</v>
      </c>
      <c r="E54" s="37">
        <f t="shared" si="1"/>
        <v>12.433499999999999</v>
      </c>
      <c r="F54" s="23">
        <v>13.198</v>
      </c>
      <c r="G54" s="23">
        <v>13.635999999999999</v>
      </c>
      <c r="H54" s="13">
        <f t="shared" si="2"/>
        <v>13.417</v>
      </c>
      <c r="I54" s="25">
        <v>5.1829999999999998</v>
      </c>
      <c r="J54" s="25"/>
      <c r="K54" s="25">
        <v>34.082000000000001</v>
      </c>
      <c r="L54" s="25"/>
      <c r="M54" s="23">
        <v>18.106000000000002</v>
      </c>
      <c r="N54" s="23"/>
      <c r="O54" s="44">
        <v>22.178999999999998</v>
      </c>
      <c r="Q54" s="48">
        <f t="shared" si="3"/>
        <v>2.2202678571428569</v>
      </c>
      <c r="R54" s="49">
        <f t="shared" si="4"/>
        <v>2.395892857142857</v>
      </c>
      <c r="S54" s="25"/>
      <c r="T54" s="47">
        <f t="shared" si="5"/>
        <v>0.23138392857142856</v>
      </c>
      <c r="U54" s="50">
        <f t="shared" si="6"/>
        <v>1.5215178571428571</v>
      </c>
      <c r="V54" s="25"/>
      <c r="W54" s="47">
        <f t="shared" si="7"/>
        <v>2.155476190476191</v>
      </c>
      <c r="X54" s="51">
        <f t="shared" si="8"/>
        <v>2.6403571428571428</v>
      </c>
      <c r="AB54" s="130">
        <f t="shared" si="9"/>
        <v>2.4636</v>
      </c>
      <c r="AC54" s="130">
        <f t="shared" si="10"/>
        <v>2.5097999999999998</v>
      </c>
      <c r="AD54" s="131">
        <f t="shared" si="11"/>
        <v>2.4866999999999999</v>
      </c>
      <c r="AE54" s="130">
        <f t="shared" si="12"/>
        <v>2.6395999999999997</v>
      </c>
      <c r="AF54" s="130">
        <f t="shared" si="13"/>
        <v>2.7271999999999998</v>
      </c>
      <c r="AG54" s="132"/>
      <c r="AH54" s="130">
        <f t="shared" si="18"/>
        <v>0.25914999999999999</v>
      </c>
      <c r="AI54" s="132"/>
      <c r="AJ54" s="133">
        <f t="shared" si="15"/>
        <v>2.2275499999999999</v>
      </c>
    </row>
    <row r="55" spans="1:36" x14ac:dyDescent="0.3">
      <c r="A55" s="65"/>
      <c r="B55" s="142"/>
      <c r="C55" s="23">
        <v>10.724</v>
      </c>
      <c r="D55" s="23">
        <v>11.275</v>
      </c>
      <c r="E55" s="37">
        <f t="shared" si="1"/>
        <v>10.999500000000001</v>
      </c>
      <c r="F55" s="23">
        <v>13.545999999999999</v>
      </c>
      <c r="G55" s="23">
        <v>13.994999999999999</v>
      </c>
      <c r="H55" s="13">
        <f t="shared" si="2"/>
        <v>13.770499999999998</v>
      </c>
      <c r="I55" s="25">
        <v>5.2069999999999999</v>
      </c>
      <c r="J55" s="25"/>
      <c r="K55" s="25">
        <v>34.363999999999997</v>
      </c>
      <c r="L55" s="25"/>
      <c r="M55" s="23">
        <v>18.294</v>
      </c>
      <c r="N55" s="23"/>
      <c r="O55" s="44">
        <v>22.15</v>
      </c>
      <c r="Q55" s="48">
        <f t="shared" si="3"/>
        <v>1.9641964285714286</v>
      </c>
      <c r="R55" s="49">
        <f t="shared" si="4"/>
        <v>2.4590178571428565</v>
      </c>
      <c r="S55" s="25"/>
      <c r="T55" s="47">
        <f t="shared" si="5"/>
        <v>0.23245535714285712</v>
      </c>
      <c r="U55" s="50">
        <f t="shared" si="6"/>
        <v>1.5341071428571427</v>
      </c>
      <c r="V55" s="25"/>
      <c r="W55" s="47">
        <f t="shared" si="7"/>
        <v>2.1778571428571429</v>
      </c>
      <c r="X55" s="51">
        <f t="shared" si="8"/>
        <v>2.6369047619047619</v>
      </c>
      <c r="AB55" s="130">
        <f t="shared" si="9"/>
        <v>2.1448</v>
      </c>
      <c r="AC55" s="130">
        <f t="shared" si="10"/>
        <v>2.2549999999999999</v>
      </c>
      <c r="AD55" s="131">
        <f t="shared" si="11"/>
        <v>2.1999</v>
      </c>
      <c r="AE55" s="130">
        <f t="shared" si="12"/>
        <v>2.7091999999999996</v>
      </c>
      <c r="AF55" s="130">
        <f t="shared" si="13"/>
        <v>2.7989999999999999</v>
      </c>
      <c r="AG55" s="132"/>
      <c r="AH55" s="130">
        <f t="shared" si="18"/>
        <v>0.26034999999999997</v>
      </c>
      <c r="AI55" s="132"/>
      <c r="AJ55" s="133">
        <f t="shared" si="15"/>
        <v>1.9395500000000001</v>
      </c>
    </row>
    <row r="56" spans="1:36" x14ac:dyDescent="0.3">
      <c r="A56" s="65">
        <v>75</v>
      </c>
      <c r="B56" s="142"/>
      <c r="C56" s="23">
        <v>9.8729999999999993</v>
      </c>
      <c r="D56" s="23">
        <v>10.731</v>
      </c>
      <c r="E56" s="37">
        <f t="shared" si="1"/>
        <v>10.302</v>
      </c>
      <c r="F56" s="23">
        <v>13.428000000000001</v>
      </c>
      <c r="G56" s="23">
        <v>13.887</v>
      </c>
      <c r="H56" s="13">
        <f t="shared" si="2"/>
        <v>13.657500000000001</v>
      </c>
      <c r="I56" s="25">
        <v>5.8730000000000002</v>
      </c>
      <c r="J56" s="25"/>
      <c r="K56" s="25">
        <v>32.771999999999998</v>
      </c>
      <c r="L56" s="25"/>
      <c r="M56" s="23">
        <v>14.898</v>
      </c>
      <c r="N56" s="23"/>
      <c r="O56" s="44">
        <v>19.187999999999999</v>
      </c>
      <c r="Q56" s="48">
        <f t="shared" si="3"/>
        <v>1.8396428571428569</v>
      </c>
      <c r="R56" s="49">
        <f t="shared" si="4"/>
        <v>2.4388392857142858</v>
      </c>
      <c r="S56" s="25"/>
      <c r="T56" s="47">
        <f t="shared" si="5"/>
        <v>0.26218750000000002</v>
      </c>
      <c r="U56" s="50">
        <f t="shared" si="6"/>
        <v>1.463035714285714</v>
      </c>
      <c r="V56" s="25"/>
      <c r="W56" s="47">
        <f t="shared" si="7"/>
        <v>1.7735714285714286</v>
      </c>
      <c r="X56" s="51">
        <f t="shared" si="8"/>
        <v>2.2842857142857143</v>
      </c>
      <c r="AB56" s="130">
        <f t="shared" si="9"/>
        <v>1.9745999999999999</v>
      </c>
      <c r="AC56" s="130">
        <f t="shared" si="10"/>
        <v>2.1461999999999999</v>
      </c>
      <c r="AD56" s="131">
        <f t="shared" si="11"/>
        <v>2.0604</v>
      </c>
      <c r="AE56" s="130">
        <f t="shared" si="12"/>
        <v>2.6856000000000004</v>
      </c>
      <c r="AF56" s="130">
        <f t="shared" si="13"/>
        <v>2.7774000000000001</v>
      </c>
      <c r="AG56" s="132"/>
      <c r="AH56" s="130">
        <f t="shared" si="18"/>
        <v>0.29365000000000002</v>
      </c>
      <c r="AI56" s="132"/>
      <c r="AJ56" s="133">
        <f t="shared" si="15"/>
        <v>1.76675</v>
      </c>
    </row>
    <row r="57" spans="1:36" x14ac:dyDescent="0.3">
      <c r="A57" s="65"/>
      <c r="B57" s="142"/>
      <c r="C57" s="23">
        <v>10.519</v>
      </c>
      <c r="D57" s="23">
        <v>11.106999999999999</v>
      </c>
      <c r="E57" s="37">
        <f t="shared" si="1"/>
        <v>10.812999999999999</v>
      </c>
      <c r="F57" s="23">
        <v>12.081</v>
      </c>
      <c r="G57" s="23">
        <v>12.545</v>
      </c>
      <c r="H57" s="13">
        <f t="shared" si="2"/>
        <v>12.312999999999999</v>
      </c>
      <c r="I57" s="25">
        <v>5.9349999999999996</v>
      </c>
      <c r="J57" s="25"/>
      <c r="K57" s="25">
        <v>32.238</v>
      </c>
      <c r="L57" s="25"/>
      <c r="M57" s="23">
        <v>15.707000000000001</v>
      </c>
      <c r="N57" s="23"/>
      <c r="O57" s="44">
        <v>19.059999999999999</v>
      </c>
      <c r="Q57" s="48">
        <f t="shared" si="3"/>
        <v>1.9308928571428567</v>
      </c>
      <c r="R57" s="49">
        <f t="shared" si="4"/>
        <v>2.1987499999999995</v>
      </c>
      <c r="S57" s="25"/>
      <c r="T57" s="47">
        <f t="shared" si="5"/>
        <v>0.26495535714285712</v>
      </c>
      <c r="U57" s="50">
        <f t="shared" si="6"/>
        <v>1.4391964285714285</v>
      </c>
      <c r="V57" s="25"/>
      <c r="W57" s="47">
        <f t="shared" si="7"/>
        <v>1.8698809523809525</v>
      </c>
      <c r="X57" s="51">
        <f t="shared" si="8"/>
        <v>2.269047619047619</v>
      </c>
      <c r="AB57" s="130">
        <f t="shared" si="9"/>
        <v>2.1038000000000001</v>
      </c>
      <c r="AC57" s="130">
        <f t="shared" si="10"/>
        <v>2.2213999999999996</v>
      </c>
      <c r="AD57" s="131">
        <f t="shared" si="11"/>
        <v>2.1625999999999999</v>
      </c>
      <c r="AE57" s="130">
        <f t="shared" si="12"/>
        <v>2.4161999999999999</v>
      </c>
      <c r="AF57" s="130">
        <f t="shared" si="13"/>
        <v>2.5089999999999999</v>
      </c>
      <c r="AG57" s="132"/>
      <c r="AH57" s="130">
        <f t="shared" si="18"/>
        <v>0.29675000000000001</v>
      </c>
      <c r="AI57" s="132"/>
      <c r="AJ57" s="133">
        <f t="shared" si="15"/>
        <v>1.8658499999999998</v>
      </c>
    </row>
    <row r="58" spans="1:36" x14ac:dyDescent="0.3">
      <c r="A58" s="65">
        <v>76</v>
      </c>
      <c r="B58" s="142"/>
      <c r="C58" s="23">
        <v>11.372</v>
      </c>
      <c r="D58" s="23">
        <v>11.768000000000001</v>
      </c>
      <c r="E58" s="37">
        <f t="shared" si="1"/>
        <v>11.57</v>
      </c>
      <c r="F58" s="23">
        <v>17.071999999999999</v>
      </c>
      <c r="G58" s="23">
        <v>17.501000000000001</v>
      </c>
      <c r="H58" s="13">
        <f t="shared" si="2"/>
        <v>17.2865</v>
      </c>
      <c r="I58" s="25">
        <v>7.7329999999999997</v>
      </c>
      <c r="J58" s="25"/>
      <c r="K58" s="25">
        <v>36.856999999999999</v>
      </c>
      <c r="L58" s="25"/>
      <c r="M58" s="23">
        <v>19.626000000000001</v>
      </c>
      <c r="N58" s="23"/>
      <c r="O58" s="44">
        <v>24.521000000000001</v>
      </c>
      <c r="Q58" s="48">
        <f t="shared" si="3"/>
        <v>2.0660714285714286</v>
      </c>
      <c r="R58" s="49">
        <f t="shared" si="4"/>
        <v>3.0868749999999996</v>
      </c>
      <c r="S58" s="25"/>
      <c r="T58" s="47">
        <f t="shared" si="5"/>
        <v>0.34522321428571423</v>
      </c>
      <c r="U58" s="50">
        <f t="shared" si="6"/>
        <v>1.6454017857142855</v>
      </c>
      <c r="V58" s="25"/>
      <c r="W58" s="47">
        <f t="shared" si="7"/>
        <v>2.3364285714285717</v>
      </c>
      <c r="X58" s="51">
        <f t="shared" si="8"/>
        <v>2.9191666666666669</v>
      </c>
      <c r="AB58" s="130">
        <f t="shared" si="9"/>
        <v>2.2744</v>
      </c>
      <c r="AC58" s="130">
        <f t="shared" si="10"/>
        <v>2.3536000000000006</v>
      </c>
      <c r="AD58" s="131">
        <f t="shared" si="11"/>
        <v>2.3140000000000001</v>
      </c>
      <c r="AE58" s="130">
        <f t="shared" si="12"/>
        <v>3.4143999999999997</v>
      </c>
      <c r="AF58" s="130">
        <f t="shared" si="13"/>
        <v>3.5002000000000004</v>
      </c>
      <c r="AG58" s="132"/>
      <c r="AH58" s="130">
        <f t="shared" si="18"/>
        <v>0.38664999999999999</v>
      </c>
      <c r="AI58" s="132"/>
      <c r="AJ58" s="133">
        <f t="shared" si="15"/>
        <v>1.9273500000000001</v>
      </c>
    </row>
    <row r="59" spans="1:36" x14ac:dyDescent="0.3">
      <c r="A59" s="65"/>
      <c r="B59" s="142"/>
      <c r="C59" s="23">
        <v>13.667999999999999</v>
      </c>
      <c r="D59" s="23">
        <v>13.595000000000001</v>
      </c>
      <c r="E59" s="37">
        <f t="shared" si="1"/>
        <v>13.631499999999999</v>
      </c>
      <c r="F59" s="23">
        <v>16.544</v>
      </c>
      <c r="G59" s="23">
        <v>16.422999999999998</v>
      </c>
      <c r="H59" s="13">
        <f t="shared" si="2"/>
        <v>16.483499999999999</v>
      </c>
      <c r="I59" s="25">
        <v>7.6260000000000003</v>
      </c>
      <c r="J59" s="25"/>
      <c r="K59" s="25">
        <v>37.832999999999998</v>
      </c>
      <c r="L59" s="25"/>
      <c r="M59" s="23">
        <v>19.853999999999999</v>
      </c>
      <c r="N59" s="23"/>
      <c r="O59" s="44">
        <v>22.471</v>
      </c>
      <c r="Q59" s="48">
        <f t="shared" si="3"/>
        <v>2.4341964285714282</v>
      </c>
      <c r="R59" s="49">
        <f t="shared" si="4"/>
        <v>2.9434821428571425</v>
      </c>
      <c r="S59" s="25"/>
      <c r="T59" s="47">
        <f t="shared" si="5"/>
        <v>0.34044642857142854</v>
      </c>
      <c r="U59" s="50">
        <f t="shared" si="6"/>
        <v>1.6889732142857139</v>
      </c>
      <c r="V59" s="25"/>
      <c r="W59" s="47">
        <f t="shared" si="7"/>
        <v>2.3635714285714284</v>
      </c>
      <c r="X59" s="51">
        <f t="shared" si="8"/>
        <v>2.6751190476190478</v>
      </c>
      <c r="AB59" s="130">
        <f t="shared" si="9"/>
        <v>2.7336</v>
      </c>
      <c r="AC59" s="130">
        <f t="shared" si="10"/>
        <v>2.7189999999999999</v>
      </c>
      <c r="AD59" s="131">
        <f t="shared" si="11"/>
        <v>2.7263000000000002</v>
      </c>
      <c r="AE59" s="130">
        <f t="shared" si="12"/>
        <v>3.3088000000000002</v>
      </c>
      <c r="AF59" s="130">
        <f t="shared" si="13"/>
        <v>3.2845999999999993</v>
      </c>
      <c r="AG59" s="132"/>
      <c r="AH59" s="130">
        <f t="shared" si="18"/>
        <v>0.38130000000000003</v>
      </c>
      <c r="AI59" s="132"/>
      <c r="AJ59" s="133">
        <f t="shared" si="15"/>
        <v>2.3450000000000002</v>
      </c>
    </row>
    <row r="60" spans="1:36" x14ac:dyDescent="0.3">
      <c r="A60" s="65">
        <v>79</v>
      </c>
      <c r="B60" s="142"/>
      <c r="C60" s="23">
        <v>13.491</v>
      </c>
      <c r="D60" s="23">
        <v>14.115</v>
      </c>
      <c r="E60" s="37">
        <f t="shared" si="1"/>
        <v>13.803000000000001</v>
      </c>
      <c r="F60" s="23">
        <v>16.280999999999999</v>
      </c>
      <c r="G60" s="23">
        <v>16.143999999999998</v>
      </c>
      <c r="H60" s="13">
        <f t="shared" si="2"/>
        <v>16.212499999999999</v>
      </c>
      <c r="I60" s="25">
        <v>7.5149999999999997</v>
      </c>
      <c r="J60" s="25"/>
      <c r="K60" s="25">
        <v>42.506</v>
      </c>
      <c r="L60" s="25"/>
      <c r="M60" s="23">
        <v>19.420000000000002</v>
      </c>
      <c r="N60" s="23"/>
      <c r="O60" s="44">
        <v>25.495000000000001</v>
      </c>
      <c r="Q60" s="48">
        <f t="shared" si="3"/>
        <v>2.4648214285714283</v>
      </c>
      <c r="R60" s="49">
        <f t="shared" si="4"/>
        <v>2.8950892857142851</v>
      </c>
      <c r="S60" s="25"/>
      <c r="T60" s="47">
        <f t="shared" si="5"/>
        <v>0.33549107142857137</v>
      </c>
      <c r="U60" s="50">
        <f t="shared" si="6"/>
        <v>1.8975892857142855</v>
      </c>
      <c r="V60" s="25"/>
      <c r="W60" s="47">
        <f t="shared" si="7"/>
        <v>2.3119047619047626</v>
      </c>
      <c r="X60" s="51">
        <f t="shared" si="8"/>
        <v>3.0351190476190477</v>
      </c>
      <c r="AB60" s="130">
        <f t="shared" si="9"/>
        <v>2.6981999999999999</v>
      </c>
      <c r="AC60" s="130">
        <f t="shared" si="10"/>
        <v>2.823</v>
      </c>
      <c r="AD60" s="131">
        <f t="shared" si="11"/>
        <v>2.7606000000000002</v>
      </c>
      <c r="AE60" s="130">
        <f t="shared" si="12"/>
        <v>3.2561999999999998</v>
      </c>
      <c r="AF60" s="130">
        <f t="shared" si="13"/>
        <v>3.2287999999999997</v>
      </c>
      <c r="AG60" s="132"/>
      <c r="AH60" s="130">
        <f t="shared" si="18"/>
        <v>0.37574999999999997</v>
      </c>
      <c r="AI60" s="132"/>
      <c r="AJ60" s="133">
        <f t="shared" si="15"/>
        <v>2.3848500000000001</v>
      </c>
    </row>
    <row r="61" spans="1:36" x14ac:dyDescent="0.3">
      <c r="A61" s="65"/>
      <c r="B61" s="142"/>
      <c r="C61" s="23">
        <v>14.271000000000001</v>
      </c>
      <c r="D61" s="23">
        <v>14.225</v>
      </c>
      <c r="E61" s="37">
        <f t="shared" si="1"/>
        <v>14.248000000000001</v>
      </c>
      <c r="F61" s="23">
        <v>14.996</v>
      </c>
      <c r="G61" s="23">
        <v>15.321</v>
      </c>
      <c r="H61" s="13">
        <f t="shared" si="2"/>
        <v>15.1585</v>
      </c>
      <c r="I61" s="25">
        <v>7.0629999999999997</v>
      </c>
      <c r="J61" s="25"/>
      <c r="K61" s="25">
        <v>38.198999999999998</v>
      </c>
      <c r="L61" s="25"/>
      <c r="M61" s="23">
        <v>19.09</v>
      </c>
      <c r="N61" s="23"/>
      <c r="O61" s="44">
        <v>25.373000000000001</v>
      </c>
      <c r="Q61" s="48">
        <f t="shared" si="3"/>
        <v>2.544285714285714</v>
      </c>
      <c r="R61" s="49">
        <f t="shared" si="4"/>
        <v>2.7068749999999997</v>
      </c>
      <c r="S61" s="25"/>
      <c r="T61" s="47">
        <f t="shared" si="5"/>
        <v>0.31531249999999994</v>
      </c>
      <c r="U61" s="50">
        <f t="shared" si="6"/>
        <v>1.7053124999999998</v>
      </c>
      <c r="V61" s="25"/>
      <c r="W61" s="47">
        <f t="shared" si="7"/>
        <v>2.2726190476190475</v>
      </c>
      <c r="X61" s="51">
        <f t="shared" si="8"/>
        <v>3.0205952380952383</v>
      </c>
      <c r="AB61" s="130">
        <f t="shared" si="9"/>
        <v>2.8542000000000001</v>
      </c>
      <c r="AC61" s="130">
        <f t="shared" si="10"/>
        <v>2.8450000000000002</v>
      </c>
      <c r="AD61" s="131">
        <f t="shared" si="11"/>
        <v>2.8496000000000001</v>
      </c>
      <c r="AE61" s="130">
        <f t="shared" si="12"/>
        <v>2.9992000000000001</v>
      </c>
      <c r="AF61" s="130">
        <f t="shared" si="13"/>
        <v>3.0642</v>
      </c>
      <c r="AG61" s="132"/>
      <c r="AH61" s="130">
        <f t="shared" si="18"/>
        <v>0.35314999999999996</v>
      </c>
      <c r="AI61" s="132"/>
      <c r="AJ61" s="133">
        <f t="shared" si="15"/>
        <v>2.4964500000000003</v>
      </c>
    </row>
    <row r="62" spans="1:36" x14ac:dyDescent="0.3">
      <c r="A62" s="65">
        <v>79</v>
      </c>
      <c r="B62" s="142"/>
      <c r="C62" s="23">
        <v>12.237</v>
      </c>
      <c r="D62" s="23">
        <v>12.419</v>
      </c>
      <c r="E62" s="37">
        <f t="shared" si="1"/>
        <v>12.327999999999999</v>
      </c>
      <c r="F62" s="23">
        <v>16.399000000000001</v>
      </c>
      <c r="G62" s="23">
        <v>16.170999999999999</v>
      </c>
      <c r="H62" s="13">
        <f t="shared" si="2"/>
        <v>16.285</v>
      </c>
      <c r="I62" s="25">
        <v>6.3570000000000002</v>
      </c>
      <c r="J62" s="25"/>
      <c r="K62" s="25">
        <v>35.603999999999999</v>
      </c>
      <c r="L62" s="25"/>
      <c r="M62" s="23">
        <v>17.724</v>
      </c>
      <c r="N62" s="23"/>
      <c r="O62" s="44">
        <v>22.762</v>
      </c>
      <c r="Q62" s="48">
        <f t="shared" si="3"/>
        <v>2.2014285714285711</v>
      </c>
      <c r="R62" s="49">
        <f t="shared" si="4"/>
        <v>2.9080357142857141</v>
      </c>
      <c r="S62" s="25"/>
      <c r="T62" s="47">
        <f t="shared" si="5"/>
        <v>0.28379464285714284</v>
      </c>
      <c r="U62" s="50">
        <f t="shared" si="6"/>
        <v>1.5894642857142856</v>
      </c>
      <c r="V62" s="25"/>
      <c r="W62" s="47">
        <f t="shared" si="7"/>
        <v>2.11</v>
      </c>
      <c r="X62" s="51">
        <f t="shared" si="8"/>
        <v>2.7097619047619053</v>
      </c>
      <c r="AB62" s="130">
        <f t="shared" si="9"/>
        <v>2.4474</v>
      </c>
      <c r="AC62" s="130">
        <f t="shared" si="10"/>
        <v>2.4838</v>
      </c>
      <c r="AD62" s="131">
        <f t="shared" si="11"/>
        <v>2.4656000000000002</v>
      </c>
      <c r="AE62" s="130">
        <f t="shared" si="12"/>
        <v>3.2798000000000003</v>
      </c>
      <c r="AF62" s="130">
        <f t="shared" si="13"/>
        <v>3.2342</v>
      </c>
      <c r="AG62" s="132"/>
      <c r="AH62" s="130">
        <f t="shared" si="18"/>
        <v>0.31785000000000002</v>
      </c>
      <c r="AI62" s="132"/>
      <c r="AJ62" s="133">
        <f t="shared" si="15"/>
        <v>2.1477500000000003</v>
      </c>
    </row>
    <row r="63" spans="1:36" ht="15" thickBot="1" x14ac:dyDescent="0.35">
      <c r="A63" s="66"/>
      <c r="B63" s="143"/>
      <c r="C63" s="24">
        <v>12.52</v>
      </c>
      <c r="D63" s="24">
        <v>12.561999999999999</v>
      </c>
      <c r="E63" s="42">
        <f t="shared" si="1"/>
        <v>12.541</v>
      </c>
      <c r="F63" s="24">
        <v>15.606</v>
      </c>
      <c r="G63" s="24">
        <v>15.76</v>
      </c>
      <c r="H63" s="17">
        <f t="shared" si="2"/>
        <v>15.683</v>
      </c>
      <c r="I63" s="16">
        <v>6.6020000000000003</v>
      </c>
      <c r="J63" s="16"/>
      <c r="K63" s="16">
        <v>34.020000000000003</v>
      </c>
      <c r="L63" s="16"/>
      <c r="M63" s="24">
        <v>17.739999999999998</v>
      </c>
      <c r="N63" s="24"/>
      <c r="O63" s="45">
        <v>22.762</v>
      </c>
      <c r="P63" s="25"/>
      <c r="Q63" s="78">
        <f t="shared" si="3"/>
        <v>2.2394642857142859</v>
      </c>
      <c r="R63" s="79">
        <f t="shared" si="4"/>
        <v>2.8005357142857141</v>
      </c>
      <c r="S63" s="16"/>
      <c r="T63" s="80">
        <f t="shared" si="5"/>
        <v>0.29473214285714283</v>
      </c>
      <c r="U63" s="81">
        <f t="shared" si="6"/>
        <v>1.51875</v>
      </c>
      <c r="V63" s="24"/>
      <c r="W63" s="80">
        <f t="shared" si="7"/>
        <v>2.111904761904762</v>
      </c>
      <c r="X63" s="82">
        <f t="shared" si="8"/>
        <v>2.7097619047619053</v>
      </c>
      <c r="AB63" s="130">
        <f t="shared" si="9"/>
        <v>2.504</v>
      </c>
      <c r="AC63" s="130">
        <f t="shared" si="10"/>
        <v>2.5124</v>
      </c>
      <c r="AD63" s="131">
        <f t="shared" si="11"/>
        <v>2.5082</v>
      </c>
      <c r="AE63" s="130">
        <f t="shared" si="12"/>
        <v>3.1212</v>
      </c>
      <c r="AF63" s="130">
        <f t="shared" si="13"/>
        <v>3.1520000000000001</v>
      </c>
      <c r="AG63" s="132"/>
      <c r="AH63" s="130">
        <f t="shared" si="18"/>
        <v>0.3301</v>
      </c>
      <c r="AI63" s="132"/>
      <c r="AJ63" s="133">
        <f t="shared" si="15"/>
        <v>2.1781000000000001</v>
      </c>
    </row>
    <row r="64" spans="1:36" x14ac:dyDescent="0.3">
      <c r="A64" s="11" t="s">
        <v>16</v>
      </c>
      <c r="B64" s="12" t="s">
        <v>28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11"/>
      <c r="R64" s="25"/>
      <c r="S64" s="25"/>
      <c r="T64" s="25"/>
      <c r="U64" s="25"/>
      <c r="V64" s="25"/>
      <c r="W64" s="25"/>
      <c r="X64" s="27"/>
      <c r="AC64" t="s">
        <v>35</v>
      </c>
      <c r="AH64" t="s">
        <v>33</v>
      </c>
      <c r="AJ64" t="s">
        <v>53</v>
      </c>
    </row>
    <row r="65" spans="1:39" x14ac:dyDescent="0.3">
      <c r="A65" s="11" t="s">
        <v>12</v>
      </c>
      <c r="B65" s="12"/>
      <c r="C65" s="13">
        <f>AVERAGE(C16:D27)</f>
        <v>12.231333333333334</v>
      </c>
      <c r="D65" s="13"/>
      <c r="E65" s="13"/>
      <c r="F65" s="13">
        <f t="shared" ref="F65:K65" si="19">AVERAGE(F16:G27)</f>
        <v>15.444083333333332</v>
      </c>
      <c r="G65" s="13"/>
      <c r="H65" s="13"/>
      <c r="I65" s="13">
        <f t="shared" si="19"/>
        <v>6.0605000000000002</v>
      </c>
      <c r="J65" s="13"/>
      <c r="K65" s="13">
        <f t="shared" si="19"/>
        <v>34.519333333333343</v>
      </c>
      <c r="L65" s="13"/>
      <c r="M65" s="13">
        <f t="shared" ref="M65:O65" si="20">AVERAGE(M16:N27)</f>
        <v>16.583750000000006</v>
      </c>
      <c r="N65" s="13"/>
      <c r="O65" s="13">
        <f t="shared" si="20"/>
        <v>21.816666666666666</v>
      </c>
      <c r="P65" s="13"/>
      <c r="Q65" s="52">
        <f>AVERAGE(Q16:Q27)</f>
        <v>2.1841666666666666</v>
      </c>
      <c r="R65" s="13">
        <f t="shared" ref="R65:X65" si="21">AVERAGE(R16:R27)</f>
        <v>2.7578720238095236</v>
      </c>
      <c r="S65" s="13"/>
      <c r="T65" s="13">
        <f t="shared" si="21"/>
        <v>0.27055803571428566</v>
      </c>
      <c r="U65" s="13">
        <f t="shared" si="21"/>
        <v>1.5410416666666664</v>
      </c>
      <c r="V65" s="13"/>
      <c r="W65" s="13">
        <f>AVERAGE(W16:W27)</f>
        <v>1.9742559523809522</v>
      </c>
      <c r="X65" s="14">
        <f t="shared" si="21"/>
        <v>2.5972222222222219</v>
      </c>
      <c r="AB65" s="52"/>
      <c r="AC65" s="13">
        <f>AVERAGE(AB16:AC27)</f>
        <v>2.4462666666666673</v>
      </c>
      <c r="AD65" s="13"/>
      <c r="AE65" s="13">
        <f t="shared" ref="AE65:AF65" si="22">AVERAGE(AE16:AE27)</f>
        <v>3.0208999999999997</v>
      </c>
      <c r="AF65" s="13">
        <f t="shared" si="22"/>
        <v>3.1567333333333329</v>
      </c>
      <c r="AG65" s="13"/>
      <c r="AH65" s="13">
        <f>AVERAGE(AH16:AH27)</f>
        <v>0.30302499999999999</v>
      </c>
      <c r="AJ65" s="13">
        <f>AVERAGE(AJ16:AJ27)</f>
        <v>2.1432416666666665</v>
      </c>
      <c r="AK65" s="117">
        <f>STDEV(AJ16:AJ27)</f>
        <v>0.29240626301691192</v>
      </c>
      <c r="AL65" s="11" t="s">
        <v>12</v>
      </c>
      <c r="AM65" s="150">
        <f>AK65/SQRT(6)</f>
        <v>0.11937435699758099</v>
      </c>
    </row>
    <row r="66" spans="1:39" x14ac:dyDescent="0.3">
      <c r="A66" s="11" t="s">
        <v>13</v>
      </c>
      <c r="B66" s="12"/>
      <c r="C66" s="13">
        <f>AVERAGE(C28:D39)</f>
        <v>14.053541666666668</v>
      </c>
      <c r="D66" s="13"/>
      <c r="E66" s="13"/>
      <c r="F66" s="13">
        <f t="shared" ref="F66:K66" si="23">AVERAGE(F28:G39)</f>
        <v>18.132541666666665</v>
      </c>
      <c r="G66" s="13"/>
      <c r="H66" s="13"/>
      <c r="I66" s="13">
        <f t="shared" si="23"/>
        <v>6.1353333333333326</v>
      </c>
      <c r="J66" s="13"/>
      <c r="K66" s="13">
        <f t="shared" si="23"/>
        <v>39.337916666666672</v>
      </c>
      <c r="L66" s="13"/>
      <c r="M66" s="13">
        <f t="shared" ref="M66:O66" si="24">AVERAGE(M28:N39)</f>
        <v>19.62908333333333</v>
      </c>
      <c r="N66" s="13"/>
      <c r="O66" s="13">
        <f t="shared" si="24"/>
        <v>26.127416666666665</v>
      </c>
      <c r="P66" s="13"/>
      <c r="Q66" s="52">
        <f>AVERAGE(Q28:Q39)</f>
        <v>2.5095610119047613</v>
      </c>
      <c r="R66" s="13">
        <f t="shared" ref="R66:X66" si="25">AVERAGE(R28:R39)</f>
        <v>3.2379538690476184</v>
      </c>
      <c r="S66" s="13"/>
      <c r="T66" s="13">
        <f t="shared" si="25"/>
        <v>0.27389880952380952</v>
      </c>
      <c r="U66" s="13">
        <f t="shared" si="25"/>
        <v>1.7561569940476189</v>
      </c>
      <c r="V66" s="13"/>
      <c r="W66" s="13">
        <f t="shared" si="25"/>
        <v>2.3367956349206351</v>
      </c>
      <c r="X66" s="14">
        <f t="shared" si="25"/>
        <v>3.1104067460317473</v>
      </c>
      <c r="AB66" s="52"/>
      <c r="AC66" s="13">
        <f>AVERAGE(AB28:AC39)</f>
        <v>2.8107083333333338</v>
      </c>
      <c r="AD66" s="13"/>
      <c r="AE66" s="13">
        <f t="shared" ref="AE66:AF66" si="26">AVERAGE(AE28:AE39)</f>
        <v>3.6185166666666664</v>
      </c>
      <c r="AF66" s="13">
        <f t="shared" si="26"/>
        <v>3.6345000000000005</v>
      </c>
      <c r="AG66" s="13"/>
      <c r="AH66" s="13">
        <f t="shared" ref="AH66:AJ66" si="27">AVERAGE(AH28:AH39)</f>
        <v>0.30676666666666669</v>
      </c>
      <c r="AJ66" s="13">
        <f t="shared" si="27"/>
        <v>2.503941666666667</v>
      </c>
      <c r="AK66" s="117">
        <f>STDEV(AJ28:AJ39)</f>
        <v>0.30907277374381581</v>
      </c>
      <c r="AL66" s="11" t="s">
        <v>13</v>
      </c>
      <c r="AM66" s="150">
        <f t="shared" ref="AM66:AM67" si="28">AK66/SQRT(6)</f>
        <v>0.12617843150983715</v>
      </c>
    </row>
    <row r="67" spans="1:39" x14ac:dyDescent="0.3">
      <c r="A67" s="11" t="s">
        <v>14</v>
      </c>
      <c r="B67" s="12"/>
      <c r="C67" s="13">
        <f>AVERAGE(C40:D51)</f>
        <v>14.200833333333334</v>
      </c>
      <c r="D67" s="13"/>
      <c r="E67" s="13"/>
      <c r="F67" s="13">
        <f t="shared" ref="F67:K67" si="29">AVERAGE(F40:G51)</f>
        <v>17.091666666666665</v>
      </c>
      <c r="G67" s="13"/>
      <c r="H67" s="13"/>
      <c r="I67" s="13">
        <f t="shared" si="29"/>
        <v>6.7272499999999988</v>
      </c>
      <c r="J67" s="13"/>
      <c r="K67" s="13">
        <f t="shared" si="29"/>
        <v>38.473750000000003</v>
      </c>
      <c r="L67" s="13"/>
      <c r="M67" s="13">
        <f t="shared" ref="M67:O67" si="30">AVERAGE(M40:N51)</f>
        <v>20.28683333333333</v>
      </c>
      <c r="N67" s="13"/>
      <c r="O67" s="13">
        <f t="shared" si="30"/>
        <v>25.394166666666667</v>
      </c>
      <c r="P67" s="13"/>
      <c r="Q67" s="52">
        <f>AVERAGE(Q40:Q51)</f>
        <v>2.5358630952380952</v>
      </c>
      <c r="R67" s="13">
        <f t="shared" ref="R67:X67" si="31">AVERAGE(R40:R51)</f>
        <v>3.0520833333333326</v>
      </c>
      <c r="S67" s="13"/>
      <c r="T67" s="13">
        <f t="shared" si="31"/>
        <v>0.30032366071428568</v>
      </c>
      <c r="U67" s="13">
        <f t="shared" si="31"/>
        <v>1.7175781250000002</v>
      </c>
      <c r="V67" s="13"/>
      <c r="W67" s="13">
        <f t="shared" si="31"/>
        <v>2.4150992063492063</v>
      </c>
      <c r="X67" s="14">
        <f t="shared" si="31"/>
        <v>3.0231150793650792</v>
      </c>
      <c r="AB67" s="52"/>
      <c r="AC67" s="13">
        <f>AVERAGE(AB40:AC51)</f>
        <v>2.8401666666666663</v>
      </c>
      <c r="AD67" s="13"/>
      <c r="AE67" s="13">
        <f t="shared" ref="AE67:AF67" si="32">AVERAGE(AE40:AE51)</f>
        <v>3.3566666666666669</v>
      </c>
      <c r="AF67" s="13">
        <f t="shared" si="32"/>
        <v>3.4800000000000004</v>
      </c>
      <c r="AG67" s="13"/>
      <c r="AH67" s="13">
        <f t="shared" ref="AH67:AJ67" si="33">AVERAGE(AH40:AH51)</f>
        <v>0.33636250000000006</v>
      </c>
      <c r="AJ67" s="13">
        <f t="shared" si="33"/>
        <v>2.5038041666666668</v>
      </c>
      <c r="AK67" s="117">
        <f>STDEV(AJ40:AJ51)</f>
        <v>0.31721446176646345</v>
      </c>
      <c r="AL67" s="11" t="s">
        <v>14</v>
      </c>
      <c r="AM67" s="150">
        <f t="shared" si="28"/>
        <v>0.12950226172657314</v>
      </c>
    </row>
    <row r="68" spans="1:39" ht="15" thickBot="1" x14ac:dyDescent="0.35">
      <c r="A68" s="11" t="s">
        <v>15</v>
      </c>
      <c r="B68" s="25"/>
      <c r="C68" s="13">
        <f>AVERAGE(C52:D63)</f>
        <v>12.113083333333334</v>
      </c>
      <c r="D68" s="13"/>
      <c r="E68" s="13"/>
      <c r="F68" s="13">
        <f t="shared" ref="F68:K68" si="34">AVERAGE(F52:G63)</f>
        <v>14.977166666666667</v>
      </c>
      <c r="G68" s="13"/>
      <c r="H68" s="13"/>
      <c r="I68" s="13">
        <f t="shared" si="34"/>
        <v>6.2891666666666675</v>
      </c>
      <c r="J68" s="13"/>
      <c r="K68" s="13">
        <f t="shared" si="34"/>
        <v>35.161666666666662</v>
      </c>
      <c r="L68" s="13"/>
      <c r="M68" s="13">
        <f>AVERAGE(M52:N63)</f>
        <v>17.845416666666669</v>
      </c>
      <c r="N68" s="13"/>
      <c r="O68" s="13">
        <f>AVERAGE(O52:P63)</f>
        <v>22.266416666666668</v>
      </c>
      <c r="Q68" s="52">
        <f>AVERAGE(Q52:Q63)</f>
        <v>2.1630505952380954</v>
      </c>
      <c r="R68" s="13">
        <f t="shared" ref="R68:X68" si="35">AVERAGE(R52:R63)</f>
        <v>2.6744940476190471</v>
      </c>
      <c r="S68" s="13"/>
      <c r="T68" s="13">
        <f t="shared" si="35"/>
        <v>0.28076636904761904</v>
      </c>
      <c r="U68" s="13">
        <f t="shared" si="35"/>
        <v>1.5697172619047619</v>
      </c>
      <c r="V68" s="13"/>
      <c r="W68" s="13">
        <f t="shared" si="35"/>
        <v>2.1244543650793655</v>
      </c>
      <c r="X68" s="14">
        <f t="shared" si="35"/>
        <v>2.6507638888888891</v>
      </c>
      <c r="AB68" s="52"/>
      <c r="AC68" s="13">
        <f>AVERAGE(AB52:AC63)</f>
        <v>2.4226166666666664</v>
      </c>
      <c r="AD68" s="13"/>
      <c r="AE68" s="13">
        <f t="shared" ref="AE68:AF68" si="36">AVERAGE(AE52:AE63)</f>
        <v>2.9681999999999999</v>
      </c>
      <c r="AF68" s="13">
        <f t="shared" si="36"/>
        <v>3.0226666666666664</v>
      </c>
      <c r="AG68" s="13"/>
      <c r="AH68" s="13">
        <f t="shared" ref="AH68:AJ68" si="37">AVERAGE(AH52:AH63)</f>
        <v>0.31445833333333334</v>
      </c>
      <c r="AJ68" s="13">
        <f t="shared" si="37"/>
        <v>2.1081583333333334</v>
      </c>
      <c r="AK68" s="117">
        <f>STDEV(AJ52:AJ63)</f>
        <v>0.2271140200561424</v>
      </c>
      <c r="AL68" s="11" t="s">
        <v>15</v>
      </c>
      <c r="AM68" s="25"/>
    </row>
    <row r="69" spans="1:39" x14ac:dyDescent="0.3">
      <c r="A69" s="8" t="s">
        <v>17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  <c r="Q69" s="11"/>
      <c r="R69" s="25"/>
      <c r="S69" s="25"/>
      <c r="T69" s="25"/>
      <c r="U69" s="25"/>
      <c r="V69" s="25"/>
      <c r="W69" s="25"/>
      <c r="X69" s="27"/>
    </row>
    <row r="70" spans="1:39" x14ac:dyDescent="0.3">
      <c r="A70" s="11" t="s">
        <v>13</v>
      </c>
      <c r="B70" s="12"/>
      <c r="C70" s="28">
        <f>TTEST(C16:D27,C28:D39,2,2)</f>
        <v>2.7290353832194855E-4</v>
      </c>
      <c r="D70" s="29"/>
      <c r="E70" s="29"/>
      <c r="F70" s="28">
        <f>TTEST(F16:G27,F28:G39,2,2)</f>
        <v>2.0835712139834331E-4</v>
      </c>
      <c r="G70" s="19"/>
      <c r="H70" s="19"/>
      <c r="I70" s="18">
        <f>TTEST(I16:J27,I28:J39,2,2)</f>
        <v>0.87503343383091714</v>
      </c>
      <c r="J70" s="19"/>
      <c r="K70" s="18">
        <f>TTEST(K16:L27,K28:L39,2,2)</f>
        <v>1.7684966844363334E-4</v>
      </c>
      <c r="L70" s="18"/>
      <c r="M70" s="28">
        <f t="shared" ref="M70" si="38">TTEST(M16:N27,M28:N39,2,2)</f>
        <v>3.2920527724864961E-4</v>
      </c>
      <c r="N70" s="28"/>
      <c r="O70" s="30">
        <f>TTEST(O16:P27,O28:P39,2,2)</f>
        <v>1.0126732941142269E-3</v>
      </c>
      <c r="Q70" s="53">
        <f>TTEST(Q16:Q27,Q28:Q39,2,2)</f>
        <v>1.122497615205512E-2</v>
      </c>
      <c r="R70" s="28">
        <f t="shared" ref="R70:X70" si="39">TTEST(R16:R27,R28:R39,2,2)</f>
        <v>1.0068928973044065E-2</v>
      </c>
      <c r="S70" s="28"/>
      <c r="T70" s="28">
        <f t="shared" si="39"/>
        <v>0.87503343383091714</v>
      </c>
      <c r="U70" s="28">
        <f t="shared" si="39"/>
        <v>1.7684966844363025E-4</v>
      </c>
      <c r="V70" s="28"/>
      <c r="W70" s="28">
        <f>TTEST(W16:W27,W28:W39,2,2)</f>
        <v>3.2920527724863773E-4</v>
      </c>
      <c r="X70" s="30">
        <f t="shared" si="39"/>
        <v>1.0126732941141971E-3</v>
      </c>
      <c r="AJ70">
        <f>TTEST(AJ16:AJ27,AJ28:AJ39,2,2)</f>
        <v>7.6326761972967854E-3</v>
      </c>
    </row>
    <row r="71" spans="1:39" x14ac:dyDescent="0.3">
      <c r="A71" s="11" t="s">
        <v>14</v>
      </c>
      <c r="B71" s="12"/>
      <c r="C71" s="28">
        <f>TTEST(C16:D27,C40:D51,2,2)</f>
        <v>3.2420099887638603E-4</v>
      </c>
      <c r="D71" s="29"/>
      <c r="E71" s="29"/>
      <c r="F71" s="28">
        <f>TTEST(F16:G27,F40:G51,2,2)</f>
        <v>2.3248995983917126E-2</v>
      </c>
      <c r="G71" s="19"/>
      <c r="H71" s="19"/>
      <c r="I71" s="18">
        <f>TTEST(I16:J27,I40:J51,2,2)</f>
        <v>0.23438933733496126</v>
      </c>
      <c r="J71" s="19"/>
      <c r="K71" s="18">
        <f>TTEST(K16:L27,K40:L51,2,2)</f>
        <v>5.4437930535814168E-3</v>
      </c>
      <c r="L71" s="18"/>
      <c r="M71" s="28">
        <f t="shared" ref="M71:O71" si="40">TTEST(M16:N27,M40:N51,2,2)</f>
        <v>8.6032397187126301E-4</v>
      </c>
      <c r="N71" s="28"/>
      <c r="O71" s="30">
        <f t="shared" si="40"/>
        <v>9.4609980886861608E-3</v>
      </c>
      <c r="Q71" s="53">
        <f>TTEST(Q16:Q27,Q40:Q51,2,2)</f>
        <v>1.2194961919545957E-2</v>
      </c>
      <c r="R71" s="28">
        <f>TTEST(R16:R27,R40:R51,2,2)</f>
        <v>0.1143799406876021</v>
      </c>
      <c r="S71" s="28"/>
      <c r="T71" s="28">
        <f t="shared" ref="T71:X71" si="41">TTEST(T16:T27,T40:T51,2,2)</f>
        <v>0.23438933733496001</v>
      </c>
      <c r="U71" s="28">
        <f t="shared" si="41"/>
        <v>5.4437930535812641E-3</v>
      </c>
      <c r="V71" s="28"/>
      <c r="W71" s="28">
        <f t="shared" si="41"/>
        <v>8.6032397187124523E-4</v>
      </c>
      <c r="X71" s="30">
        <f t="shared" si="41"/>
        <v>9.4609980886861799E-3</v>
      </c>
      <c r="AJ71">
        <f>TTEST(AJ16:AJ27,AJ40:AJ51,2,2)</f>
        <v>8.3988488683781337E-3</v>
      </c>
    </row>
    <row r="72" spans="1:39" ht="15" thickBot="1" x14ac:dyDescent="0.35">
      <c r="A72" s="15" t="s">
        <v>15</v>
      </c>
      <c r="B72" s="16"/>
      <c r="C72" s="20">
        <f>TTEST(C16:D27,C52:D63,2,2)</f>
        <v>0.77978158070563452</v>
      </c>
      <c r="D72" s="21"/>
      <c r="E72" s="21"/>
      <c r="F72" s="20">
        <f>TTEST(F16:G27,F52:G63,2,2)</f>
        <v>0.36786023487696562</v>
      </c>
      <c r="G72" s="21"/>
      <c r="H72" s="21"/>
      <c r="I72" s="20">
        <f>TTEST(I16:J27,I52:J63,2,2)</f>
        <v>0.6264262798912783</v>
      </c>
      <c r="J72" s="21"/>
      <c r="K72" s="20">
        <f>TTEST(K16:L27,K52:L63,2,2)</f>
        <v>0.6047004876447295</v>
      </c>
      <c r="L72" s="20"/>
      <c r="M72" s="20">
        <f t="shared" ref="M72:O72" si="42">TTEST(M16:N27,M52:N63,2,2)</f>
        <v>7.5740119777833542E-2</v>
      </c>
      <c r="N72" s="20"/>
      <c r="O72" s="22">
        <f t="shared" si="42"/>
        <v>0.64507511026687769</v>
      </c>
      <c r="Q72" s="54">
        <f>TTEST(Q16:Q27,Q52:Q63,2,2)</f>
        <v>0.8444689964558878</v>
      </c>
      <c r="R72" s="18">
        <f t="shared" ref="R72:X72" si="43">TTEST(R16:R27,R52:R63,2,2)</f>
        <v>0.52921354847944702</v>
      </c>
      <c r="S72" s="18"/>
      <c r="T72" s="18">
        <f t="shared" si="43"/>
        <v>0.6264262798912783</v>
      </c>
      <c r="U72" s="18">
        <f t="shared" si="43"/>
        <v>0.60470048764471807</v>
      </c>
      <c r="V72" s="18"/>
      <c r="W72" s="18">
        <f t="shared" si="43"/>
        <v>7.5740119777831613E-2</v>
      </c>
      <c r="X72" s="55">
        <f t="shared" si="43"/>
        <v>0.64507511026687414</v>
      </c>
      <c r="AJ72">
        <f>TTEST(AJ16:AJ27,AJ52:AJ63,2,2)</f>
        <v>0.7458285234282187</v>
      </c>
    </row>
    <row r="73" spans="1:39" ht="15" thickBot="1" x14ac:dyDescent="0.3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Q73" s="11"/>
      <c r="R73" s="25"/>
      <c r="S73" s="25"/>
      <c r="T73" s="25"/>
      <c r="U73" s="25"/>
      <c r="V73" s="25"/>
      <c r="W73" s="25"/>
      <c r="X73" s="27"/>
    </row>
    <row r="74" spans="1:39" x14ac:dyDescent="0.3">
      <c r="A74" s="8" t="s">
        <v>18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Q74" s="11"/>
      <c r="R74" s="25"/>
      <c r="S74" s="25"/>
      <c r="T74" s="25"/>
      <c r="U74" s="25"/>
      <c r="V74" s="25"/>
      <c r="W74" s="25"/>
      <c r="X74" s="27"/>
    </row>
    <row r="75" spans="1:39" x14ac:dyDescent="0.3">
      <c r="A75" s="11" t="s">
        <v>12</v>
      </c>
      <c r="B75" s="12"/>
      <c r="C75" s="23">
        <f>STDEV(C16:D27)</f>
        <v>1.6204944137291919</v>
      </c>
      <c r="D75" s="23"/>
      <c r="E75" s="23"/>
      <c r="F75" s="23">
        <f t="shared" ref="F75:K75" si="44">STDEV(F16:G27)</f>
        <v>2.0397652234183097</v>
      </c>
      <c r="G75" s="23"/>
      <c r="H75" s="23"/>
      <c r="I75" s="23">
        <f t="shared" si="44"/>
        <v>1.2447168717861476</v>
      </c>
      <c r="J75" s="23"/>
      <c r="K75" s="23">
        <f t="shared" si="44"/>
        <v>2.7488289517648434</v>
      </c>
      <c r="L75" s="23"/>
      <c r="M75" s="23">
        <f t="shared" ref="M75:O75" si="45">STDEV(M16:N27)</f>
        <v>1.7431353217693288</v>
      </c>
      <c r="N75" s="23"/>
      <c r="O75" s="44">
        <f t="shared" si="45"/>
        <v>2.5485235773369657</v>
      </c>
      <c r="Q75" s="56">
        <f>STDEV(Q16:Q27)</f>
        <v>0.28918776233023757</v>
      </c>
      <c r="R75" s="23">
        <f t="shared" ref="R75:X75" si="46">STDEV(R16:R27)</f>
        <v>0.36494552035739081</v>
      </c>
      <c r="S75" s="23"/>
      <c r="T75" s="23">
        <f t="shared" si="46"/>
        <v>5.5567717490453042E-2</v>
      </c>
      <c r="U75" s="23">
        <f t="shared" si="46"/>
        <v>0.12271557820378763</v>
      </c>
      <c r="V75" s="23"/>
      <c r="W75" s="23">
        <f t="shared" si="46"/>
        <v>0.20751610973445023</v>
      </c>
      <c r="X75" s="44">
        <f t="shared" si="46"/>
        <v>0.30339566396868894</v>
      </c>
    </row>
    <row r="76" spans="1:39" x14ac:dyDescent="0.3">
      <c r="A76" s="11" t="s">
        <v>13</v>
      </c>
      <c r="B76" s="12"/>
      <c r="C76" s="23">
        <f>STDEV(C28:D39)</f>
        <v>1.5816801737713528</v>
      </c>
      <c r="D76" s="23"/>
      <c r="E76" s="23"/>
      <c r="F76" s="23">
        <f t="shared" ref="F76:K76" si="47">STDEV(F28:G39)</f>
        <v>2.5549473572245081</v>
      </c>
      <c r="G76" s="23"/>
      <c r="H76" s="23"/>
      <c r="I76" s="23">
        <f t="shared" si="47"/>
        <v>1.0512486370834009</v>
      </c>
      <c r="J76" s="23"/>
      <c r="K76" s="23">
        <f t="shared" si="47"/>
        <v>2.4877256666329282</v>
      </c>
      <c r="L76" s="23"/>
      <c r="M76" s="23">
        <f t="shared" ref="M76:O76" si="48">STDEV(M28:N39)</f>
        <v>1.7687523316185507</v>
      </c>
      <c r="N76" s="23"/>
      <c r="O76" s="44">
        <f t="shared" si="48"/>
        <v>3.0090371899672879</v>
      </c>
      <c r="Q76" s="56">
        <f>STDEV(Q28:Q39)</f>
        <v>0.28674622504910724</v>
      </c>
      <c r="R76" s="23">
        <f t="shared" ref="R76:X76" si="49">STDEV(R28:R39)</f>
        <v>0.46438768463502</v>
      </c>
      <c r="S76" s="23"/>
      <c r="T76" s="23">
        <f t="shared" si="49"/>
        <v>4.6930742726937168E-2</v>
      </c>
      <c r="U76" s="23">
        <f t="shared" si="49"/>
        <v>0.11105918154611284</v>
      </c>
      <c r="V76" s="23"/>
      <c r="W76" s="23">
        <f t="shared" si="49"/>
        <v>0.21056575376411318</v>
      </c>
      <c r="X76" s="44">
        <f t="shared" si="49"/>
        <v>0.35821871309133319</v>
      </c>
    </row>
    <row r="77" spans="1:39" x14ac:dyDescent="0.3">
      <c r="A77" s="11" t="s">
        <v>14</v>
      </c>
      <c r="B77" s="12"/>
      <c r="C77" s="23">
        <f>STDEV(C40:D51)</f>
        <v>1.8805608013399118</v>
      </c>
      <c r="D77" s="23"/>
      <c r="E77" s="23"/>
      <c r="F77" s="23">
        <f t="shared" ref="F77:K77" si="50">STDEV(F40:G51)</f>
        <v>2.76764126015774</v>
      </c>
      <c r="G77" s="23"/>
      <c r="H77" s="23"/>
      <c r="I77" s="23">
        <f t="shared" si="50"/>
        <v>1.4209748974175855</v>
      </c>
      <c r="J77" s="23"/>
      <c r="K77" s="23">
        <f t="shared" si="50"/>
        <v>3.4918985230751693</v>
      </c>
      <c r="L77" s="23"/>
      <c r="M77" s="23">
        <f t="shared" ref="M77:O77" si="51">STDEV(M40:N51)</f>
        <v>2.8354125187554695</v>
      </c>
      <c r="N77" s="23"/>
      <c r="O77" s="44">
        <f t="shared" si="51"/>
        <v>3.5363117878102961</v>
      </c>
      <c r="Q77" s="56">
        <f>STDEV(Q40:Q51)</f>
        <v>0.33965177265236263</v>
      </c>
      <c r="R77" s="23">
        <f t="shared" ref="R77:X77" si="52">STDEV(R40:R51)</f>
        <v>0.50110924373958265</v>
      </c>
      <c r="S77" s="23"/>
      <c r="T77" s="23">
        <f t="shared" si="52"/>
        <v>6.3436379348999122E-2</v>
      </c>
      <c r="U77" s="23">
        <f t="shared" si="52"/>
        <v>0.15588832692299864</v>
      </c>
      <c r="V77" s="23"/>
      <c r="W77" s="23">
        <f t="shared" si="52"/>
        <v>0.33754910937564908</v>
      </c>
      <c r="X77" s="44">
        <f t="shared" si="52"/>
        <v>0.42098949854884793</v>
      </c>
    </row>
    <row r="78" spans="1:39" x14ac:dyDescent="0.3">
      <c r="A78" s="11" t="s">
        <v>15</v>
      </c>
      <c r="B78" s="25"/>
      <c r="C78" s="23">
        <f>STDEV(C52:D63)</f>
        <v>1.2714665587993172</v>
      </c>
      <c r="D78" s="23"/>
      <c r="E78" s="23"/>
      <c r="F78" s="23">
        <f t="shared" ref="F78:K78" si="53">STDEV(F52:G63)</f>
        <v>1.4715936249866839</v>
      </c>
      <c r="G78" s="23"/>
      <c r="H78" s="23"/>
      <c r="I78" s="23">
        <f t="shared" si="53"/>
        <v>1.0125312864601232</v>
      </c>
      <c r="J78" s="23"/>
      <c r="K78" s="23">
        <f t="shared" si="53"/>
        <v>3.2239349568594906</v>
      </c>
      <c r="L78" s="23"/>
      <c r="M78" s="23">
        <f t="shared" ref="M78:O78" si="54">STDEV(M52:N63)</f>
        <v>1.5683975874835574</v>
      </c>
      <c r="N78" s="23"/>
      <c r="O78" s="44">
        <f t="shared" si="54"/>
        <v>2.1526157643174231</v>
      </c>
      <c r="Q78" s="56">
        <f>STDEV(Q52:Q63)</f>
        <v>0.22836916474816615</v>
      </c>
      <c r="R78" s="23">
        <f t="shared" ref="R78:X78" si="55">STDEV(R52:R63)</f>
        <v>0.26629731796789746</v>
      </c>
      <c r="S78" s="23"/>
      <c r="T78" s="23">
        <f t="shared" si="55"/>
        <v>4.520228957411275E-2</v>
      </c>
      <c r="U78" s="23">
        <f t="shared" si="55"/>
        <v>0.14392566771694151</v>
      </c>
      <c r="V78" s="23"/>
      <c r="W78" s="23">
        <f t="shared" si="55"/>
        <v>0.18671399850994733</v>
      </c>
      <c r="X78" s="44">
        <f t="shared" si="55"/>
        <v>0.25626378146635992</v>
      </c>
    </row>
    <row r="79" spans="1:39" x14ac:dyDescent="0.3">
      <c r="A79" s="11" t="s">
        <v>19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7"/>
      <c r="Q79" s="11"/>
      <c r="R79" s="25"/>
      <c r="S79" s="25"/>
      <c r="T79" s="25"/>
      <c r="U79" s="25"/>
      <c r="V79" s="25"/>
      <c r="W79" s="25"/>
      <c r="X79" s="27"/>
    </row>
    <row r="80" spans="1:39" x14ac:dyDescent="0.3">
      <c r="A80" s="11" t="s">
        <v>12</v>
      </c>
      <c r="B80" s="12"/>
      <c r="C80" s="23">
        <f>C75/C65</f>
        <v>0.13248714343455539</v>
      </c>
      <c r="D80" s="23"/>
      <c r="E80" s="23"/>
      <c r="F80" s="23">
        <f t="shared" ref="F80:K80" si="56">F75/F65</f>
        <v>0.1320742176400872</v>
      </c>
      <c r="G80" s="23"/>
      <c r="H80" s="23"/>
      <c r="I80" s="23">
        <f t="shared" si="56"/>
        <v>0.20538187802757985</v>
      </c>
      <c r="J80" s="23"/>
      <c r="K80" s="23">
        <f t="shared" si="56"/>
        <v>7.9631577041798102E-2</v>
      </c>
      <c r="L80" s="23"/>
      <c r="M80" s="23">
        <f t="shared" ref="M80:O80" si="57">M75/M65</f>
        <v>0.10511104676380965</v>
      </c>
      <c r="N80" s="23"/>
      <c r="O80" s="44">
        <f t="shared" si="57"/>
        <v>0.11681544281147284</v>
      </c>
      <c r="Q80" s="56">
        <f t="shared" ref="Q80" si="58">Q75/Q65</f>
        <v>0.13240187516073448</v>
      </c>
      <c r="R80" s="23">
        <f t="shared" ref="R80:X80" si="59">R75/R65</f>
        <v>0.13232866398683782</v>
      </c>
      <c r="S80" s="23"/>
      <c r="T80" s="23">
        <f t="shared" si="59"/>
        <v>0.20538187802757996</v>
      </c>
      <c r="U80" s="23">
        <f t="shared" si="59"/>
        <v>7.9631577041798129E-2</v>
      </c>
      <c r="V80" s="23"/>
      <c r="W80" s="23">
        <f t="shared" si="59"/>
        <v>0.10511104676381289</v>
      </c>
      <c r="X80" s="44">
        <f t="shared" si="59"/>
        <v>0.11681544281147384</v>
      </c>
    </row>
    <row r="81" spans="1:25" x14ac:dyDescent="0.3">
      <c r="A81" s="11" t="s">
        <v>13</v>
      </c>
      <c r="B81" s="12"/>
      <c r="C81" s="23">
        <f t="shared" ref="C81:K83" si="60">C76/C66</f>
        <v>0.11254673101535041</v>
      </c>
      <c r="D81" s="23"/>
      <c r="E81" s="23"/>
      <c r="F81" s="23">
        <f t="shared" si="60"/>
        <v>0.14090398379843835</v>
      </c>
      <c r="G81" s="23"/>
      <c r="H81" s="23"/>
      <c r="I81" s="23">
        <f t="shared" si="60"/>
        <v>0.1713433614718137</v>
      </c>
      <c r="J81" s="23"/>
      <c r="K81" s="23">
        <f t="shared" si="60"/>
        <v>6.3239893655601856E-2</v>
      </c>
      <c r="L81" s="23"/>
      <c r="M81" s="23">
        <f t="shared" ref="M81:O81" si="61">M76/M66</f>
        <v>9.0108758599792879E-2</v>
      </c>
      <c r="N81" s="23"/>
      <c r="O81" s="44">
        <f t="shared" si="61"/>
        <v>0.11516780355121044</v>
      </c>
      <c r="Q81" s="56">
        <f t="shared" ref="Q81" si="62">Q76/Q66</f>
        <v>0.1142615077652431</v>
      </c>
      <c r="R81" s="23">
        <f t="shared" ref="R81:X81" si="63">R76/R66</f>
        <v>0.14342010523195337</v>
      </c>
      <c r="S81" s="23"/>
      <c r="T81" s="23">
        <f t="shared" si="63"/>
        <v>0.17134336147181234</v>
      </c>
      <c r="U81" s="23">
        <f t="shared" si="63"/>
        <v>6.3239893655601856E-2</v>
      </c>
      <c r="V81" s="23"/>
      <c r="W81" s="23">
        <f t="shared" si="63"/>
        <v>9.0108758599792851E-2</v>
      </c>
      <c r="X81" s="44">
        <f t="shared" si="63"/>
        <v>0.11516780355120697</v>
      </c>
    </row>
    <row r="82" spans="1:25" x14ac:dyDescent="0.3">
      <c r="A82" s="11" t="s">
        <v>14</v>
      </c>
      <c r="B82" s="12"/>
      <c r="C82" s="23">
        <f t="shared" si="60"/>
        <v>0.13242608776526577</v>
      </c>
      <c r="D82" s="23"/>
      <c r="E82" s="23"/>
      <c r="F82" s="23">
        <f t="shared" si="60"/>
        <v>0.16192927899508963</v>
      </c>
      <c r="G82" s="23"/>
      <c r="H82" s="23"/>
      <c r="I82" s="23">
        <f t="shared" si="60"/>
        <v>0.21122671186853259</v>
      </c>
      <c r="J82" s="23"/>
      <c r="K82" s="23">
        <f t="shared" si="60"/>
        <v>9.0760545126876618E-2</v>
      </c>
      <c r="L82" s="23"/>
      <c r="M82" s="23">
        <f t="shared" ref="M82:O82" si="64">M77/M67</f>
        <v>0.13976614645404506</v>
      </c>
      <c r="N82" s="23"/>
      <c r="O82" s="44">
        <f t="shared" si="64"/>
        <v>0.13925685509704838</v>
      </c>
      <c r="Q82" s="56">
        <f t="shared" ref="Q82" si="65">Q77/Q67</f>
        <v>0.13393931765881562</v>
      </c>
      <c r="R82" s="23">
        <f t="shared" ref="R82:X82" si="66">R77/R67</f>
        <v>0.16418596381911243</v>
      </c>
      <c r="S82" s="23"/>
      <c r="T82" s="23">
        <f t="shared" si="66"/>
        <v>0.21122671186853179</v>
      </c>
      <c r="U82" s="23">
        <f t="shared" si="66"/>
        <v>9.0760545126876618E-2</v>
      </c>
      <c r="V82" s="23"/>
      <c r="W82" s="23">
        <f t="shared" si="66"/>
        <v>0.1397661464540442</v>
      </c>
      <c r="X82" s="44">
        <f t="shared" si="66"/>
        <v>0.13925685509704944</v>
      </c>
    </row>
    <row r="83" spans="1:25" ht="15" thickBot="1" x14ac:dyDescent="0.35">
      <c r="A83" s="15" t="s">
        <v>15</v>
      </c>
      <c r="B83" s="16"/>
      <c r="C83" s="24">
        <f t="shared" si="60"/>
        <v>0.10496638418233595</v>
      </c>
      <c r="D83" s="24"/>
      <c r="E83" s="24"/>
      <c r="F83" s="24">
        <f t="shared" si="60"/>
        <v>9.8255808841459805E-2</v>
      </c>
      <c r="G83" s="24"/>
      <c r="H83" s="24"/>
      <c r="I83" s="24">
        <f t="shared" si="60"/>
        <v>0.16099609695934117</v>
      </c>
      <c r="J83" s="24"/>
      <c r="K83" s="24">
        <f t="shared" si="60"/>
        <v>9.1688911888690078E-2</v>
      </c>
      <c r="L83" s="24"/>
      <c r="M83" s="24">
        <f t="shared" ref="M83:O83" si="67">M78/M68</f>
        <v>8.7887978004635575E-2</v>
      </c>
      <c r="N83" s="24"/>
      <c r="O83" s="45">
        <f t="shared" si="67"/>
        <v>9.6675446100850965E-2</v>
      </c>
      <c r="Q83" s="57">
        <f t="shared" ref="Q83" si="68">Q78/Q68</f>
        <v>0.10557735692864302</v>
      </c>
      <c r="R83" s="24">
        <f t="shared" ref="R83:X83" si="69">R78/R68</f>
        <v>9.9569231872087022E-2</v>
      </c>
      <c r="S83" s="24"/>
      <c r="T83" s="24">
        <f t="shared" si="69"/>
        <v>0.16099609695934156</v>
      </c>
      <c r="U83" s="24">
        <f t="shared" si="69"/>
        <v>9.168891188869005E-2</v>
      </c>
      <c r="V83" s="24"/>
      <c r="W83" s="24">
        <f t="shared" si="69"/>
        <v>8.7887978004635589E-2</v>
      </c>
      <c r="X83" s="45">
        <f t="shared" si="69"/>
        <v>9.6675446100850979E-2</v>
      </c>
    </row>
    <row r="84" spans="1:25" ht="15" thickBot="1" x14ac:dyDescent="0.3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Q84" s="25"/>
    </row>
    <row r="85" spans="1:25" ht="15" thickBot="1" x14ac:dyDescent="0.35">
      <c r="A85" s="8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  <c r="P85" s="25"/>
    </row>
    <row r="86" spans="1:25" x14ac:dyDescent="0.3">
      <c r="A86" s="32" t="s">
        <v>16</v>
      </c>
      <c r="B86" s="33" t="s">
        <v>29</v>
      </c>
      <c r="C86" s="93">
        <v>0.17399999999999999</v>
      </c>
      <c r="D86" s="41"/>
      <c r="E86" s="41"/>
      <c r="F86" s="93">
        <v>0.17399999999999999</v>
      </c>
      <c r="G86" s="41"/>
      <c r="H86" s="41"/>
      <c r="I86" s="94">
        <f>C86*0.25</f>
        <v>4.3499999999999997E-2</v>
      </c>
      <c r="J86" s="41"/>
      <c r="K86" s="94">
        <v>4.3499999999999997E-2</v>
      </c>
      <c r="L86" s="41"/>
      <c r="M86" s="93">
        <v>0.17399999999999999</v>
      </c>
      <c r="N86" s="41"/>
      <c r="O86" s="93">
        <v>0.17399999999999999</v>
      </c>
      <c r="P86" s="25"/>
      <c r="Q86" s="83">
        <f>Q75/2.45</f>
        <v>0.11803582135928063</v>
      </c>
      <c r="R86" s="83">
        <f t="shared" ref="R86:U86" si="70">R75/2.45</f>
        <v>0.14895735524791459</v>
      </c>
      <c r="S86" s="83"/>
      <c r="T86" s="83">
        <f t="shared" si="70"/>
        <v>2.2680701016511443E-2</v>
      </c>
      <c r="U86" s="83">
        <f t="shared" si="70"/>
        <v>5.0087991103586783E-2</v>
      </c>
    </row>
    <row r="87" spans="1:25" x14ac:dyDescent="0.3">
      <c r="A87" s="35" t="s">
        <v>12</v>
      </c>
      <c r="B87" s="36"/>
      <c r="C87" s="87">
        <f>C65*0.174</f>
        <v>2.1282519999999998</v>
      </c>
      <c r="D87" s="87"/>
      <c r="E87" s="87"/>
      <c r="F87" s="87">
        <f>F65*0.174</f>
        <v>2.6872704999999995</v>
      </c>
      <c r="G87" s="88"/>
      <c r="H87" s="88"/>
      <c r="I87" s="87">
        <f>I65*0.0435</f>
        <v>0.26363175</v>
      </c>
      <c r="J87" s="87"/>
      <c r="K87" s="87">
        <f>K65*0.0435</f>
        <v>1.5015910000000003</v>
      </c>
      <c r="L87" s="34"/>
      <c r="M87" s="87">
        <f>M65*0.174</f>
        <v>2.8855725000000008</v>
      </c>
      <c r="N87" s="37"/>
      <c r="O87" s="87">
        <f>O65*0.174</f>
        <v>3.7960999999999996</v>
      </c>
      <c r="P87" s="25"/>
      <c r="Q87" s="83">
        <f t="shared" ref="Q87:U89" si="71">Q76/2.45</f>
        <v>0.11703927553024784</v>
      </c>
      <c r="R87" s="83">
        <f t="shared" si="71"/>
        <v>0.18954599372857958</v>
      </c>
      <c r="S87" s="83"/>
      <c r="T87" s="83">
        <f t="shared" si="71"/>
        <v>1.915540519466823E-2</v>
      </c>
      <c r="U87" s="83">
        <f t="shared" si="71"/>
        <v>4.5330278182086868E-2</v>
      </c>
    </row>
    <row r="88" spans="1:25" x14ac:dyDescent="0.3">
      <c r="A88" s="35" t="s">
        <v>13</v>
      </c>
      <c r="B88" s="36"/>
      <c r="C88" s="87">
        <f t="shared" ref="C88:C90" si="72">C66*0.174</f>
        <v>2.4453162499999999</v>
      </c>
      <c r="D88" s="87"/>
      <c r="E88" s="87"/>
      <c r="F88" s="87">
        <f t="shared" ref="F88:F90" si="73">F66*0.174</f>
        <v>3.1550622499999994</v>
      </c>
      <c r="G88" s="88"/>
      <c r="H88" s="88"/>
      <c r="I88" s="87">
        <f t="shared" ref="I88:I90" si="74">I66*0.0435</f>
        <v>0.26688699999999993</v>
      </c>
      <c r="J88" s="87"/>
      <c r="K88" s="87">
        <f t="shared" ref="K88:K90" si="75">K66*0.0435</f>
        <v>1.7111993750000001</v>
      </c>
      <c r="L88" s="34"/>
      <c r="M88" s="87">
        <f t="shared" ref="M88:M90" si="76">M66*0.174</f>
        <v>3.4154604999999991</v>
      </c>
      <c r="N88" s="37"/>
      <c r="O88" s="87">
        <f t="shared" ref="O88:O90" si="77">O66*0.174</f>
        <v>4.5461704999999997</v>
      </c>
      <c r="Q88" s="83">
        <f t="shared" si="71"/>
        <v>0.13863337659280106</v>
      </c>
      <c r="R88" s="83">
        <f t="shared" si="71"/>
        <v>0.20453438519982964</v>
      </c>
      <c r="S88" s="83"/>
      <c r="T88" s="83">
        <f t="shared" si="71"/>
        <v>2.5892399734285355E-2</v>
      </c>
      <c r="U88" s="83">
        <f t="shared" si="71"/>
        <v>6.3627888539999441E-2</v>
      </c>
    </row>
    <row r="89" spans="1:25" x14ac:dyDescent="0.3">
      <c r="A89" s="35" t="s">
        <v>14</v>
      </c>
      <c r="B89" s="36"/>
      <c r="C89" s="87">
        <f t="shared" si="72"/>
        <v>2.4709449999999999</v>
      </c>
      <c r="D89" s="87"/>
      <c r="E89" s="87"/>
      <c r="F89" s="87">
        <f t="shared" si="73"/>
        <v>2.9739499999999994</v>
      </c>
      <c r="G89" s="88"/>
      <c r="H89" s="88"/>
      <c r="I89" s="87">
        <f t="shared" si="74"/>
        <v>0.29263537499999992</v>
      </c>
      <c r="J89" s="87"/>
      <c r="K89" s="87">
        <f t="shared" si="75"/>
        <v>1.6736081249999999</v>
      </c>
      <c r="L89" s="34"/>
      <c r="M89" s="87">
        <f t="shared" si="76"/>
        <v>3.5299089999999991</v>
      </c>
      <c r="N89" s="37"/>
      <c r="O89" s="87">
        <f t="shared" si="77"/>
        <v>4.4185849999999993</v>
      </c>
      <c r="Q89" s="83">
        <f t="shared" si="71"/>
        <v>9.3211903978843325E-2</v>
      </c>
      <c r="R89" s="83">
        <f t="shared" si="71"/>
        <v>0.10869278284403977</v>
      </c>
      <c r="S89" s="83"/>
      <c r="T89" s="83">
        <f t="shared" si="71"/>
        <v>1.8449914111882754E-2</v>
      </c>
      <c r="U89" s="83">
        <f t="shared" si="71"/>
        <v>5.8745170496710818E-2</v>
      </c>
    </row>
    <row r="90" spans="1:25" ht="15" thickBot="1" x14ac:dyDescent="0.35">
      <c r="A90" s="38" t="s">
        <v>15</v>
      </c>
      <c r="B90" s="39"/>
      <c r="C90" s="87">
        <f t="shared" si="72"/>
        <v>2.1076764999999997</v>
      </c>
      <c r="D90" s="89"/>
      <c r="E90" s="89"/>
      <c r="F90" s="87">
        <f t="shared" si="73"/>
        <v>2.6060270000000001</v>
      </c>
      <c r="G90" s="90"/>
      <c r="H90" s="90"/>
      <c r="I90" s="87">
        <f t="shared" si="74"/>
        <v>0.27357875000000004</v>
      </c>
      <c r="J90" s="89"/>
      <c r="K90" s="87">
        <f t="shared" si="75"/>
        <v>1.5295324999999997</v>
      </c>
      <c r="L90" s="39"/>
      <c r="M90" s="87">
        <f t="shared" si="76"/>
        <v>3.1051025000000001</v>
      </c>
      <c r="N90" s="42"/>
      <c r="O90" s="87">
        <f t="shared" si="77"/>
        <v>3.8743564999999998</v>
      </c>
    </row>
    <row r="91" spans="1:25" x14ac:dyDescent="0.3">
      <c r="A91" s="8" t="s">
        <v>18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25" x14ac:dyDescent="0.3">
      <c r="A92" s="11" t="s">
        <v>12</v>
      </c>
      <c r="B92" s="12"/>
      <c r="C92" s="91">
        <f>C75*0.174</f>
        <v>0.28196602798887938</v>
      </c>
      <c r="D92" s="91"/>
      <c r="E92" s="91"/>
      <c r="F92" s="91">
        <f>F75*0.174</f>
        <v>0.35491914887478587</v>
      </c>
      <c r="G92" s="91"/>
      <c r="H92" s="91"/>
      <c r="I92" s="91">
        <f>I75*0.0435</f>
        <v>5.4145183922697418E-2</v>
      </c>
      <c r="J92" s="91"/>
      <c r="K92" s="91">
        <f>K75*0.0435</f>
        <v>0.11957405940177068</v>
      </c>
      <c r="L92" s="31"/>
      <c r="M92" s="91">
        <f>M75*0.174</f>
        <v>0.30330554598786319</v>
      </c>
      <c r="N92" s="31"/>
      <c r="O92" s="91">
        <f>O75*0.174</f>
        <v>0.44344310245663199</v>
      </c>
    </row>
    <row r="93" spans="1:25" ht="15" thickBot="1" x14ac:dyDescent="0.35">
      <c r="A93" s="11" t="s">
        <v>13</v>
      </c>
      <c r="B93" s="12"/>
      <c r="C93" s="91">
        <f>C76*0.174</f>
        <v>0.27521235023621538</v>
      </c>
      <c r="D93" s="91"/>
      <c r="E93" s="91"/>
      <c r="F93" s="91">
        <f>F76*0.174</f>
        <v>0.44456084015706437</v>
      </c>
      <c r="G93" s="91"/>
      <c r="H93" s="91"/>
      <c r="I93" s="91">
        <f t="shared" ref="I93:I94" si="78">I76*0.0435</f>
        <v>4.5729315713127938E-2</v>
      </c>
      <c r="J93" s="91"/>
      <c r="K93" s="91">
        <f t="shared" ref="K93:K95" si="79">K76*0.0435</f>
        <v>0.10821606649853237</v>
      </c>
      <c r="L93" s="31"/>
      <c r="M93" s="91">
        <f>M76*0.174</f>
        <v>0.30776290570162779</v>
      </c>
      <c r="N93" s="31"/>
      <c r="O93" s="91">
        <f>O76*0.174</f>
        <v>0.52357247105430804</v>
      </c>
      <c r="Q93" s="143" t="s">
        <v>48</v>
      </c>
      <c r="R93" s="143"/>
      <c r="S93" s="143"/>
      <c r="T93" s="143"/>
      <c r="U93" s="143"/>
      <c r="V93" s="143"/>
      <c r="W93" s="143"/>
      <c r="X93" s="143"/>
    </row>
    <row r="94" spans="1:25" x14ac:dyDescent="0.3">
      <c r="A94" s="11" t="s">
        <v>14</v>
      </c>
      <c r="B94" s="12"/>
      <c r="C94" s="91">
        <f>C77*0.174</f>
        <v>0.32721757943314461</v>
      </c>
      <c r="D94" s="91"/>
      <c r="E94" s="91"/>
      <c r="F94" s="91">
        <f>F77*0.174</f>
        <v>0.48156957926744676</v>
      </c>
      <c r="G94" s="91"/>
      <c r="H94" s="91"/>
      <c r="I94" s="91">
        <f t="shared" si="78"/>
        <v>6.1812408037664968E-2</v>
      </c>
      <c r="J94" s="91"/>
      <c r="K94" s="91">
        <f t="shared" si="79"/>
        <v>0.15189758575376985</v>
      </c>
      <c r="L94" s="31"/>
      <c r="M94" s="91">
        <f>M77*0.174</f>
        <v>0.49336177826345168</v>
      </c>
      <c r="N94" s="31"/>
      <c r="O94" s="91">
        <f>O77*0.174</f>
        <v>0.61531825107899152</v>
      </c>
      <c r="Q94" s="72" t="s">
        <v>35</v>
      </c>
      <c r="R94" s="107"/>
      <c r="S94" s="72" t="s">
        <v>46</v>
      </c>
      <c r="T94" s="108"/>
      <c r="U94" s="95" t="s">
        <v>33</v>
      </c>
      <c r="V94" s="95"/>
      <c r="W94" s="96" t="s">
        <v>47</v>
      </c>
      <c r="X94" s="97"/>
    </row>
    <row r="95" spans="1:25" ht="15" thickBot="1" x14ac:dyDescent="0.35">
      <c r="A95" s="15" t="s">
        <v>15</v>
      </c>
      <c r="B95" s="16"/>
      <c r="C95" s="91">
        <f>C78*0.174</f>
        <v>0.22123518123108118</v>
      </c>
      <c r="D95" s="92"/>
      <c r="E95" s="92"/>
      <c r="F95" s="91">
        <f>F78*0.174</f>
        <v>0.25605729074768296</v>
      </c>
      <c r="G95" s="92"/>
      <c r="H95" s="92"/>
      <c r="I95" s="92">
        <f t="shared" ref="I95" si="80">I78*0.05</f>
        <v>5.0626564323006162E-2</v>
      </c>
      <c r="J95" s="92"/>
      <c r="K95" s="91">
        <f t="shared" si="79"/>
        <v>0.14024117062338784</v>
      </c>
      <c r="L95" s="43"/>
      <c r="M95" s="91">
        <f>M78*0.174</f>
        <v>0.27290118022213899</v>
      </c>
      <c r="N95" s="43"/>
      <c r="O95" s="91">
        <f>O78*0.174</f>
        <v>0.3745551429912316</v>
      </c>
      <c r="Q95" s="66" t="s">
        <v>44</v>
      </c>
      <c r="R95" s="109" t="s">
        <v>45</v>
      </c>
      <c r="S95" s="66" t="s">
        <v>44</v>
      </c>
      <c r="T95" s="110" t="s">
        <v>45</v>
      </c>
      <c r="U95" s="98" t="s">
        <v>44</v>
      </c>
      <c r="V95" s="98" t="s">
        <v>45</v>
      </c>
      <c r="W95" s="99" t="s">
        <v>44</v>
      </c>
      <c r="X95" s="100" t="s">
        <v>45</v>
      </c>
    </row>
    <row r="96" spans="1:25" x14ac:dyDescent="0.3">
      <c r="A96" s="11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7"/>
      <c r="Q96" s="111">
        <v>2.1282519999999998</v>
      </c>
      <c r="R96" s="112">
        <v>0.28196602798887938</v>
      </c>
      <c r="S96" s="111">
        <v>2.6872704999999995</v>
      </c>
      <c r="T96" s="113">
        <v>0.35491914887478587</v>
      </c>
      <c r="U96" s="101">
        <v>0.26363175</v>
      </c>
      <c r="V96" s="101">
        <v>5.4145183922697418E-2</v>
      </c>
      <c r="W96" s="102">
        <v>1.5015910000000003</v>
      </c>
      <c r="X96" s="103">
        <v>0.11957405940177068</v>
      </c>
      <c r="Y96" s="11" t="s">
        <v>12</v>
      </c>
    </row>
    <row r="97" spans="1:25" x14ac:dyDescent="0.3">
      <c r="A97" s="11" t="s">
        <v>19</v>
      </c>
      <c r="B97" s="25"/>
      <c r="C97" s="84">
        <f>C92/C87</f>
        <v>0.13248714343455539</v>
      </c>
      <c r="D97" s="84"/>
      <c r="E97" s="84"/>
      <c r="F97" s="84">
        <f t="shared" ref="F97:O97" si="81">F92/F87</f>
        <v>0.1320742176400872</v>
      </c>
      <c r="G97" s="84"/>
      <c r="H97" s="84"/>
      <c r="I97" s="84">
        <f t="shared" si="81"/>
        <v>0.20538187802757982</v>
      </c>
      <c r="J97" s="84"/>
      <c r="K97" s="84">
        <f t="shared" si="81"/>
        <v>7.9631577041798102E-2</v>
      </c>
      <c r="L97" s="84"/>
      <c r="M97" s="84">
        <f t="shared" si="81"/>
        <v>0.10511104676380964</v>
      </c>
      <c r="N97" s="84"/>
      <c r="O97" s="85">
        <f t="shared" si="81"/>
        <v>0.11681544281147284</v>
      </c>
      <c r="Q97" s="111">
        <v>2.4453162499999999</v>
      </c>
      <c r="R97" s="112">
        <v>0.27521235023621538</v>
      </c>
      <c r="S97" s="111">
        <v>3.1550622499999994</v>
      </c>
      <c r="T97" s="113">
        <v>0.44456084015706437</v>
      </c>
      <c r="U97" s="101">
        <v>0.26688699999999993</v>
      </c>
      <c r="V97" s="101">
        <v>4.5729315713127938E-2</v>
      </c>
      <c r="W97" s="102">
        <v>1.7111993750000001</v>
      </c>
      <c r="X97" s="103">
        <v>0.10821606649853237</v>
      </c>
      <c r="Y97" s="11" t="s">
        <v>13</v>
      </c>
    </row>
    <row r="98" spans="1:25" x14ac:dyDescent="0.3">
      <c r="A98" s="11"/>
      <c r="B98" s="25"/>
      <c r="C98" s="84">
        <f t="shared" ref="C98:O100" si="82">C93/C88</f>
        <v>0.11254673101535043</v>
      </c>
      <c r="D98" s="84"/>
      <c r="E98" s="84"/>
      <c r="F98" s="84">
        <f t="shared" si="82"/>
        <v>0.14090398379843835</v>
      </c>
      <c r="G98" s="84"/>
      <c r="H98" s="84"/>
      <c r="I98" s="84">
        <f t="shared" si="82"/>
        <v>0.17134336147181373</v>
      </c>
      <c r="J98" s="84"/>
      <c r="K98" s="84">
        <f t="shared" si="82"/>
        <v>6.3239893655601856E-2</v>
      </c>
      <c r="L98" s="84"/>
      <c r="M98" s="84">
        <f t="shared" si="82"/>
        <v>9.0108758599792879E-2</v>
      </c>
      <c r="N98" s="84"/>
      <c r="O98" s="85">
        <f t="shared" si="82"/>
        <v>0.11516780355121042</v>
      </c>
      <c r="Q98" s="111">
        <v>2.4709449999999999</v>
      </c>
      <c r="R98" s="112">
        <v>0.32721757943314461</v>
      </c>
      <c r="S98" s="111">
        <v>2.9739499999999994</v>
      </c>
      <c r="T98" s="113">
        <v>0.48156957926744676</v>
      </c>
      <c r="U98" s="101">
        <v>0.29263537499999992</v>
      </c>
      <c r="V98" s="101">
        <v>6.1812408037664968E-2</v>
      </c>
      <c r="W98" s="102">
        <v>1.6736081249999999</v>
      </c>
      <c r="X98" s="103">
        <v>0.15189758575376985</v>
      </c>
      <c r="Y98" s="11" t="s">
        <v>14</v>
      </c>
    </row>
    <row r="99" spans="1:25" ht="15" thickBot="1" x14ac:dyDescent="0.35">
      <c r="A99" s="11"/>
      <c r="B99" s="25"/>
      <c r="C99" s="84">
        <f t="shared" si="82"/>
        <v>0.13242608776526577</v>
      </c>
      <c r="D99" s="84"/>
      <c r="E99" s="84"/>
      <c r="F99" s="84">
        <f t="shared" si="82"/>
        <v>0.16192927899508963</v>
      </c>
      <c r="G99" s="84"/>
      <c r="H99" s="84"/>
      <c r="I99" s="84">
        <f t="shared" si="82"/>
        <v>0.21122671186853259</v>
      </c>
      <c r="J99" s="84"/>
      <c r="K99" s="84">
        <f t="shared" si="82"/>
        <v>9.0760545126876618E-2</v>
      </c>
      <c r="L99" s="84"/>
      <c r="M99" s="84">
        <f t="shared" si="82"/>
        <v>0.13976614645404509</v>
      </c>
      <c r="N99" s="84"/>
      <c r="O99" s="85">
        <f t="shared" si="82"/>
        <v>0.13925685509704841</v>
      </c>
      <c r="Q99" s="114">
        <v>2.1076764999999997</v>
      </c>
      <c r="R99" s="115">
        <v>0.22123518123108118</v>
      </c>
      <c r="S99" s="114">
        <v>2.6060270000000001</v>
      </c>
      <c r="T99" s="116">
        <v>0.25605729074768296</v>
      </c>
      <c r="U99" s="104">
        <v>0.27357875000000004</v>
      </c>
      <c r="V99" s="104">
        <v>5.0626564323006162E-2</v>
      </c>
      <c r="W99" s="105">
        <v>1.5295324999999997</v>
      </c>
      <c r="X99" s="106">
        <v>0.14024117062338784</v>
      </c>
      <c r="Y99" s="15" t="s">
        <v>15</v>
      </c>
    </row>
    <row r="100" spans="1:25" ht="15" thickBot="1" x14ac:dyDescent="0.35">
      <c r="A100" s="11"/>
      <c r="B100" s="25"/>
      <c r="C100" s="84">
        <f t="shared" si="82"/>
        <v>0.10496638418233596</v>
      </c>
      <c r="D100" s="84"/>
      <c r="E100" s="84"/>
      <c r="F100" s="84">
        <f t="shared" si="82"/>
        <v>9.8255808841459805E-2</v>
      </c>
      <c r="G100" s="84"/>
      <c r="H100" s="84"/>
      <c r="I100" s="84">
        <f t="shared" si="82"/>
        <v>0.18505298501073697</v>
      </c>
      <c r="J100" s="84"/>
      <c r="K100" s="84">
        <f t="shared" si="82"/>
        <v>9.1688911888690078E-2</v>
      </c>
      <c r="L100" s="84"/>
      <c r="M100" s="84">
        <f t="shared" si="82"/>
        <v>8.7887978004635589E-2</v>
      </c>
      <c r="N100" s="84"/>
      <c r="O100" s="85">
        <f t="shared" si="82"/>
        <v>9.6675446100850979E-2</v>
      </c>
    </row>
    <row r="101" spans="1:25" ht="15" thickBot="1" x14ac:dyDescent="0.35">
      <c r="A101" s="8"/>
      <c r="B101" s="9"/>
      <c r="C101" s="139" t="s">
        <v>27</v>
      </c>
      <c r="D101" s="140"/>
      <c r="E101" s="9"/>
      <c r="F101" s="139" t="s">
        <v>27</v>
      </c>
      <c r="G101" s="140"/>
      <c r="H101" s="9"/>
      <c r="I101" s="139" t="s">
        <v>27</v>
      </c>
      <c r="J101" s="140"/>
      <c r="K101" s="9"/>
      <c r="L101" s="9"/>
      <c r="M101" s="139" t="s">
        <v>27</v>
      </c>
      <c r="N101" s="140"/>
      <c r="O101" s="10"/>
      <c r="V101" s="83"/>
    </row>
    <row r="102" spans="1:25" x14ac:dyDescent="0.3">
      <c r="A102" s="11"/>
      <c r="B102" s="25"/>
      <c r="C102" s="147" t="s">
        <v>3</v>
      </c>
      <c r="D102" s="148"/>
      <c r="E102" s="25"/>
      <c r="F102" s="147" t="s">
        <v>3</v>
      </c>
      <c r="G102" s="148"/>
      <c r="H102" s="25"/>
      <c r="I102" s="5" t="s">
        <v>6</v>
      </c>
      <c r="J102" s="25"/>
      <c r="K102" s="5" t="s">
        <v>6</v>
      </c>
      <c r="L102" s="25"/>
      <c r="M102" s="5" t="s">
        <v>25</v>
      </c>
      <c r="N102" s="25"/>
      <c r="O102" s="5" t="s">
        <v>25</v>
      </c>
      <c r="V102" s="83"/>
    </row>
    <row r="103" spans="1:25" x14ac:dyDescent="0.3">
      <c r="A103" s="11"/>
      <c r="B103" s="25"/>
      <c r="C103" s="1" t="s">
        <v>1</v>
      </c>
      <c r="D103" s="2" t="s">
        <v>2</v>
      </c>
      <c r="E103" s="25"/>
      <c r="F103" s="1" t="s">
        <v>1</v>
      </c>
      <c r="G103" s="2" t="s">
        <v>2</v>
      </c>
      <c r="H103" s="25"/>
      <c r="I103" s="6" t="s">
        <v>1</v>
      </c>
      <c r="J103" s="25"/>
      <c r="K103" s="6" t="s">
        <v>1</v>
      </c>
      <c r="L103" s="25"/>
      <c r="M103" s="6" t="s">
        <v>1</v>
      </c>
      <c r="N103" s="25"/>
      <c r="O103" s="6" t="s">
        <v>1</v>
      </c>
      <c r="V103" s="83"/>
    </row>
    <row r="104" spans="1:25" x14ac:dyDescent="0.3">
      <c r="A104" s="11" t="s">
        <v>32</v>
      </c>
      <c r="B104" s="25"/>
      <c r="C104" s="1" t="s">
        <v>35</v>
      </c>
      <c r="D104" s="6" t="s">
        <v>35</v>
      </c>
      <c r="E104" s="25"/>
      <c r="F104" s="1" t="s">
        <v>35</v>
      </c>
      <c r="G104" s="2" t="s">
        <v>35</v>
      </c>
      <c r="H104" s="25"/>
      <c r="I104" s="6" t="s">
        <v>33</v>
      </c>
      <c r="J104" s="25"/>
      <c r="K104" s="6" t="s">
        <v>34</v>
      </c>
      <c r="L104" s="25"/>
      <c r="M104" s="1" t="s">
        <v>35</v>
      </c>
      <c r="N104" s="25"/>
      <c r="O104" s="6" t="s">
        <v>35</v>
      </c>
      <c r="V104" s="83"/>
    </row>
    <row r="105" spans="1:25" x14ac:dyDescent="0.3">
      <c r="A105" s="11" t="s">
        <v>31</v>
      </c>
      <c r="B105" s="25"/>
      <c r="C105" s="1">
        <v>5</v>
      </c>
      <c r="D105" s="2">
        <v>5</v>
      </c>
      <c r="E105" s="25"/>
      <c r="F105" s="1">
        <v>5</v>
      </c>
      <c r="G105" s="2">
        <v>5</v>
      </c>
      <c r="H105" s="25"/>
      <c r="I105" s="6">
        <v>20</v>
      </c>
      <c r="J105" s="25"/>
      <c r="K105" s="6">
        <v>20</v>
      </c>
      <c r="L105" s="25"/>
      <c r="M105" s="6">
        <v>7.5</v>
      </c>
      <c r="N105" s="25"/>
      <c r="O105" s="6">
        <v>7.5</v>
      </c>
    </row>
    <row r="106" spans="1:25" x14ac:dyDescent="0.3">
      <c r="A106" s="11" t="s">
        <v>30</v>
      </c>
      <c r="B106" s="25"/>
      <c r="C106" s="1">
        <v>100</v>
      </c>
      <c r="D106" s="2">
        <v>100</v>
      </c>
      <c r="E106" s="25"/>
      <c r="F106" s="1">
        <v>100</v>
      </c>
      <c r="G106" s="2">
        <v>100</v>
      </c>
      <c r="H106" s="25"/>
      <c r="I106" s="6">
        <v>0.5</v>
      </c>
      <c r="J106" s="25"/>
      <c r="K106" s="6">
        <v>0.5</v>
      </c>
      <c r="L106" s="25"/>
      <c r="M106" s="6">
        <v>100</v>
      </c>
      <c r="N106" s="25"/>
      <c r="O106" s="6">
        <v>100</v>
      </c>
    </row>
    <row r="107" spans="1:25" ht="15" thickBot="1" x14ac:dyDescent="0.35">
      <c r="A107" s="11"/>
      <c r="B107" s="25"/>
      <c r="C107" s="3" t="s">
        <v>4</v>
      </c>
      <c r="D107" s="4" t="s">
        <v>4</v>
      </c>
      <c r="E107" s="25"/>
      <c r="F107" s="3" t="s">
        <v>5</v>
      </c>
      <c r="G107" s="4" t="s">
        <v>5</v>
      </c>
      <c r="H107" s="25"/>
      <c r="I107" s="7" t="s">
        <v>4</v>
      </c>
      <c r="J107" s="25"/>
      <c r="K107" s="7" t="s">
        <v>5</v>
      </c>
      <c r="L107" s="25"/>
      <c r="M107" s="7" t="s">
        <v>4</v>
      </c>
      <c r="N107" s="25"/>
      <c r="O107" s="7" t="s">
        <v>5</v>
      </c>
    </row>
    <row r="108" spans="1:25" ht="15" thickBot="1" x14ac:dyDescent="0.35">
      <c r="A108" s="15"/>
      <c r="B108" s="16" t="s">
        <v>26</v>
      </c>
      <c r="C108" s="86">
        <v>5</v>
      </c>
      <c r="D108" s="86">
        <v>5</v>
      </c>
      <c r="E108" s="16"/>
      <c r="F108" s="86">
        <v>5</v>
      </c>
      <c r="G108" s="86">
        <v>5</v>
      </c>
      <c r="H108" s="16"/>
      <c r="I108" s="86">
        <v>20</v>
      </c>
      <c r="J108" s="16"/>
      <c r="K108" s="86">
        <v>20</v>
      </c>
      <c r="L108" s="16"/>
      <c r="M108" s="86">
        <v>7.5</v>
      </c>
      <c r="N108" s="16"/>
      <c r="O108" s="4">
        <v>7.5</v>
      </c>
    </row>
    <row r="111" spans="1:25" x14ac:dyDescent="0.3">
      <c r="A111" t="s">
        <v>42</v>
      </c>
    </row>
    <row r="112" spans="1:25" x14ac:dyDescent="0.3">
      <c r="A112" t="s">
        <v>43</v>
      </c>
    </row>
  </sheetData>
  <mergeCells count="29">
    <mergeCell ref="AB10:AJ10"/>
    <mergeCell ref="AB11:AJ11"/>
    <mergeCell ref="AB12:AJ12"/>
    <mergeCell ref="C101:D101"/>
    <mergeCell ref="F101:G101"/>
    <mergeCell ref="I101:J101"/>
    <mergeCell ref="M101:N101"/>
    <mergeCell ref="Q93:X93"/>
    <mergeCell ref="C102:D102"/>
    <mergeCell ref="F102:G102"/>
    <mergeCell ref="F9:G9"/>
    <mergeCell ref="M8:N8"/>
    <mergeCell ref="B2:K2"/>
    <mergeCell ref="B3:K3"/>
    <mergeCell ref="C1:K1"/>
    <mergeCell ref="C8:D8"/>
    <mergeCell ref="F8:G8"/>
    <mergeCell ref="I8:J8"/>
    <mergeCell ref="B52:B63"/>
    <mergeCell ref="B16:B27"/>
    <mergeCell ref="B28:B39"/>
    <mergeCell ref="B40:B51"/>
    <mergeCell ref="C9:D9"/>
    <mergeCell ref="Q8:R8"/>
    <mergeCell ref="Q9:R9"/>
    <mergeCell ref="T8:U8"/>
    <mergeCell ref="T9:U9"/>
    <mergeCell ref="W8:X8"/>
    <mergeCell ref="W9:X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Raw data</vt:lpstr>
      <vt:lpstr>'Raw data'!Print_Area</vt:lpstr>
    </vt:vector>
  </TitlesOfParts>
  <Company>Newcastle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nla5</dc:creator>
  <cp:lastModifiedBy>nla5</cp:lastModifiedBy>
  <cp:lastPrinted>2018-01-11T19:24:38Z</cp:lastPrinted>
  <dcterms:created xsi:type="dcterms:W3CDTF">2017-11-20T17:33:12Z</dcterms:created>
  <dcterms:modified xsi:type="dcterms:W3CDTF">2019-02-28T12:05:25Z</dcterms:modified>
</cp:coreProperties>
</file>