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la5\Dropbox\MRC\MRC RESULTS\GK and Glycogen DATA\"/>
    </mc:Choice>
  </mc:AlternateContent>
  <bookViews>
    <workbookView xWindow="0" yWindow="0" windowWidth="12096" windowHeight="4512"/>
  </bookViews>
  <sheets>
    <sheet name="GTT4A raw data" sheetId="1" r:id="rId1"/>
    <sheet name="GTT4 Assays 2,3 pooled 0.5mM" sheetId="2" r:id="rId2"/>
    <sheet name="Summary for PRISM" sheetId="4" r:id="rId3"/>
    <sheet name="GTT4B raw data" sheetId="3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2" l="1"/>
  <c r="H68" i="2"/>
  <c r="J66" i="2"/>
  <c r="J58" i="2"/>
  <c r="I66" i="2"/>
  <c r="I58" i="2"/>
  <c r="I50" i="2"/>
  <c r="H42" i="2"/>
  <c r="J21" i="2"/>
  <c r="J13" i="2"/>
  <c r="S21" i="2"/>
  <c r="S13" i="2"/>
  <c r="P35" i="1"/>
  <c r="P19" i="1"/>
  <c r="O35" i="1"/>
  <c r="O27" i="1"/>
  <c r="O19" i="1"/>
  <c r="D31" i="2"/>
  <c r="F33" i="2"/>
  <c r="F31" i="2"/>
  <c r="S20" i="1"/>
  <c r="P76" i="1"/>
  <c r="P84" i="1"/>
  <c r="Q84" i="1"/>
  <c r="Q76" i="1"/>
  <c r="X55" i="1"/>
  <c r="W55" i="1"/>
  <c r="W47" i="1"/>
  <c r="Q47" i="1"/>
  <c r="Q55" i="1"/>
  <c r="N48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N93" i="3"/>
  <c r="P18" i="4"/>
  <c r="N18" i="4"/>
  <c r="P17" i="4"/>
  <c r="N17" i="4"/>
  <c r="P16" i="4"/>
  <c r="N16" i="4"/>
  <c r="P15" i="4"/>
  <c r="N15" i="4"/>
  <c r="P14" i="4"/>
  <c r="N14" i="4"/>
  <c r="P13" i="4"/>
  <c r="N13" i="4"/>
  <c r="P12" i="4"/>
  <c r="N12" i="4"/>
  <c r="P11" i="4"/>
  <c r="N11" i="4"/>
  <c r="P10" i="4"/>
  <c r="N10" i="4"/>
  <c r="P9" i="4"/>
  <c r="N9" i="4"/>
  <c r="P8" i="4"/>
  <c r="N8" i="4"/>
  <c r="P7" i="4"/>
  <c r="N7" i="4"/>
  <c r="P6" i="4"/>
  <c r="N6" i="4"/>
  <c r="P5" i="4"/>
  <c r="N5" i="4"/>
  <c r="P4" i="4"/>
  <c r="N4" i="4"/>
  <c r="P3" i="4"/>
  <c r="N3" i="4"/>
  <c r="J86" i="3"/>
  <c r="J87" i="3"/>
  <c r="J88" i="3"/>
  <c r="J89" i="3"/>
  <c r="J90" i="3"/>
  <c r="J91" i="3"/>
  <c r="J92" i="3"/>
  <c r="J93" i="3"/>
  <c r="Q93" i="3"/>
  <c r="H86" i="3"/>
  <c r="I86" i="3"/>
  <c r="H87" i="3"/>
  <c r="I87" i="3"/>
  <c r="H88" i="3"/>
  <c r="I88" i="3"/>
  <c r="H89" i="3"/>
  <c r="I89" i="3"/>
  <c r="H91" i="3"/>
  <c r="I91" i="3"/>
  <c r="H92" i="3"/>
  <c r="I92" i="3"/>
  <c r="H93" i="3"/>
  <c r="I93" i="3"/>
  <c r="P93" i="3"/>
  <c r="O93" i="3"/>
  <c r="J78" i="3"/>
  <c r="J79" i="3"/>
  <c r="J80" i="3"/>
  <c r="J81" i="3"/>
  <c r="J82" i="3"/>
  <c r="J83" i="3"/>
  <c r="J84" i="3"/>
  <c r="J85" i="3"/>
  <c r="Q85" i="3"/>
  <c r="S85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P85" i="3"/>
  <c r="R85" i="3"/>
  <c r="O85" i="3"/>
  <c r="N85" i="3"/>
  <c r="S84" i="3"/>
  <c r="R84" i="3"/>
  <c r="S83" i="3"/>
  <c r="R83" i="3"/>
  <c r="S82" i="3"/>
  <c r="R82" i="3"/>
  <c r="S81" i="3"/>
  <c r="R81" i="3"/>
  <c r="S80" i="3"/>
  <c r="R80" i="3"/>
  <c r="S79" i="3"/>
  <c r="R79" i="3"/>
  <c r="S78" i="3"/>
  <c r="R78" i="3"/>
  <c r="J70" i="3"/>
  <c r="J71" i="3"/>
  <c r="J72" i="3"/>
  <c r="J73" i="3"/>
  <c r="J74" i="3"/>
  <c r="J75" i="3"/>
  <c r="J76" i="3"/>
  <c r="J77" i="3"/>
  <c r="Q77" i="3"/>
  <c r="S77" i="3"/>
  <c r="H70" i="3"/>
  <c r="I70" i="3"/>
  <c r="H71" i="3"/>
  <c r="I71" i="3"/>
  <c r="H72" i="3"/>
  <c r="I72" i="3"/>
  <c r="H73" i="3"/>
  <c r="I73" i="3"/>
  <c r="H74" i="3"/>
  <c r="I74" i="3"/>
  <c r="H75" i="3"/>
  <c r="I75" i="3"/>
  <c r="H76" i="3"/>
  <c r="I76" i="3"/>
  <c r="H77" i="3"/>
  <c r="I77" i="3"/>
  <c r="P77" i="3"/>
  <c r="R77" i="3"/>
  <c r="O77" i="3"/>
  <c r="N77" i="3"/>
  <c r="S76" i="3"/>
  <c r="R76" i="3"/>
  <c r="S75" i="3"/>
  <c r="R75" i="3"/>
  <c r="S74" i="3"/>
  <c r="R74" i="3"/>
  <c r="S73" i="3"/>
  <c r="R73" i="3"/>
  <c r="S72" i="3"/>
  <c r="R72" i="3"/>
  <c r="S71" i="3"/>
  <c r="R71" i="3"/>
  <c r="S70" i="3"/>
  <c r="R70" i="3"/>
  <c r="S69" i="3"/>
  <c r="R69" i="3"/>
  <c r="S68" i="3"/>
  <c r="R68" i="3"/>
  <c r="S67" i="3"/>
  <c r="R67" i="3"/>
  <c r="S66" i="3"/>
  <c r="R66" i="3"/>
  <c r="S65" i="3"/>
  <c r="R65" i="3"/>
  <c r="L57" i="3"/>
  <c r="L58" i="3"/>
  <c r="L59" i="3"/>
  <c r="L60" i="3"/>
  <c r="L61" i="3"/>
  <c r="L62" i="3"/>
  <c r="L63" i="3"/>
  <c r="L64" i="3"/>
  <c r="Q64" i="3"/>
  <c r="S64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I64" i="3"/>
  <c r="J64" i="3"/>
  <c r="K64" i="3"/>
  <c r="P64" i="3"/>
  <c r="R64" i="3"/>
  <c r="O64" i="3"/>
  <c r="N64" i="3"/>
  <c r="S63" i="3"/>
  <c r="R63" i="3"/>
  <c r="S62" i="3"/>
  <c r="R62" i="3"/>
  <c r="S61" i="3"/>
  <c r="R61" i="3"/>
  <c r="S60" i="3"/>
  <c r="R60" i="3"/>
  <c r="S59" i="3"/>
  <c r="R59" i="3"/>
  <c r="S58" i="3"/>
  <c r="R58" i="3"/>
  <c r="S57" i="3"/>
  <c r="R57" i="3"/>
  <c r="L49" i="3"/>
  <c r="L50" i="3"/>
  <c r="L51" i="3"/>
  <c r="L52" i="3"/>
  <c r="L53" i="3"/>
  <c r="L54" i="3"/>
  <c r="L55" i="3"/>
  <c r="L56" i="3"/>
  <c r="Q56" i="3"/>
  <c r="S56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P56" i="3"/>
  <c r="R56" i="3"/>
  <c r="O56" i="3"/>
  <c r="N56" i="3"/>
  <c r="S55" i="3"/>
  <c r="R55" i="3"/>
  <c r="S54" i="3"/>
  <c r="R54" i="3"/>
  <c r="S53" i="3"/>
  <c r="R53" i="3"/>
  <c r="S52" i="3"/>
  <c r="R52" i="3"/>
  <c r="S51" i="3"/>
  <c r="R51" i="3"/>
  <c r="S50" i="3"/>
  <c r="R50" i="3"/>
  <c r="S49" i="3"/>
  <c r="R49" i="3"/>
  <c r="L41" i="3"/>
  <c r="L42" i="3"/>
  <c r="L43" i="3"/>
  <c r="L44" i="3"/>
  <c r="L45" i="3"/>
  <c r="L46" i="3"/>
  <c r="L47" i="3"/>
  <c r="L48" i="3"/>
  <c r="Q48" i="3"/>
  <c r="S48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P48" i="3"/>
  <c r="R48" i="3"/>
  <c r="O48" i="3"/>
  <c r="S47" i="3"/>
  <c r="R47" i="3"/>
  <c r="S46" i="3"/>
  <c r="R46" i="3"/>
  <c r="S45" i="3"/>
  <c r="R45" i="3"/>
  <c r="S44" i="3"/>
  <c r="R44" i="3"/>
  <c r="S43" i="3"/>
  <c r="R43" i="3"/>
  <c r="S42" i="3"/>
  <c r="R42" i="3"/>
  <c r="S41" i="3"/>
  <c r="R41" i="3"/>
  <c r="K41" i="3"/>
  <c r="J41" i="3"/>
  <c r="I41" i="3"/>
  <c r="S40" i="3"/>
  <c r="R40" i="3"/>
  <c r="S39" i="3"/>
  <c r="R39" i="3"/>
  <c r="S38" i="3"/>
  <c r="R38" i="3"/>
  <c r="S37" i="3"/>
  <c r="R37" i="3"/>
  <c r="S36" i="3"/>
  <c r="R36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Q35" i="3"/>
  <c r="S35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P35" i="3"/>
  <c r="R35" i="3"/>
  <c r="O35" i="3"/>
  <c r="N35" i="3"/>
  <c r="S34" i="3"/>
  <c r="R34" i="3"/>
  <c r="S33" i="3"/>
  <c r="R33" i="3"/>
  <c r="S32" i="3"/>
  <c r="R32" i="3"/>
  <c r="S31" i="3"/>
  <c r="R31" i="3"/>
  <c r="S30" i="3"/>
  <c r="R30" i="3"/>
  <c r="S29" i="3"/>
  <c r="R29" i="3"/>
  <c r="S28" i="3"/>
  <c r="R28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Q27" i="3"/>
  <c r="S27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P27" i="3"/>
  <c r="R27" i="3"/>
  <c r="O27" i="3"/>
  <c r="N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Q19" i="3"/>
  <c r="S19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P19" i="3"/>
  <c r="R19" i="3"/>
  <c r="O19" i="3"/>
  <c r="N19" i="3"/>
  <c r="L92" i="2"/>
  <c r="M92" i="2"/>
  <c r="N92" i="2"/>
  <c r="O92" i="2"/>
  <c r="O110" i="2"/>
  <c r="H92" i="2"/>
  <c r="I92" i="2"/>
  <c r="J92" i="2"/>
  <c r="K92" i="2"/>
  <c r="K110" i="2"/>
  <c r="D92" i="2"/>
  <c r="E92" i="2"/>
  <c r="F92" i="2"/>
  <c r="G92" i="2"/>
  <c r="G110" i="2"/>
  <c r="B104" i="2"/>
  <c r="B105" i="2"/>
  <c r="B106" i="2"/>
  <c r="B107" i="2"/>
  <c r="B108" i="2"/>
  <c r="B109" i="2"/>
  <c r="B110" i="2"/>
  <c r="L91" i="2"/>
  <c r="M91" i="2"/>
  <c r="N91" i="2"/>
  <c r="O91" i="2"/>
  <c r="O109" i="2"/>
  <c r="H91" i="2"/>
  <c r="I91" i="2"/>
  <c r="J91" i="2"/>
  <c r="K91" i="2"/>
  <c r="K109" i="2"/>
  <c r="D91" i="2"/>
  <c r="E91" i="2"/>
  <c r="F91" i="2"/>
  <c r="G91" i="2"/>
  <c r="G109" i="2"/>
  <c r="L90" i="2"/>
  <c r="M90" i="2"/>
  <c r="N90" i="2"/>
  <c r="O90" i="2"/>
  <c r="O108" i="2"/>
  <c r="H90" i="2"/>
  <c r="I90" i="2"/>
  <c r="J90" i="2"/>
  <c r="K90" i="2"/>
  <c r="K108" i="2"/>
  <c r="D90" i="2"/>
  <c r="E90" i="2"/>
  <c r="F90" i="2"/>
  <c r="G90" i="2"/>
  <c r="G108" i="2"/>
  <c r="L89" i="2"/>
  <c r="M89" i="2"/>
  <c r="N89" i="2"/>
  <c r="O89" i="2"/>
  <c r="O107" i="2"/>
  <c r="H89" i="2"/>
  <c r="I89" i="2"/>
  <c r="J89" i="2"/>
  <c r="K89" i="2"/>
  <c r="K107" i="2"/>
  <c r="D89" i="2"/>
  <c r="E89" i="2"/>
  <c r="F89" i="2"/>
  <c r="G89" i="2"/>
  <c r="G107" i="2"/>
  <c r="L88" i="2"/>
  <c r="M88" i="2"/>
  <c r="N88" i="2"/>
  <c r="O88" i="2"/>
  <c r="O106" i="2"/>
  <c r="H88" i="2"/>
  <c r="I88" i="2"/>
  <c r="J88" i="2"/>
  <c r="K88" i="2"/>
  <c r="K106" i="2"/>
  <c r="D88" i="2"/>
  <c r="E88" i="2"/>
  <c r="F88" i="2"/>
  <c r="G88" i="2"/>
  <c r="G106" i="2"/>
  <c r="L87" i="2"/>
  <c r="M87" i="2"/>
  <c r="N87" i="2"/>
  <c r="O87" i="2"/>
  <c r="O105" i="2"/>
  <c r="H87" i="2"/>
  <c r="I87" i="2"/>
  <c r="J87" i="2"/>
  <c r="K87" i="2"/>
  <c r="K105" i="2"/>
  <c r="D87" i="2"/>
  <c r="E87" i="2"/>
  <c r="F87" i="2"/>
  <c r="G87" i="2"/>
  <c r="G105" i="2"/>
  <c r="L86" i="2"/>
  <c r="M86" i="2"/>
  <c r="N86" i="2"/>
  <c r="O86" i="2"/>
  <c r="O104" i="2"/>
  <c r="H86" i="2"/>
  <c r="I86" i="2"/>
  <c r="J86" i="2"/>
  <c r="K86" i="2"/>
  <c r="K104" i="2"/>
  <c r="D86" i="2"/>
  <c r="E86" i="2"/>
  <c r="F86" i="2"/>
  <c r="G86" i="2"/>
  <c r="G104" i="2"/>
  <c r="L85" i="2"/>
  <c r="M85" i="2"/>
  <c r="N85" i="2"/>
  <c r="O85" i="2"/>
  <c r="O103" i="2"/>
  <c r="H85" i="2"/>
  <c r="I85" i="2"/>
  <c r="J85" i="2"/>
  <c r="K85" i="2"/>
  <c r="K103" i="2"/>
  <c r="D85" i="2"/>
  <c r="E85" i="2"/>
  <c r="F85" i="2"/>
  <c r="G85" i="2"/>
  <c r="G103" i="2"/>
  <c r="P94" i="2"/>
  <c r="Q94" i="2"/>
  <c r="R94" i="2"/>
  <c r="P95" i="2"/>
  <c r="Q95" i="2"/>
  <c r="R95" i="2"/>
  <c r="P96" i="2"/>
  <c r="Q96" i="2"/>
  <c r="R96" i="2"/>
  <c r="P97" i="2"/>
  <c r="Q97" i="2"/>
  <c r="R97" i="2"/>
  <c r="P98" i="2"/>
  <c r="Q98" i="2"/>
  <c r="R98" i="2"/>
  <c r="P99" i="2"/>
  <c r="Q99" i="2"/>
  <c r="R99" i="2"/>
  <c r="P100" i="2"/>
  <c r="Q100" i="2"/>
  <c r="R100" i="2"/>
  <c r="P101" i="2"/>
  <c r="Q101" i="2"/>
  <c r="R101" i="2"/>
  <c r="S101" i="2"/>
  <c r="L101" i="2"/>
  <c r="M101" i="2"/>
  <c r="N101" i="2"/>
  <c r="O101" i="2"/>
  <c r="H101" i="2"/>
  <c r="I101" i="2"/>
  <c r="J101" i="2"/>
  <c r="K101" i="2"/>
  <c r="D101" i="2"/>
  <c r="E101" i="2"/>
  <c r="F101" i="2"/>
  <c r="G101" i="2"/>
  <c r="B95" i="2"/>
  <c r="B96" i="2"/>
  <c r="B97" i="2"/>
  <c r="B98" i="2"/>
  <c r="B99" i="2"/>
  <c r="B100" i="2"/>
  <c r="B101" i="2"/>
  <c r="L100" i="2"/>
  <c r="M100" i="2"/>
  <c r="N100" i="2"/>
  <c r="O100" i="2"/>
  <c r="H100" i="2"/>
  <c r="I100" i="2"/>
  <c r="J100" i="2"/>
  <c r="K100" i="2"/>
  <c r="D100" i="2"/>
  <c r="E100" i="2"/>
  <c r="F100" i="2"/>
  <c r="G100" i="2"/>
  <c r="L99" i="2"/>
  <c r="M99" i="2"/>
  <c r="N99" i="2"/>
  <c r="O99" i="2"/>
  <c r="H99" i="2"/>
  <c r="I99" i="2"/>
  <c r="J99" i="2"/>
  <c r="K99" i="2"/>
  <c r="D99" i="2"/>
  <c r="E99" i="2"/>
  <c r="F99" i="2"/>
  <c r="G99" i="2"/>
  <c r="L98" i="2"/>
  <c r="M98" i="2"/>
  <c r="N98" i="2"/>
  <c r="O98" i="2"/>
  <c r="H98" i="2"/>
  <c r="I98" i="2"/>
  <c r="J98" i="2"/>
  <c r="K98" i="2"/>
  <c r="D98" i="2"/>
  <c r="E98" i="2"/>
  <c r="F98" i="2"/>
  <c r="G98" i="2"/>
  <c r="L97" i="2"/>
  <c r="M97" i="2"/>
  <c r="N97" i="2"/>
  <c r="O97" i="2"/>
  <c r="H97" i="2"/>
  <c r="I97" i="2"/>
  <c r="J97" i="2"/>
  <c r="K97" i="2"/>
  <c r="D97" i="2"/>
  <c r="E97" i="2"/>
  <c r="F97" i="2"/>
  <c r="G97" i="2"/>
  <c r="L96" i="2"/>
  <c r="M96" i="2"/>
  <c r="N96" i="2"/>
  <c r="O96" i="2"/>
  <c r="H96" i="2"/>
  <c r="I96" i="2"/>
  <c r="J96" i="2"/>
  <c r="K96" i="2"/>
  <c r="D96" i="2"/>
  <c r="E96" i="2"/>
  <c r="F96" i="2"/>
  <c r="G96" i="2"/>
  <c r="L95" i="2"/>
  <c r="M95" i="2"/>
  <c r="N95" i="2"/>
  <c r="O95" i="2"/>
  <c r="H95" i="2"/>
  <c r="I95" i="2"/>
  <c r="J95" i="2"/>
  <c r="K95" i="2"/>
  <c r="D95" i="2"/>
  <c r="E95" i="2"/>
  <c r="F95" i="2"/>
  <c r="G95" i="2"/>
  <c r="L94" i="2"/>
  <c r="M94" i="2"/>
  <c r="N94" i="2"/>
  <c r="O94" i="2"/>
  <c r="H94" i="2"/>
  <c r="I94" i="2"/>
  <c r="J94" i="2"/>
  <c r="K94" i="2"/>
  <c r="D94" i="2"/>
  <c r="E94" i="2"/>
  <c r="F94" i="2"/>
  <c r="G94" i="2"/>
  <c r="P85" i="2"/>
  <c r="Q85" i="2"/>
  <c r="R85" i="2"/>
  <c r="P86" i="2"/>
  <c r="Q86" i="2"/>
  <c r="R86" i="2"/>
  <c r="P87" i="2"/>
  <c r="Q87" i="2"/>
  <c r="R87" i="2"/>
  <c r="P88" i="2"/>
  <c r="Q88" i="2"/>
  <c r="R88" i="2"/>
  <c r="P89" i="2"/>
  <c r="Q89" i="2"/>
  <c r="R89" i="2"/>
  <c r="P90" i="2"/>
  <c r="Q90" i="2"/>
  <c r="R90" i="2"/>
  <c r="P91" i="2"/>
  <c r="Q91" i="2"/>
  <c r="R91" i="2"/>
  <c r="P92" i="2"/>
  <c r="Q92" i="2"/>
  <c r="R92" i="2"/>
  <c r="S92" i="2"/>
  <c r="B86" i="2"/>
  <c r="B87" i="2"/>
  <c r="B88" i="2"/>
  <c r="B89" i="2"/>
  <c r="B90" i="2"/>
  <c r="B91" i="2"/>
  <c r="B92" i="2"/>
  <c r="S83" i="2"/>
  <c r="B77" i="2"/>
  <c r="B78" i="2"/>
  <c r="B79" i="2"/>
  <c r="B80" i="2"/>
  <c r="B81" i="2"/>
  <c r="B82" i="2"/>
  <c r="B83" i="2"/>
  <c r="P70" i="2"/>
  <c r="P73" i="2"/>
  <c r="Q73" i="2"/>
  <c r="O70" i="2"/>
  <c r="O73" i="2"/>
  <c r="L70" i="2"/>
  <c r="L73" i="2"/>
  <c r="M73" i="2"/>
  <c r="K70" i="2"/>
  <c r="K73" i="2"/>
  <c r="I70" i="2"/>
  <c r="I73" i="2"/>
  <c r="J73" i="2"/>
  <c r="H70" i="2"/>
  <c r="H73" i="2"/>
  <c r="P69" i="2"/>
  <c r="P72" i="2"/>
  <c r="Q72" i="2"/>
  <c r="O69" i="2"/>
  <c r="O72" i="2"/>
  <c r="L69" i="2"/>
  <c r="L72" i="2"/>
  <c r="M72" i="2"/>
  <c r="K69" i="2"/>
  <c r="K72" i="2"/>
  <c r="I69" i="2"/>
  <c r="I72" i="2"/>
  <c r="J72" i="2"/>
  <c r="H69" i="2"/>
  <c r="H72" i="2"/>
  <c r="P68" i="2"/>
  <c r="P71" i="2"/>
  <c r="Q71" i="2"/>
  <c r="O68" i="2"/>
  <c r="O71" i="2"/>
  <c r="L68" i="2"/>
  <c r="L71" i="2"/>
  <c r="M71" i="2"/>
  <c r="K71" i="2"/>
  <c r="I68" i="2"/>
  <c r="I71" i="2"/>
  <c r="J71" i="2"/>
  <c r="H71" i="2"/>
  <c r="R33" i="2"/>
  <c r="R36" i="2"/>
  <c r="S36" i="2"/>
  <c r="Q33" i="2"/>
  <c r="Q36" i="2"/>
  <c r="P33" i="2"/>
  <c r="P36" i="2"/>
  <c r="O33" i="2"/>
  <c r="O36" i="2"/>
  <c r="N36" i="2"/>
  <c r="L33" i="2"/>
  <c r="L36" i="2"/>
  <c r="M36" i="2"/>
  <c r="K33" i="2"/>
  <c r="K36" i="2"/>
  <c r="G33" i="2"/>
  <c r="G36" i="2"/>
  <c r="H36" i="2"/>
  <c r="F36" i="2"/>
  <c r="R32" i="2"/>
  <c r="R35" i="2"/>
  <c r="S35" i="2"/>
  <c r="Q32" i="2"/>
  <c r="Q35" i="2"/>
  <c r="P32" i="2"/>
  <c r="P35" i="2"/>
  <c r="O32" i="2"/>
  <c r="O35" i="2"/>
  <c r="N35" i="2"/>
  <c r="L32" i="2"/>
  <c r="L35" i="2"/>
  <c r="M35" i="2"/>
  <c r="K32" i="2"/>
  <c r="K35" i="2"/>
  <c r="G32" i="2"/>
  <c r="G35" i="2"/>
  <c r="H35" i="2"/>
  <c r="F32" i="2"/>
  <c r="F35" i="2"/>
  <c r="R31" i="2"/>
  <c r="R34" i="2"/>
  <c r="S34" i="2"/>
  <c r="Q31" i="2"/>
  <c r="Q34" i="2"/>
  <c r="P31" i="2"/>
  <c r="P34" i="2"/>
  <c r="O31" i="2"/>
  <c r="O34" i="2"/>
  <c r="N34" i="2"/>
  <c r="L31" i="2"/>
  <c r="L34" i="2"/>
  <c r="M34" i="2"/>
  <c r="K31" i="2"/>
  <c r="K34" i="2"/>
  <c r="G31" i="2"/>
  <c r="G34" i="2"/>
  <c r="H34" i="2"/>
  <c r="F34" i="2"/>
  <c r="D33" i="2"/>
  <c r="D32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L13" i="2"/>
  <c r="H13" i="2"/>
  <c r="I13" i="2"/>
  <c r="L12" i="2"/>
  <c r="H12" i="2"/>
  <c r="I12" i="2"/>
  <c r="L11" i="2"/>
  <c r="H11" i="2"/>
  <c r="I11" i="2"/>
  <c r="L10" i="2"/>
  <c r="H10" i="2"/>
  <c r="I10" i="2"/>
  <c r="L9" i="2"/>
  <c r="H9" i="2"/>
  <c r="I9" i="2"/>
  <c r="L8" i="2"/>
  <c r="H8" i="2"/>
  <c r="I8" i="2"/>
  <c r="L7" i="2"/>
  <c r="H7" i="2"/>
  <c r="I7" i="2"/>
  <c r="L6" i="2"/>
  <c r="H6" i="2"/>
  <c r="I6" i="2"/>
  <c r="F131" i="1"/>
  <c r="E123" i="1"/>
  <c r="O76" i="1"/>
  <c r="N76" i="1"/>
  <c r="H36" i="1"/>
  <c r="Q121" i="1"/>
  <c r="Q138" i="1"/>
  <c r="W138" i="1"/>
  <c r="M121" i="1"/>
  <c r="M138" i="1"/>
  <c r="V138" i="1"/>
  <c r="I121" i="1"/>
  <c r="I138" i="1"/>
  <c r="U138" i="1"/>
  <c r="E121" i="1"/>
  <c r="E138" i="1"/>
  <c r="T138" i="1"/>
  <c r="R138" i="1"/>
  <c r="N138" i="1"/>
  <c r="J138" i="1"/>
  <c r="F138" i="1"/>
  <c r="Q120" i="1"/>
  <c r="Q137" i="1"/>
  <c r="W137" i="1"/>
  <c r="M120" i="1"/>
  <c r="M137" i="1"/>
  <c r="V137" i="1"/>
  <c r="I120" i="1"/>
  <c r="I137" i="1"/>
  <c r="U137" i="1"/>
  <c r="E120" i="1"/>
  <c r="E137" i="1"/>
  <c r="T137" i="1"/>
  <c r="R137" i="1"/>
  <c r="N137" i="1"/>
  <c r="J137" i="1"/>
  <c r="F137" i="1"/>
  <c r="Q119" i="1"/>
  <c r="Q136" i="1"/>
  <c r="W136" i="1"/>
  <c r="M119" i="1"/>
  <c r="M136" i="1"/>
  <c r="V136" i="1"/>
  <c r="I119" i="1"/>
  <c r="I136" i="1"/>
  <c r="U136" i="1"/>
  <c r="E119" i="1"/>
  <c r="E136" i="1"/>
  <c r="T136" i="1"/>
  <c r="R136" i="1"/>
  <c r="N136" i="1"/>
  <c r="J136" i="1"/>
  <c r="F136" i="1"/>
  <c r="Q118" i="1"/>
  <c r="Q135" i="1"/>
  <c r="W135" i="1"/>
  <c r="M118" i="1"/>
  <c r="M135" i="1"/>
  <c r="V135" i="1"/>
  <c r="I118" i="1"/>
  <c r="I135" i="1"/>
  <c r="U135" i="1"/>
  <c r="E118" i="1"/>
  <c r="E135" i="1"/>
  <c r="T135" i="1"/>
  <c r="R135" i="1"/>
  <c r="N135" i="1"/>
  <c r="J135" i="1"/>
  <c r="F135" i="1"/>
  <c r="Q117" i="1"/>
  <c r="Q134" i="1"/>
  <c r="W134" i="1"/>
  <c r="M117" i="1"/>
  <c r="M134" i="1"/>
  <c r="V134" i="1"/>
  <c r="I117" i="1"/>
  <c r="I134" i="1"/>
  <c r="U134" i="1"/>
  <c r="E117" i="1"/>
  <c r="E134" i="1"/>
  <c r="T134" i="1"/>
  <c r="R134" i="1"/>
  <c r="N134" i="1"/>
  <c r="J134" i="1"/>
  <c r="F134" i="1"/>
  <c r="Q116" i="1"/>
  <c r="Q133" i="1"/>
  <c r="W133" i="1"/>
  <c r="M116" i="1"/>
  <c r="M133" i="1"/>
  <c r="V133" i="1"/>
  <c r="I116" i="1"/>
  <c r="I133" i="1"/>
  <c r="U133" i="1"/>
  <c r="E116" i="1"/>
  <c r="E133" i="1"/>
  <c r="T133" i="1"/>
  <c r="R133" i="1"/>
  <c r="N133" i="1"/>
  <c r="J133" i="1"/>
  <c r="F133" i="1"/>
  <c r="Q115" i="1"/>
  <c r="Q132" i="1"/>
  <c r="W132" i="1"/>
  <c r="M115" i="1"/>
  <c r="M132" i="1"/>
  <c r="V132" i="1"/>
  <c r="I115" i="1"/>
  <c r="I132" i="1"/>
  <c r="U132" i="1"/>
  <c r="E115" i="1"/>
  <c r="E132" i="1"/>
  <c r="T132" i="1"/>
  <c r="R132" i="1"/>
  <c r="N132" i="1"/>
  <c r="J132" i="1"/>
  <c r="F132" i="1"/>
  <c r="Q114" i="1"/>
  <c r="Q131" i="1"/>
  <c r="W131" i="1"/>
  <c r="M114" i="1"/>
  <c r="M131" i="1"/>
  <c r="V131" i="1"/>
  <c r="I114" i="1"/>
  <c r="I131" i="1"/>
  <c r="U131" i="1"/>
  <c r="E114" i="1"/>
  <c r="E131" i="1"/>
  <c r="T131" i="1"/>
  <c r="R131" i="1"/>
  <c r="N131" i="1"/>
  <c r="J131" i="1"/>
  <c r="Q113" i="1"/>
  <c r="Q130" i="1"/>
  <c r="W130" i="1"/>
  <c r="M113" i="1"/>
  <c r="M130" i="1"/>
  <c r="V130" i="1"/>
  <c r="I113" i="1"/>
  <c r="I130" i="1"/>
  <c r="U130" i="1"/>
  <c r="E113" i="1"/>
  <c r="E130" i="1"/>
  <c r="T130" i="1"/>
  <c r="S124" i="1"/>
  <c r="S125" i="1"/>
  <c r="S126" i="1"/>
  <c r="S127" i="1"/>
  <c r="S128" i="1"/>
  <c r="S129" i="1"/>
  <c r="S130" i="1"/>
  <c r="Q112" i="1"/>
  <c r="Q129" i="1"/>
  <c r="W129" i="1"/>
  <c r="M112" i="1"/>
  <c r="M129" i="1"/>
  <c r="V129" i="1"/>
  <c r="I112" i="1"/>
  <c r="I129" i="1"/>
  <c r="U129" i="1"/>
  <c r="E112" i="1"/>
  <c r="E129" i="1"/>
  <c r="T129" i="1"/>
  <c r="Q111" i="1"/>
  <c r="Q128" i="1"/>
  <c r="W128" i="1"/>
  <c r="M111" i="1"/>
  <c r="M128" i="1"/>
  <c r="V128" i="1"/>
  <c r="I111" i="1"/>
  <c r="I128" i="1"/>
  <c r="U128" i="1"/>
  <c r="E111" i="1"/>
  <c r="E128" i="1"/>
  <c r="T128" i="1"/>
  <c r="Q110" i="1"/>
  <c r="Q127" i="1"/>
  <c r="W127" i="1"/>
  <c r="M110" i="1"/>
  <c r="M127" i="1"/>
  <c r="V127" i="1"/>
  <c r="I110" i="1"/>
  <c r="I127" i="1"/>
  <c r="U127" i="1"/>
  <c r="E110" i="1"/>
  <c r="E127" i="1"/>
  <c r="T127" i="1"/>
  <c r="Q109" i="1"/>
  <c r="Q126" i="1"/>
  <c r="W126" i="1"/>
  <c r="M109" i="1"/>
  <c r="M126" i="1"/>
  <c r="V126" i="1"/>
  <c r="I109" i="1"/>
  <c r="I126" i="1"/>
  <c r="U126" i="1"/>
  <c r="E109" i="1"/>
  <c r="E126" i="1"/>
  <c r="T126" i="1"/>
  <c r="Q108" i="1"/>
  <c r="Q125" i="1"/>
  <c r="W125" i="1"/>
  <c r="M108" i="1"/>
  <c r="M125" i="1"/>
  <c r="V125" i="1"/>
  <c r="I108" i="1"/>
  <c r="I125" i="1"/>
  <c r="U125" i="1"/>
  <c r="E108" i="1"/>
  <c r="E125" i="1"/>
  <c r="T125" i="1"/>
  <c r="Q107" i="1"/>
  <c r="Q124" i="1"/>
  <c r="W124" i="1"/>
  <c r="M107" i="1"/>
  <c r="M124" i="1"/>
  <c r="V124" i="1"/>
  <c r="I107" i="1"/>
  <c r="I124" i="1"/>
  <c r="U124" i="1"/>
  <c r="E107" i="1"/>
  <c r="E124" i="1"/>
  <c r="T124" i="1"/>
  <c r="Q106" i="1"/>
  <c r="Q123" i="1"/>
  <c r="W123" i="1"/>
  <c r="M106" i="1"/>
  <c r="M123" i="1"/>
  <c r="V123" i="1"/>
  <c r="I106" i="1"/>
  <c r="I123" i="1"/>
  <c r="U123" i="1"/>
  <c r="E106" i="1"/>
  <c r="T123" i="1"/>
  <c r="S122" i="1"/>
  <c r="Q122" i="1"/>
  <c r="R121" i="1"/>
  <c r="N121" i="1"/>
  <c r="J121" i="1"/>
  <c r="F121" i="1"/>
  <c r="B115" i="1"/>
  <c r="B116" i="1"/>
  <c r="B117" i="1"/>
  <c r="B118" i="1"/>
  <c r="B119" i="1"/>
  <c r="B120" i="1"/>
  <c r="B121" i="1"/>
  <c r="R120" i="1"/>
  <c r="N120" i="1"/>
  <c r="J120" i="1"/>
  <c r="F120" i="1"/>
  <c r="R119" i="1"/>
  <c r="N119" i="1"/>
  <c r="J119" i="1"/>
  <c r="F119" i="1"/>
  <c r="R118" i="1"/>
  <c r="N118" i="1"/>
  <c r="J118" i="1"/>
  <c r="F118" i="1"/>
  <c r="R117" i="1"/>
  <c r="N117" i="1"/>
  <c r="J117" i="1"/>
  <c r="F117" i="1"/>
  <c r="R116" i="1"/>
  <c r="N116" i="1"/>
  <c r="J116" i="1"/>
  <c r="F116" i="1"/>
  <c r="R115" i="1"/>
  <c r="N115" i="1"/>
  <c r="J115" i="1"/>
  <c r="F115" i="1"/>
  <c r="R114" i="1"/>
  <c r="N114" i="1"/>
  <c r="J114" i="1"/>
  <c r="F114" i="1"/>
  <c r="B107" i="1"/>
  <c r="B108" i="1"/>
  <c r="B109" i="1"/>
  <c r="B110" i="1"/>
  <c r="B111" i="1"/>
  <c r="B112" i="1"/>
  <c r="B113" i="1"/>
  <c r="B98" i="1"/>
  <c r="B99" i="1"/>
  <c r="B100" i="1"/>
  <c r="B101" i="1"/>
  <c r="B102" i="1"/>
  <c r="B103" i="1"/>
  <c r="B104" i="1"/>
  <c r="L85" i="1"/>
  <c r="L86" i="1"/>
  <c r="L87" i="1"/>
  <c r="L88" i="1"/>
  <c r="L89" i="1"/>
  <c r="L90" i="1"/>
  <c r="L91" i="1"/>
  <c r="O92" i="1"/>
  <c r="I86" i="1"/>
  <c r="J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N92" i="1"/>
  <c r="L92" i="1"/>
  <c r="K85" i="1"/>
  <c r="J85" i="1"/>
  <c r="I85" i="1"/>
  <c r="L77" i="1"/>
  <c r="L78" i="1"/>
  <c r="L79" i="1"/>
  <c r="L80" i="1"/>
  <c r="L81" i="1"/>
  <c r="L82" i="1"/>
  <c r="L83" i="1"/>
  <c r="L84" i="1"/>
  <c r="O84" i="1"/>
  <c r="I77" i="1"/>
  <c r="J77" i="1"/>
  <c r="K77" i="1"/>
  <c r="I78" i="1"/>
  <c r="J78" i="1"/>
  <c r="K78" i="1"/>
  <c r="I79" i="1"/>
  <c r="J79" i="1"/>
  <c r="K79" i="1"/>
  <c r="I80" i="1"/>
  <c r="J80" i="1"/>
  <c r="K80" i="1"/>
  <c r="J81" i="1"/>
  <c r="K81" i="1"/>
  <c r="I82" i="1"/>
  <c r="J82" i="1"/>
  <c r="K82" i="1"/>
  <c r="I83" i="1"/>
  <c r="J83" i="1"/>
  <c r="K83" i="1"/>
  <c r="I84" i="1"/>
  <c r="J84" i="1"/>
  <c r="K84" i="1"/>
  <c r="N84" i="1"/>
  <c r="L69" i="1"/>
  <c r="L70" i="1"/>
  <c r="L71" i="1"/>
  <c r="L72" i="1"/>
  <c r="L73" i="1"/>
  <c r="L74" i="1"/>
  <c r="L75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L76" i="1"/>
  <c r="G40" i="1"/>
  <c r="G41" i="1"/>
  <c r="G42" i="1"/>
  <c r="G43" i="1"/>
  <c r="G44" i="1"/>
  <c r="G45" i="1"/>
  <c r="G46" i="1"/>
  <c r="G47" i="1"/>
  <c r="O47" i="1"/>
  <c r="G56" i="1"/>
  <c r="G57" i="1"/>
  <c r="G58" i="1"/>
  <c r="G59" i="1"/>
  <c r="G60" i="1"/>
  <c r="G61" i="1"/>
  <c r="G62" i="1"/>
  <c r="G63" i="1"/>
  <c r="O63" i="1"/>
  <c r="W71" i="1"/>
  <c r="M56" i="1"/>
  <c r="M57" i="1"/>
  <c r="M58" i="1"/>
  <c r="M59" i="1"/>
  <c r="M60" i="1"/>
  <c r="M61" i="1"/>
  <c r="M62" i="1"/>
  <c r="M63" i="1"/>
  <c r="Y63" i="1"/>
  <c r="Y64" i="1"/>
  <c r="S63" i="1"/>
  <c r="S64" i="1"/>
  <c r="N56" i="1"/>
  <c r="N57" i="1"/>
  <c r="N58" i="1"/>
  <c r="N59" i="1"/>
  <c r="N60" i="1"/>
  <c r="N61" i="1"/>
  <c r="N62" i="1"/>
  <c r="N63" i="1"/>
  <c r="Z63" i="1"/>
  <c r="V63" i="1"/>
  <c r="U63" i="1"/>
  <c r="H56" i="1"/>
  <c r="H57" i="1"/>
  <c r="H58" i="1"/>
  <c r="H59" i="1"/>
  <c r="H60" i="1"/>
  <c r="H61" i="1"/>
  <c r="H62" i="1"/>
  <c r="H63" i="1"/>
  <c r="T63" i="1"/>
  <c r="P63" i="1"/>
  <c r="N48" i="1"/>
  <c r="N49" i="1"/>
  <c r="N50" i="1"/>
  <c r="N51" i="1"/>
  <c r="N52" i="1"/>
  <c r="N53" i="1"/>
  <c r="N54" i="1"/>
  <c r="N55" i="1"/>
  <c r="Z55" i="1"/>
  <c r="Z56" i="1"/>
  <c r="M48" i="1"/>
  <c r="M49" i="1"/>
  <c r="M50" i="1"/>
  <c r="M51" i="1"/>
  <c r="M52" i="1"/>
  <c r="M53" i="1"/>
  <c r="M54" i="1"/>
  <c r="M55" i="1"/>
  <c r="Y55" i="1"/>
  <c r="Y56" i="1"/>
  <c r="G48" i="1"/>
  <c r="G49" i="1"/>
  <c r="G50" i="1"/>
  <c r="G51" i="1"/>
  <c r="G52" i="1"/>
  <c r="G53" i="1"/>
  <c r="G54" i="1"/>
  <c r="G55" i="1"/>
  <c r="S55" i="1"/>
  <c r="S56" i="1"/>
  <c r="V55" i="1"/>
  <c r="U55" i="1"/>
  <c r="H48" i="1"/>
  <c r="H49" i="1"/>
  <c r="H50" i="1"/>
  <c r="H51" i="1"/>
  <c r="H52" i="1"/>
  <c r="H53" i="1"/>
  <c r="H54" i="1"/>
  <c r="H55" i="1"/>
  <c r="T55" i="1"/>
  <c r="R55" i="1"/>
  <c r="P55" i="1"/>
  <c r="O55" i="1"/>
  <c r="M40" i="1"/>
  <c r="M41" i="1"/>
  <c r="M42" i="1"/>
  <c r="M43" i="1"/>
  <c r="M44" i="1"/>
  <c r="M45" i="1"/>
  <c r="M46" i="1"/>
  <c r="M47" i="1"/>
  <c r="Y47" i="1"/>
  <c r="Y48" i="1"/>
  <c r="S47" i="1"/>
  <c r="S48" i="1"/>
  <c r="N40" i="1"/>
  <c r="N41" i="1"/>
  <c r="N42" i="1"/>
  <c r="N43" i="1"/>
  <c r="N44" i="1"/>
  <c r="N45" i="1"/>
  <c r="N46" i="1"/>
  <c r="N47" i="1"/>
  <c r="Z47" i="1"/>
  <c r="X47" i="1"/>
  <c r="V47" i="1"/>
  <c r="U47" i="1"/>
  <c r="H40" i="1"/>
  <c r="H41" i="1"/>
  <c r="H42" i="1"/>
  <c r="H43" i="1"/>
  <c r="H44" i="1"/>
  <c r="H45" i="1"/>
  <c r="H46" i="1"/>
  <c r="H47" i="1"/>
  <c r="T47" i="1"/>
  <c r="R47" i="1"/>
  <c r="P47" i="1"/>
  <c r="N28" i="1"/>
  <c r="N29" i="1"/>
  <c r="N30" i="1"/>
  <c r="N31" i="1"/>
  <c r="N32" i="1"/>
  <c r="N33" i="1"/>
  <c r="N34" i="1"/>
  <c r="N35" i="1"/>
  <c r="Z35" i="1"/>
  <c r="Z36" i="1"/>
  <c r="M28" i="1"/>
  <c r="M29" i="1"/>
  <c r="M30" i="1"/>
  <c r="M31" i="1"/>
  <c r="M32" i="1"/>
  <c r="M33" i="1"/>
  <c r="M34" i="1"/>
  <c r="M35" i="1"/>
  <c r="Y35" i="1"/>
  <c r="Y36" i="1"/>
  <c r="G28" i="1"/>
  <c r="G29" i="1"/>
  <c r="G30" i="1"/>
  <c r="G31" i="1"/>
  <c r="G32" i="1"/>
  <c r="G33" i="1"/>
  <c r="G34" i="1"/>
  <c r="G35" i="1"/>
  <c r="S35" i="1"/>
  <c r="S36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36" i="1"/>
  <c r="V35" i="1"/>
  <c r="U35" i="1"/>
  <c r="H28" i="1"/>
  <c r="H29" i="1"/>
  <c r="H30" i="1"/>
  <c r="H31" i="1"/>
  <c r="H32" i="1"/>
  <c r="H33" i="1"/>
  <c r="H34" i="1"/>
  <c r="H35" i="1"/>
  <c r="T35" i="1"/>
  <c r="N20" i="1"/>
  <c r="N21" i="1"/>
  <c r="N22" i="1"/>
  <c r="N23" i="1"/>
  <c r="N24" i="1"/>
  <c r="N25" i="1"/>
  <c r="N26" i="1"/>
  <c r="N27" i="1"/>
  <c r="Z27" i="1"/>
  <c r="Z28" i="1"/>
  <c r="Y27" i="1"/>
  <c r="Y28" i="1"/>
  <c r="S27" i="1"/>
  <c r="S28" i="1"/>
  <c r="W27" i="1"/>
  <c r="V27" i="1"/>
  <c r="U27" i="1"/>
  <c r="H20" i="1"/>
  <c r="H21" i="1"/>
  <c r="H22" i="1"/>
  <c r="H23" i="1"/>
  <c r="H24" i="1"/>
  <c r="H25" i="1"/>
  <c r="H26" i="1"/>
  <c r="H27" i="1"/>
  <c r="T27" i="1"/>
  <c r="R27" i="1"/>
  <c r="Q27" i="1"/>
  <c r="P27" i="1"/>
  <c r="N12" i="1"/>
  <c r="N13" i="1"/>
  <c r="N14" i="1"/>
  <c r="N15" i="1"/>
  <c r="N16" i="1"/>
  <c r="N17" i="1"/>
  <c r="N18" i="1"/>
  <c r="N19" i="1"/>
  <c r="Z19" i="1"/>
  <c r="Z20" i="1"/>
  <c r="Y19" i="1"/>
  <c r="Y20" i="1"/>
  <c r="H12" i="1"/>
  <c r="H13" i="1"/>
  <c r="H14" i="1"/>
  <c r="H15" i="1"/>
  <c r="H16" i="1"/>
  <c r="H17" i="1"/>
  <c r="H18" i="1"/>
  <c r="H19" i="1"/>
  <c r="T19" i="1"/>
  <c r="T20" i="1"/>
  <c r="S19" i="1"/>
  <c r="X19" i="1"/>
  <c r="W19" i="1"/>
  <c r="V19" i="1"/>
  <c r="U19" i="1"/>
  <c r="R19" i="1"/>
  <c r="Q19" i="1"/>
  <c r="X27" i="1"/>
  <c r="N36" i="1"/>
</calcChain>
</file>

<file path=xl/sharedStrings.xml><?xml version="1.0" encoding="utf-8"?>
<sst xmlns="http://schemas.openxmlformats.org/spreadsheetml/2006/main" count="487" uniqueCount="86">
  <si>
    <t>GTT4</t>
  </si>
  <si>
    <t>Samples were homogenized 1:15 and then centrifuged 7000g 10 min and 100,000g 45 min</t>
  </si>
  <si>
    <t xml:space="preserve">Assay 1 </t>
  </si>
  <si>
    <t>High glucose (100mM) without and with 10 uM AZD 1656</t>
  </si>
  <si>
    <t>Assay dilution 600 and 300 times</t>
  </si>
  <si>
    <t xml:space="preserve">Assay 2 </t>
  </si>
  <si>
    <t>Low Glucose (0.5mM) without and with 10 uM AZD1656</t>
  </si>
  <si>
    <t>Assay dilution 150 and  75 times</t>
  </si>
  <si>
    <t>Assay 3</t>
  </si>
  <si>
    <t>Low glucose (0.5mM) without (triplicate) and with 1(single) 0 uM AZD1656</t>
  </si>
  <si>
    <t>SV 20 ul</t>
  </si>
  <si>
    <t>assay dilution 150 times</t>
  </si>
  <si>
    <t>Assay 4</t>
  </si>
  <si>
    <t>15 ul of pooled vehicle and 175 ul of MR with 0.5mM glucose and with a titration of GKA</t>
  </si>
  <si>
    <t>Assay dilution (200 times)</t>
  </si>
  <si>
    <t xml:space="preserve"> </t>
  </si>
  <si>
    <t>Raw data</t>
  </si>
  <si>
    <t>raw data</t>
  </si>
  <si>
    <t>Corrected</t>
  </si>
  <si>
    <t>AVERAGE</t>
  </si>
  <si>
    <t>TTEST</t>
  </si>
  <si>
    <t>STDEV</t>
  </si>
  <si>
    <t>GLC</t>
  </si>
  <si>
    <t>gka</t>
  </si>
  <si>
    <t>by 600</t>
  </si>
  <si>
    <t>by 300</t>
  </si>
  <si>
    <t>SV</t>
  </si>
  <si>
    <t>PF-100</t>
  </si>
  <si>
    <t>AZD 9</t>
  </si>
  <si>
    <t>VEHICLE</t>
  </si>
  <si>
    <t>SEM</t>
  </si>
  <si>
    <t>Calculated  PF-044 in liver</t>
  </si>
  <si>
    <t>Sigma-PF</t>
  </si>
  <si>
    <t>AZD1656</t>
  </si>
  <si>
    <t>PF(+)044</t>
  </si>
  <si>
    <t>PF(-)044</t>
  </si>
  <si>
    <t>SIGMA</t>
  </si>
  <si>
    <t>PF(+)</t>
  </si>
  <si>
    <t>PF(-)</t>
  </si>
  <si>
    <t>GLC (mM)</t>
  </si>
  <si>
    <r>
      <t>AZD1656 (10</t>
    </r>
    <r>
      <rPr>
        <sz val="11"/>
        <color theme="1"/>
        <rFont val="Calibri"/>
        <family val="2"/>
      </rPr>
      <t>µM)</t>
    </r>
  </si>
  <si>
    <r>
      <t>sample vol (</t>
    </r>
    <r>
      <rPr>
        <sz val="11"/>
        <color theme="1"/>
        <rFont val="Calibri"/>
        <family val="2"/>
      </rPr>
      <t>µl)</t>
    </r>
  </si>
  <si>
    <r>
      <t xml:space="preserve">SV 5 and 10 </t>
    </r>
    <r>
      <rPr>
        <sz val="11"/>
        <color theme="1"/>
        <rFont val="Calibri"/>
        <family val="2"/>
      </rPr>
      <t>µl</t>
    </r>
  </si>
  <si>
    <r>
      <t xml:space="preserve">SV 20 and 40 </t>
    </r>
    <r>
      <rPr>
        <sz val="11"/>
        <color theme="1"/>
        <rFont val="Calibri"/>
        <family val="2"/>
      </rPr>
      <t>µl</t>
    </r>
  </si>
  <si>
    <t xml:space="preserve">Mouse no. </t>
  </si>
  <si>
    <t>Raw data (Del OD/min)</t>
  </si>
  <si>
    <t>AVERAGE (RAW)</t>
  </si>
  <si>
    <t>AVERAGE (U/g)</t>
  </si>
  <si>
    <r>
      <rPr>
        <sz val="11"/>
        <color rgb="FF00B0F0"/>
        <rFont val="Calibri"/>
        <family val="2"/>
        <scheme val="minor"/>
      </rPr>
      <t>STDEV</t>
    </r>
    <r>
      <rPr>
        <sz val="11"/>
        <color theme="1"/>
        <rFont val="Calibri"/>
        <family val="2"/>
        <scheme val="minor"/>
      </rPr>
      <t xml:space="preserve">  / SEM</t>
    </r>
  </si>
  <si>
    <r>
      <t xml:space="preserve">STDEV / </t>
    </r>
    <r>
      <rPr>
        <sz val="11"/>
        <color rgb="FF00B050"/>
        <rFont val="Calibri"/>
        <family val="2"/>
        <scheme val="minor"/>
      </rPr>
      <t>CV</t>
    </r>
  </si>
  <si>
    <t>Assay-2</t>
  </si>
  <si>
    <t>Assay-3</t>
  </si>
  <si>
    <t xml:space="preserve">17 Fatty </t>
  </si>
  <si>
    <t>RAW DATA</t>
  </si>
  <si>
    <t>DELTA</t>
  </si>
  <si>
    <t>STDEVE</t>
  </si>
  <si>
    <t>munits/g wet wt</t>
  </si>
  <si>
    <t>Ray data</t>
  </si>
  <si>
    <t>17 Fatty</t>
  </si>
  <si>
    <t>AZD 2mg/kg</t>
  </si>
  <si>
    <t>AZD 4.5mg/kg</t>
  </si>
  <si>
    <t>munits/g</t>
  </si>
  <si>
    <t>09/06/201</t>
  </si>
  <si>
    <t>Assay-4</t>
  </si>
  <si>
    <t xml:space="preserve"> sv 15 ul</t>
  </si>
  <si>
    <t>sv 20 ul</t>
  </si>
  <si>
    <t>sv 40 ul</t>
  </si>
  <si>
    <t>600/(6.22X0.3)</t>
  </si>
  <si>
    <t>SV 5 ul dublicate</t>
  </si>
  <si>
    <t>SV 20  ul (triplicate) and 20 ul with GKA</t>
  </si>
  <si>
    <t>Low glucose (0.5mM) without GKA</t>
  </si>
  <si>
    <t>Sv 40 ul</t>
  </si>
  <si>
    <t>DILN</t>
  </si>
  <si>
    <t>GK summary</t>
  </si>
  <si>
    <t>10 uM</t>
  </si>
  <si>
    <t>Assay</t>
  </si>
  <si>
    <t>Glucose</t>
  </si>
  <si>
    <t>Replicates</t>
  </si>
  <si>
    <t>Azd -9</t>
  </si>
  <si>
    <t>vehicle</t>
  </si>
  <si>
    <t>Diln corr</t>
  </si>
  <si>
    <t>U/g</t>
  </si>
  <si>
    <t>Dil</t>
  </si>
  <si>
    <t>10µM</t>
  </si>
  <si>
    <t>Units/g</t>
  </si>
  <si>
    <r>
      <t>GKA (</t>
    </r>
    <r>
      <rPr>
        <b/>
        <sz val="11"/>
        <color theme="1"/>
        <rFont val="Calibri"/>
        <family val="2"/>
      </rPr>
      <t>µM)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</si>
</sst>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-* #,##0.0_-;\-* #,##0.0_-;_-* &quot;-&quot;??_-;_-@_-"/>
    <numFmt numFmtId="167" formatCode="_-* #,##0.000_-;\-* #,##0.000_-;_-* &quot;-&quot;??_-;_-@_-"/>
    <numFmt numFmtId="172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8">
    <xf numFmtId="0" fontId="0" fillId="0" borderId="0" xfId="0"/>
    <xf numFmtId="14" fontId="0" fillId="0" borderId="0" xfId="0" applyNumberFormat="1"/>
    <xf numFmtId="0" fontId="5" fillId="0" borderId="0" xfId="0" applyFont="1"/>
    <xf numFmtId="0" fontId="4" fillId="0" borderId="0" xfId="0" applyFont="1"/>
    <xf numFmtId="1" fontId="5" fillId="0" borderId="0" xfId="0" applyNumberFormat="1" applyFont="1"/>
    <xf numFmtId="1" fontId="4" fillId="0" borderId="0" xfId="0" applyNumberFormat="1" applyFont="1"/>
    <xf numFmtId="43" fontId="0" fillId="0" borderId="0" xfId="1" applyFont="1"/>
    <xf numFmtId="164" fontId="5" fillId="0" borderId="0" xfId="1" applyNumberFormat="1" applyFont="1"/>
    <xf numFmtId="0" fontId="0" fillId="4" borderId="0" xfId="0" applyFill="1"/>
    <xf numFmtId="164" fontId="6" fillId="0" borderId="0" xfId="1" applyNumberFormat="1" applyFont="1"/>
    <xf numFmtId="0" fontId="0" fillId="5" borderId="0" xfId="0" applyFill="1"/>
    <xf numFmtId="0" fontId="0" fillId="6" borderId="0" xfId="0" applyFill="1"/>
    <xf numFmtId="43" fontId="5" fillId="6" borderId="0" xfId="1" applyFont="1" applyFill="1"/>
    <xf numFmtId="0" fontId="6" fillId="0" borderId="0" xfId="0" applyFont="1"/>
    <xf numFmtId="165" fontId="0" fillId="0" borderId="0" xfId="1" applyNumberFormat="1" applyFont="1"/>
    <xf numFmtId="166" fontId="6" fillId="0" borderId="0" xfId="1" applyNumberFormat="1" applyFont="1"/>
    <xf numFmtId="43" fontId="6" fillId="0" borderId="0" xfId="1" applyFont="1"/>
    <xf numFmtId="0" fontId="0" fillId="0" borderId="1" xfId="0" applyBorder="1"/>
    <xf numFmtId="1" fontId="0" fillId="0" borderId="0" xfId="0" applyNumberFormat="1"/>
    <xf numFmtId="167" fontId="0" fillId="0" borderId="0" xfId="1" applyNumberFormat="1" applyFont="1"/>
    <xf numFmtId="43" fontId="4" fillId="0" borderId="0" xfId="1" applyFont="1"/>
    <xf numFmtId="43" fontId="5" fillId="0" borderId="0" xfId="1" applyFont="1"/>
    <xf numFmtId="164" fontId="2" fillId="2" borderId="0" xfId="2" applyNumberFormat="1"/>
    <xf numFmtId="164" fontId="2" fillId="2" borderId="2" xfId="2" applyNumberFormat="1" applyBorder="1"/>
    <xf numFmtId="0" fontId="0" fillId="0" borderId="3" xfId="0" applyBorder="1"/>
    <xf numFmtId="0" fontId="0" fillId="0" borderId="4" xfId="0" applyBorder="1"/>
    <xf numFmtId="164" fontId="4" fillId="0" borderId="0" xfId="0" applyNumberFormat="1" applyFont="1"/>
    <xf numFmtId="167" fontId="4" fillId="0" borderId="5" xfId="1" applyNumberFormat="1" applyFont="1" applyBorder="1"/>
    <xf numFmtId="43" fontId="0" fillId="0" borderId="0" xfId="1" applyFont="1" applyBorder="1"/>
    <xf numFmtId="43" fontId="0" fillId="0" borderId="6" xfId="1" applyFont="1" applyBorder="1"/>
    <xf numFmtId="167" fontId="4" fillId="0" borderId="7" xfId="1" applyNumberFormat="1" applyFont="1" applyBorder="1"/>
    <xf numFmtId="164" fontId="5" fillId="0" borderId="0" xfId="0" applyNumberFormat="1" applyFont="1"/>
    <xf numFmtId="164" fontId="0" fillId="0" borderId="0" xfId="0" applyNumberFormat="1" applyFont="1"/>
    <xf numFmtId="0" fontId="0" fillId="0" borderId="2" xfId="0" applyBorder="1"/>
    <xf numFmtId="43" fontId="5" fillId="0" borderId="3" xfId="1" applyFont="1" applyBorder="1"/>
    <xf numFmtId="43" fontId="5" fillId="0" borderId="4" xfId="1" applyFont="1" applyBorder="1"/>
    <xf numFmtId="0" fontId="0" fillId="0" borderId="5" xfId="0" applyBorder="1"/>
    <xf numFmtId="43" fontId="5" fillId="0" borderId="0" xfId="1" applyFont="1" applyBorder="1"/>
    <xf numFmtId="43" fontId="5" fillId="0" borderId="6" xfId="1" applyFont="1" applyBorder="1"/>
    <xf numFmtId="0" fontId="0" fillId="0" borderId="8" xfId="0" applyBorder="1"/>
    <xf numFmtId="43" fontId="5" fillId="0" borderId="9" xfId="1" applyFont="1" applyBorder="1"/>
    <xf numFmtId="43" fontId="5" fillId="0" borderId="10" xfId="1" applyFont="1" applyBorder="1"/>
    <xf numFmtId="0" fontId="5" fillId="0" borderId="3" xfId="0" applyFont="1" applyBorder="1"/>
    <xf numFmtId="0" fontId="5" fillId="0" borderId="4" xfId="0" applyFont="1" applyBorder="1"/>
    <xf numFmtId="0" fontId="0" fillId="0" borderId="0" xfId="0" applyBorder="1"/>
    <xf numFmtId="0" fontId="5" fillId="0" borderId="0" xfId="0" applyFont="1" applyBorder="1"/>
    <xf numFmtId="0" fontId="5" fillId="0" borderId="6" xfId="0" applyFont="1" applyBorder="1"/>
    <xf numFmtId="0" fontId="0" fillId="0" borderId="9" xfId="0" applyBorder="1"/>
    <xf numFmtId="0" fontId="5" fillId="0" borderId="9" xfId="0" applyFont="1" applyBorder="1"/>
    <xf numFmtId="0" fontId="5" fillId="0" borderId="10" xfId="0" applyFont="1" applyBorder="1"/>
    <xf numFmtId="1" fontId="5" fillId="0" borderId="3" xfId="0" applyNumberFormat="1" applyFont="1" applyBorder="1"/>
    <xf numFmtId="1" fontId="5" fillId="0" borderId="4" xfId="0" applyNumberFormat="1" applyFont="1" applyBorder="1"/>
    <xf numFmtId="1" fontId="5" fillId="0" borderId="0" xfId="0" applyNumberFormat="1" applyFont="1" applyBorder="1"/>
    <xf numFmtId="1" fontId="5" fillId="0" borderId="6" xfId="0" applyNumberFormat="1" applyFont="1" applyBorder="1"/>
    <xf numFmtId="0" fontId="0" fillId="4" borderId="5" xfId="0" applyFill="1" applyBorder="1"/>
    <xf numFmtId="0" fontId="0" fillId="4" borderId="0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8" xfId="0" applyFill="1" applyBorder="1"/>
    <xf numFmtId="0" fontId="0" fillId="5" borderId="9" xfId="0" applyFill="1" applyBorder="1"/>
    <xf numFmtId="1" fontId="5" fillId="0" borderId="9" xfId="0" applyNumberFormat="1" applyFont="1" applyBorder="1"/>
    <xf numFmtId="1" fontId="5" fillId="0" borderId="10" xfId="0" applyNumberFormat="1" applyFont="1" applyBorder="1"/>
    <xf numFmtId="0" fontId="0" fillId="0" borderId="6" xfId="0" applyBorder="1"/>
    <xf numFmtId="0" fontId="0" fillId="0" borderId="10" xfId="0" applyBorder="1"/>
    <xf numFmtId="1" fontId="5" fillId="4" borderId="0" xfId="0" applyNumberFormat="1" applyFont="1" applyFill="1" applyBorder="1"/>
    <xf numFmtId="1" fontId="5" fillId="4" borderId="6" xfId="0" applyNumberFormat="1" applyFont="1" applyFill="1" applyBorder="1"/>
    <xf numFmtId="0" fontId="8" fillId="0" borderId="0" xfId="0" applyFont="1"/>
    <xf numFmtId="0" fontId="0" fillId="7" borderId="0" xfId="0" applyFill="1"/>
    <xf numFmtId="43" fontId="0" fillId="7" borderId="0" xfId="1" applyFont="1" applyFill="1"/>
    <xf numFmtId="43" fontId="4" fillId="0" borderId="0" xfId="0" applyNumberFormat="1" applyFont="1"/>
    <xf numFmtId="0" fontId="3" fillId="3" borderId="0" xfId="3"/>
    <xf numFmtId="0" fontId="0" fillId="0" borderId="2" xfId="0" applyFill="1" applyBorder="1"/>
    <xf numFmtId="0" fontId="0" fillId="0" borderId="3" xfId="0" applyFill="1" applyBorder="1"/>
    <xf numFmtId="0" fontId="0" fillId="7" borderId="5" xfId="0" applyFill="1" applyBorder="1"/>
    <xf numFmtId="0" fontId="0" fillId="7" borderId="0" xfId="0" applyFill="1" applyBorder="1"/>
    <xf numFmtId="0" fontId="0" fillId="0" borderId="0" xfId="0" applyFill="1" applyBorder="1"/>
    <xf numFmtId="43" fontId="0" fillId="0" borderId="0" xfId="0" applyNumberFormat="1" applyBorder="1"/>
    <xf numFmtId="43" fontId="0" fillId="7" borderId="0" xfId="1" applyFont="1" applyFill="1" applyBorder="1"/>
    <xf numFmtId="43" fontId="0" fillId="4" borderId="0" xfId="1" applyFont="1" applyFill="1" applyBorder="1"/>
    <xf numFmtId="0" fontId="0" fillId="0" borderId="9" xfId="0" applyFill="1" applyBorder="1"/>
    <xf numFmtId="43" fontId="0" fillId="0" borderId="9" xfId="0" applyNumberFormat="1" applyBorder="1"/>
    <xf numFmtId="43" fontId="0" fillId="5" borderId="9" xfId="1" applyFont="1" applyFill="1" applyBorder="1"/>
    <xf numFmtId="43" fontId="0" fillId="0" borderId="9" xfId="1" applyFont="1" applyBorder="1"/>
    <xf numFmtId="0" fontId="0" fillId="7" borderId="2" xfId="0" applyFill="1" applyBorder="1"/>
    <xf numFmtId="0" fontId="0" fillId="7" borderId="3" xfId="0" applyFill="1" applyBorder="1"/>
    <xf numFmtId="43" fontId="0" fillId="0" borderId="3" xfId="0" applyNumberFormat="1" applyBorder="1"/>
    <xf numFmtId="164" fontId="4" fillId="0" borderId="3" xfId="1" applyNumberFormat="1" applyFont="1" applyFill="1" applyBorder="1"/>
    <xf numFmtId="164" fontId="0" fillId="0" borderId="3" xfId="1" applyNumberFormat="1" applyFont="1" applyFill="1" applyBorder="1"/>
    <xf numFmtId="164" fontId="5" fillId="0" borderId="3" xfId="1" applyNumberFormat="1" applyFont="1" applyFill="1" applyBorder="1"/>
    <xf numFmtId="164" fontId="5" fillId="0" borderId="4" xfId="1" applyNumberFormat="1" applyFont="1" applyBorder="1"/>
    <xf numFmtId="164" fontId="4" fillId="0" borderId="0" xfId="1" applyNumberFormat="1" applyFont="1" applyFill="1" applyBorder="1"/>
    <xf numFmtId="164" fontId="0" fillId="0" borderId="0" xfId="1" applyNumberFormat="1" applyFont="1" applyFill="1" applyBorder="1"/>
    <xf numFmtId="164" fontId="5" fillId="0" borderId="0" xfId="1" applyNumberFormat="1" applyFont="1" applyFill="1" applyBorder="1"/>
    <xf numFmtId="164" fontId="5" fillId="0" borderId="6" xfId="1" applyNumberFormat="1" applyFont="1" applyBorder="1"/>
    <xf numFmtId="164" fontId="4" fillId="0" borderId="9" xfId="1" applyNumberFormat="1" applyFont="1" applyFill="1" applyBorder="1"/>
    <xf numFmtId="164" fontId="0" fillId="0" borderId="9" xfId="1" applyNumberFormat="1" applyFont="1" applyFill="1" applyBorder="1"/>
    <xf numFmtId="164" fontId="5" fillId="0" borderId="9" xfId="1" applyNumberFormat="1" applyFont="1" applyFill="1" applyBorder="1"/>
    <xf numFmtId="164" fontId="5" fillId="0" borderId="10" xfId="1" applyNumberFormat="1" applyFont="1" applyBorder="1"/>
    <xf numFmtId="14" fontId="0" fillId="0" borderId="2" xfId="0" applyNumberFormat="1" applyBorder="1"/>
    <xf numFmtId="0" fontId="0" fillId="8" borderId="0" xfId="0" applyFill="1"/>
    <xf numFmtId="0" fontId="0" fillId="0" borderId="0" xfId="0" applyFill="1"/>
    <xf numFmtId="0" fontId="0" fillId="5" borderId="3" xfId="0" applyFill="1" applyBorder="1"/>
    <xf numFmtId="43" fontId="0" fillId="5" borderId="3" xfId="1" applyFont="1" applyFill="1" applyBorder="1"/>
    <xf numFmtId="43" fontId="0" fillId="0" borderId="3" xfId="1" applyFont="1" applyBorder="1"/>
    <xf numFmtId="43" fontId="0" fillId="0" borderId="3" xfId="1" applyFont="1" applyFill="1" applyBorder="1"/>
    <xf numFmtId="43" fontId="0" fillId="0" borderId="0" xfId="1" applyFont="1" applyFill="1" applyBorder="1"/>
    <xf numFmtId="0" fontId="0" fillId="8" borderId="9" xfId="0" applyFill="1" applyBorder="1"/>
    <xf numFmtId="43" fontId="0" fillId="8" borderId="9" xfId="1" applyFont="1" applyFill="1" applyBorder="1"/>
    <xf numFmtId="43" fontId="0" fillId="0" borderId="9" xfId="1" applyFont="1" applyFill="1" applyBorder="1"/>
    <xf numFmtId="164" fontId="5" fillId="0" borderId="3" xfId="0" applyNumberFormat="1" applyFont="1" applyFill="1" applyBorder="1"/>
    <xf numFmtId="164" fontId="5" fillId="0" borderId="0" xfId="0" applyNumberFormat="1" applyFont="1" applyFill="1" applyBorder="1"/>
    <xf numFmtId="164" fontId="5" fillId="0" borderId="9" xfId="0" applyNumberFormat="1" applyFont="1" applyFill="1" applyBorder="1"/>
    <xf numFmtId="166" fontId="0" fillId="0" borderId="0" xfId="1" applyNumberFormat="1" applyFont="1"/>
    <xf numFmtId="166" fontId="0" fillId="5" borderId="0" xfId="1" applyNumberFormat="1" applyFont="1" applyFill="1"/>
    <xf numFmtId="166" fontId="0" fillId="5" borderId="0" xfId="0" applyNumberFormat="1" applyFill="1"/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167" fontId="0" fillId="10" borderId="0" xfId="1" applyNumberFormat="1" applyFont="1" applyFill="1"/>
    <xf numFmtId="0" fontId="0" fillId="10" borderId="0" xfId="0" applyFill="1"/>
    <xf numFmtId="43" fontId="4" fillId="10" borderId="0" xfId="0" applyNumberFormat="1" applyFont="1" applyFill="1"/>
    <xf numFmtId="164" fontId="0" fillId="0" borderId="0" xfId="1" applyNumberFormat="1" applyFont="1"/>
    <xf numFmtId="3" fontId="0" fillId="0" borderId="0" xfId="0" applyNumberFormat="1"/>
    <xf numFmtId="164" fontId="8" fillId="0" borderId="0" xfId="1" applyNumberFormat="1" applyFont="1"/>
    <xf numFmtId="164" fontId="3" fillId="3" borderId="0" xfId="3" applyNumberFormat="1"/>
    <xf numFmtId="0" fontId="9" fillId="0" borderId="0" xfId="0" applyFont="1"/>
    <xf numFmtId="164" fontId="4" fillId="0" borderId="7" xfId="0" applyNumberFormat="1" applyFont="1" applyBorder="1"/>
    <xf numFmtId="164" fontId="8" fillId="0" borderId="0" xfId="0" applyNumberFormat="1" applyFont="1"/>
    <xf numFmtId="0" fontId="0" fillId="0" borderId="11" xfId="0" applyBorder="1"/>
    <xf numFmtId="0" fontId="0" fillId="0" borderId="7" xfId="0" applyBorder="1"/>
    <xf numFmtId="1" fontId="5" fillId="0" borderId="0" xfId="1" applyNumberFormat="1" applyFont="1"/>
    <xf numFmtId="164" fontId="2" fillId="2" borderId="5" xfId="2" applyNumberFormat="1" applyBorder="1"/>
    <xf numFmtId="172" fontId="0" fillId="0" borderId="0" xfId="0" applyNumberFormat="1"/>
    <xf numFmtId="0" fontId="10" fillId="0" borderId="0" xfId="0" applyFont="1" applyBorder="1"/>
    <xf numFmtId="167" fontId="10" fillId="0" borderId="0" xfId="1" applyNumberFormat="1" applyFont="1" applyBorder="1"/>
    <xf numFmtId="167" fontId="10" fillId="0" borderId="9" xfId="1" applyNumberFormat="1" applyFont="1" applyBorder="1"/>
    <xf numFmtId="0" fontId="10" fillId="0" borderId="0" xfId="0" applyFont="1"/>
    <xf numFmtId="167" fontId="9" fillId="0" borderId="0" xfId="1" applyNumberFormat="1" applyFont="1"/>
    <xf numFmtId="167" fontId="12" fillId="0" borderId="0" xfId="1" applyNumberFormat="1" applyFont="1"/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tabSelected="1" topLeftCell="A37" workbookViewId="0">
      <selection activeCell="Q33" sqref="Q33"/>
    </sheetView>
  </sheetViews>
  <sheetFormatPr defaultRowHeight="14.4" x14ac:dyDescent="0.3"/>
  <cols>
    <col min="1" max="1" width="10.77734375" customWidth="1"/>
    <col min="2" max="2" width="10.88671875" customWidth="1"/>
    <col min="3" max="3" width="15.6640625" customWidth="1"/>
    <col min="4" max="4" width="11.21875" customWidth="1"/>
    <col min="16" max="16" width="9.5546875" bestFit="1" customWidth="1"/>
  </cols>
  <sheetData>
    <row r="1" spans="1:24" x14ac:dyDescent="0.3">
      <c r="A1" t="s">
        <v>0</v>
      </c>
      <c r="B1" s="1">
        <v>42895</v>
      </c>
    </row>
    <row r="2" spans="1:24" x14ac:dyDescent="0.3">
      <c r="A2" t="s">
        <v>1</v>
      </c>
      <c r="B2" s="1"/>
    </row>
    <row r="3" spans="1:24" x14ac:dyDescent="0.3">
      <c r="A3" t="s">
        <v>2</v>
      </c>
      <c r="C3" t="s">
        <v>3</v>
      </c>
      <c r="I3" t="s">
        <v>42</v>
      </c>
      <c r="L3" t="s">
        <v>4</v>
      </c>
    </row>
    <row r="4" spans="1:24" x14ac:dyDescent="0.3">
      <c r="A4" t="s">
        <v>5</v>
      </c>
      <c r="C4" t="s">
        <v>6</v>
      </c>
      <c r="I4" t="s">
        <v>43</v>
      </c>
      <c r="L4" t="s">
        <v>7</v>
      </c>
    </row>
    <row r="5" spans="1:24" x14ac:dyDescent="0.3">
      <c r="A5" t="s">
        <v>8</v>
      </c>
      <c r="C5" t="s">
        <v>9</v>
      </c>
      <c r="J5" t="s">
        <v>10</v>
      </c>
      <c r="L5" t="s">
        <v>11</v>
      </c>
    </row>
    <row r="6" spans="1:24" x14ac:dyDescent="0.3">
      <c r="A6" t="s">
        <v>12</v>
      </c>
      <c r="C6" t="s">
        <v>13</v>
      </c>
      <c r="L6" t="s">
        <v>14</v>
      </c>
    </row>
    <row r="7" spans="1:24" ht="15" thickBot="1" x14ac:dyDescent="0.35"/>
    <row r="8" spans="1:24" x14ac:dyDescent="0.3">
      <c r="A8" s="33" t="s">
        <v>2</v>
      </c>
      <c r="B8" s="24"/>
      <c r="C8" s="24" t="s">
        <v>15</v>
      </c>
      <c r="D8" s="24" t="s">
        <v>45</v>
      </c>
      <c r="E8" s="24" t="s">
        <v>17</v>
      </c>
      <c r="F8" s="24"/>
      <c r="G8" s="42" t="s">
        <v>18</v>
      </c>
      <c r="H8" s="42" t="s">
        <v>18</v>
      </c>
      <c r="I8" s="24"/>
      <c r="J8" s="24" t="s">
        <v>16</v>
      </c>
      <c r="K8" s="24" t="s">
        <v>17</v>
      </c>
      <c r="L8" s="24"/>
      <c r="M8" s="42" t="s">
        <v>18</v>
      </c>
      <c r="N8" s="43" t="s">
        <v>18</v>
      </c>
      <c r="O8" s="3" t="s">
        <v>19</v>
      </c>
      <c r="P8" s="3" t="s">
        <v>19</v>
      </c>
      <c r="Q8" t="s">
        <v>20</v>
      </c>
      <c r="R8" t="s">
        <v>20</v>
      </c>
      <c r="S8" t="s">
        <v>21</v>
      </c>
      <c r="T8" t="s">
        <v>21</v>
      </c>
      <c r="U8" s="3" t="s">
        <v>19</v>
      </c>
      <c r="V8" s="3" t="s">
        <v>19</v>
      </c>
      <c r="W8" t="s">
        <v>20</v>
      </c>
      <c r="X8" t="s">
        <v>20</v>
      </c>
    </row>
    <row r="9" spans="1:24" x14ac:dyDescent="0.3">
      <c r="A9" s="36"/>
      <c r="B9" s="44"/>
      <c r="C9" s="44" t="s">
        <v>39</v>
      </c>
      <c r="D9" s="44">
        <v>100</v>
      </c>
      <c r="E9" s="44">
        <v>100</v>
      </c>
      <c r="F9" s="44"/>
      <c r="G9" s="45">
        <v>100</v>
      </c>
      <c r="H9" s="45">
        <v>100</v>
      </c>
      <c r="I9" s="44"/>
      <c r="J9" s="44">
        <v>100</v>
      </c>
      <c r="K9" s="44">
        <v>100</v>
      </c>
      <c r="L9" s="44"/>
      <c r="M9" s="45">
        <v>100</v>
      </c>
      <c r="N9" s="46">
        <v>100</v>
      </c>
    </row>
    <row r="10" spans="1:24" x14ac:dyDescent="0.3">
      <c r="A10" s="36"/>
      <c r="B10" s="44"/>
      <c r="C10" s="44" t="s">
        <v>40</v>
      </c>
      <c r="D10" s="44">
        <v>0</v>
      </c>
      <c r="E10" s="44">
        <v>0</v>
      </c>
      <c r="F10" s="44"/>
      <c r="G10" s="45">
        <v>0</v>
      </c>
      <c r="H10" s="45">
        <v>0</v>
      </c>
      <c r="I10" s="44"/>
      <c r="J10" s="44" t="s">
        <v>83</v>
      </c>
      <c r="K10" s="44" t="s">
        <v>83</v>
      </c>
      <c r="L10" s="44"/>
      <c r="M10" s="45" t="s">
        <v>24</v>
      </c>
      <c r="N10" s="46" t="s">
        <v>25</v>
      </c>
    </row>
    <row r="11" spans="1:24" ht="15" thickBot="1" x14ac:dyDescent="0.35">
      <c r="A11" s="39" t="s">
        <v>44</v>
      </c>
      <c r="B11" s="47"/>
      <c r="C11" s="47" t="s">
        <v>41</v>
      </c>
      <c r="D11" s="47">
        <v>5</v>
      </c>
      <c r="E11" s="47">
        <v>10</v>
      </c>
      <c r="F11" s="47"/>
      <c r="G11" s="48" t="s">
        <v>24</v>
      </c>
      <c r="H11" s="48" t="s">
        <v>25</v>
      </c>
      <c r="I11" s="47"/>
      <c r="J11" s="47">
        <v>10</v>
      </c>
      <c r="K11" s="47">
        <v>20</v>
      </c>
      <c r="L11" s="47"/>
      <c r="M11" s="48" t="s">
        <v>24</v>
      </c>
      <c r="N11" s="49" t="s">
        <v>25</v>
      </c>
    </row>
    <row r="12" spans="1:24" x14ac:dyDescent="0.3">
      <c r="A12" s="33">
        <v>1</v>
      </c>
      <c r="B12" s="24" t="s">
        <v>27</v>
      </c>
      <c r="C12" s="24"/>
      <c r="D12" s="24">
        <v>12.638999999999999</v>
      </c>
      <c r="E12" s="24">
        <v>22.423999999999999</v>
      </c>
      <c r="F12" s="24"/>
      <c r="G12" s="50">
        <f>D12*15*40/1.866</f>
        <v>4063.9871382636652</v>
      </c>
      <c r="H12" s="50">
        <f>E12*15*20/1.866</f>
        <v>3605.144694533762</v>
      </c>
      <c r="I12" s="24"/>
      <c r="J12" s="24">
        <v>11.492000000000001</v>
      </c>
      <c r="K12" s="24">
        <v>21.064</v>
      </c>
      <c r="L12" s="24"/>
      <c r="M12" s="50">
        <f>J12*15*40/1.866</f>
        <v>3695.1768488745984</v>
      </c>
      <c r="N12" s="51">
        <f>K12*15*20/1.866</f>
        <v>3386.4951768488745</v>
      </c>
    </row>
    <row r="13" spans="1:24" x14ac:dyDescent="0.3">
      <c r="A13" s="36">
        <v>2</v>
      </c>
      <c r="B13" s="44" t="s">
        <v>27</v>
      </c>
      <c r="C13" s="44"/>
      <c r="D13" s="44">
        <v>10.728</v>
      </c>
      <c r="E13" s="44">
        <v>19.687000000000001</v>
      </c>
      <c r="F13" s="44"/>
      <c r="G13" s="52">
        <f t="shared" ref="G13:G35" si="0">D13*15*40/1.866</f>
        <v>3449.5176848874594</v>
      </c>
      <c r="H13" s="52">
        <f t="shared" ref="H13:H35" si="1">E13*15*20/1.866</f>
        <v>3165.1125401929262</v>
      </c>
      <c r="I13" s="44"/>
      <c r="J13" s="44">
        <v>9.8149999999999995</v>
      </c>
      <c r="K13" s="44">
        <v>17.212</v>
      </c>
      <c r="L13" s="44"/>
      <c r="M13" s="52">
        <f t="shared" ref="M13:M35" si="2">J13*15*40/1.866</f>
        <v>3155.9485530546622</v>
      </c>
      <c r="N13" s="53">
        <f t="shared" ref="N13:N35" si="3">K13*15*20/1.866</f>
        <v>2767.2025723472671</v>
      </c>
      <c r="R13">
        <v>3</v>
      </c>
    </row>
    <row r="14" spans="1:24" x14ac:dyDescent="0.3">
      <c r="A14" s="36">
        <v>3</v>
      </c>
      <c r="B14" s="44" t="s">
        <v>27</v>
      </c>
      <c r="C14" s="44"/>
      <c r="D14" s="44">
        <v>11.992000000000001</v>
      </c>
      <c r="E14" s="44">
        <v>23.488</v>
      </c>
      <c r="F14" s="44"/>
      <c r="G14" s="52">
        <f t="shared" si="0"/>
        <v>3855.9485530546626</v>
      </c>
      <c r="H14" s="52">
        <f t="shared" si="1"/>
        <v>3776.20578778135</v>
      </c>
      <c r="I14" s="44"/>
      <c r="J14" s="44">
        <v>11.756</v>
      </c>
      <c r="K14" s="44">
        <v>20.722999999999999</v>
      </c>
      <c r="L14" s="44"/>
      <c r="M14" s="52">
        <f t="shared" si="2"/>
        <v>3780.0643086816722</v>
      </c>
      <c r="N14" s="53">
        <f t="shared" si="3"/>
        <v>3331.6720257234724</v>
      </c>
    </row>
    <row r="15" spans="1:24" x14ac:dyDescent="0.3">
      <c r="A15" s="36">
        <v>4</v>
      </c>
      <c r="B15" s="44" t="s">
        <v>27</v>
      </c>
      <c r="C15" s="44"/>
      <c r="D15" s="44">
        <v>14.537000000000001</v>
      </c>
      <c r="E15" s="44">
        <v>29.329000000000001</v>
      </c>
      <c r="F15" s="44"/>
      <c r="G15" s="52">
        <f t="shared" si="0"/>
        <v>4674.2765273311898</v>
      </c>
      <c r="H15" s="52">
        <f t="shared" si="1"/>
        <v>4715.2733118971064</v>
      </c>
      <c r="I15" s="44"/>
      <c r="J15" s="44">
        <v>12.499000000000001</v>
      </c>
      <c r="K15" s="44">
        <v>23.311</v>
      </c>
      <c r="L15" s="44"/>
      <c r="M15" s="52">
        <f t="shared" si="2"/>
        <v>4018.9710610932475</v>
      </c>
      <c r="N15" s="53">
        <f t="shared" si="3"/>
        <v>3747.7491961414789</v>
      </c>
    </row>
    <row r="16" spans="1:24" x14ac:dyDescent="0.3">
      <c r="A16" s="36">
        <v>5</v>
      </c>
      <c r="B16" s="44" t="s">
        <v>27</v>
      </c>
      <c r="C16" s="44"/>
      <c r="D16" s="44">
        <v>12.643000000000001</v>
      </c>
      <c r="E16" s="44">
        <v>25.007000000000001</v>
      </c>
      <c r="F16" s="44"/>
      <c r="G16" s="52">
        <f t="shared" si="0"/>
        <v>4065.2733118971059</v>
      </c>
      <c r="H16" s="52">
        <f t="shared" si="1"/>
        <v>4020.418006430868</v>
      </c>
      <c r="I16" s="44"/>
      <c r="J16" s="44">
        <v>12.111000000000001</v>
      </c>
      <c r="K16" s="44">
        <v>21.068999999999999</v>
      </c>
      <c r="L16" s="44"/>
      <c r="M16" s="52">
        <f t="shared" si="2"/>
        <v>3894.2122186495176</v>
      </c>
      <c r="N16" s="53">
        <f t="shared" si="3"/>
        <v>3387.2990353697742</v>
      </c>
    </row>
    <row r="17" spans="1:26" x14ac:dyDescent="0.3">
      <c r="A17" s="36">
        <v>6</v>
      </c>
      <c r="B17" s="44" t="s">
        <v>27</v>
      </c>
      <c r="C17" s="44"/>
      <c r="D17" s="44">
        <v>12.257</v>
      </c>
      <c r="E17" s="44">
        <v>22.106000000000002</v>
      </c>
      <c r="F17" s="44"/>
      <c r="G17" s="52">
        <f t="shared" si="0"/>
        <v>3941.1575562700959</v>
      </c>
      <c r="H17" s="52">
        <f t="shared" si="1"/>
        <v>3554.019292604502</v>
      </c>
      <c r="I17" s="44"/>
      <c r="J17" s="44">
        <v>10.989000000000001</v>
      </c>
      <c r="K17" s="44">
        <v>20.795999999999999</v>
      </c>
      <c r="L17" s="44"/>
      <c r="M17" s="52">
        <f t="shared" si="2"/>
        <v>3533.4405144694533</v>
      </c>
      <c r="N17" s="53">
        <f t="shared" si="3"/>
        <v>3343.4083601286175</v>
      </c>
    </row>
    <row r="18" spans="1:26" x14ac:dyDescent="0.3">
      <c r="A18" s="36">
        <v>7</v>
      </c>
      <c r="B18" s="44" t="s">
        <v>27</v>
      </c>
      <c r="C18" s="44"/>
      <c r="D18" s="44">
        <v>14.62</v>
      </c>
      <c r="E18" s="44">
        <v>28.602</v>
      </c>
      <c r="F18" s="44"/>
      <c r="G18" s="52">
        <f t="shared" si="0"/>
        <v>4700.9646302250803</v>
      </c>
      <c r="H18" s="52">
        <f t="shared" si="1"/>
        <v>4598.3922829581988</v>
      </c>
      <c r="I18" s="44"/>
      <c r="J18" s="44">
        <v>13.938000000000001</v>
      </c>
      <c r="K18" s="44">
        <v>21.001000000000001</v>
      </c>
      <c r="L18" s="44"/>
      <c r="M18" s="52">
        <f t="shared" si="2"/>
        <v>4481.6720257234729</v>
      </c>
      <c r="N18" s="53">
        <f t="shared" si="3"/>
        <v>3376.3665594855311</v>
      </c>
    </row>
    <row r="19" spans="1:26" x14ac:dyDescent="0.3">
      <c r="A19" s="36">
        <v>8</v>
      </c>
      <c r="B19" s="44" t="s">
        <v>27</v>
      </c>
      <c r="C19" s="44"/>
      <c r="D19" s="44">
        <v>11.750999999999999</v>
      </c>
      <c r="E19" s="44">
        <v>17.670000000000002</v>
      </c>
      <c r="F19" s="44"/>
      <c r="G19" s="52">
        <f t="shared" si="0"/>
        <v>3778.456591639871</v>
      </c>
      <c r="H19" s="52">
        <f t="shared" si="1"/>
        <v>2840.836012861736</v>
      </c>
      <c r="I19" s="44"/>
      <c r="J19" s="44">
        <v>10.606</v>
      </c>
      <c r="K19" s="44">
        <v>14.726000000000001</v>
      </c>
      <c r="L19" s="44"/>
      <c r="M19" s="52">
        <f t="shared" si="2"/>
        <v>3410.2893890675241</v>
      </c>
      <c r="N19" s="53">
        <f t="shared" si="3"/>
        <v>2367.524115755627</v>
      </c>
      <c r="O19" s="5">
        <f>AVERAGE(G12:G19)</f>
        <v>4066.1977491961411</v>
      </c>
      <c r="P19" s="5">
        <f>AVERAGE(H12:H19)</f>
        <v>3784.4252411575562</v>
      </c>
      <c r="Q19" s="6">
        <f>TTEST(G12:G19,G28:G35,2,2)</f>
        <v>0.10137646871396543</v>
      </c>
      <c r="R19" s="6">
        <f>TTEST(H12:H19,H28:H35,2,2)</f>
        <v>0.16410139771399995</v>
      </c>
      <c r="S19" s="7">
        <f>STDEV(G12:G19)</f>
        <v>430.21980841145751</v>
      </c>
      <c r="T19" s="7">
        <f>STDEV(H12:H19)</f>
        <v>648.50574283950823</v>
      </c>
      <c r="U19" s="5">
        <f>AVERAGE(M12:M19)</f>
        <v>3746.221864951769</v>
      </c>
      <c r="V19" s="5">
        <f>AVERAGE(N12:N19)</f>
        <v>3213.4646302250803</v>
      </c>
      <c r="W19" s="6">
        <f>TTEST(M12:M20,M28:M35,2,2)</f>
        <v>0.71551387590073601</v>
      </c>
      <c r="X19" s="6">
        <f>TTEST(N12:N20,N28:N35,2,2)</f>
        <v>0.39282874073731111</v>
      </c>
      <c r="Y19" s="7">
        <f>STDEV(M12:M19)</f>
        <v>404.87744647189129</v>
      </c>
      <c r="Z19" s="7">
        <f>STDEV(N12:N19)</f>
        <v>433.8825624560717</v>
      </c>
    </row>
    <row r="20" spans="1:26" x14ac:dyDescent="0.3">
      <c r="A20" s="54">
        <v>9</v>
      </c>
      <c r="B20" s="55" t="s">
        <v>28</v>
      </c>
      <c r="C20" s="55"/>
      <c r="D20" s="44">
        <v>12.670999999999999</v>
      </c>
      <c r="E20" s="44">
        <v>23.92</v>
      </c>
      <c r="F20" s="44"/>
      <c r="G20" s="52">
        <f t="shared" si="0"/>
        <v>4074.2765273311898</v>
      </c>
      <c r="H20" s="52">
        <f t="shared" si="1"/>
        <v>3845.6591639871381</v>
      </c>
      <c r="I20" s="44"/>
      <c r="J20" s="44">
        <v>13.96</v>
      </c>
      <c r="K20" s="44">
        <v>23.562999999999999</v>
      </c>
      <c r="L20" s="44"/>
      <c r="M20" s="52">
        <f t="shared" si="2"/>
        <v>4488.7459807073956</v>
      </c>
      <c r="N20" s="53">
        <f t="shared" si="3"/>
        <v>3788.263665594855</v>
      </c>
      <c r="O20" s="3"/>
      <c r="P20" s="3"/>
      <c r="S20" s="9">
        <f>S19/2.828</f>
        <v>152.12864512427777</v>
      </c>
      <c r="T20" s="9">
        <f t="shared" ref="T20:Z20" si="4">T19/2.828</f>
        <v>229.31603353589401</v>
      </c>
      <c r="U20" s="9"/>
      <c r="V20" s="9"/>
      <c r="W20" s="9"/>
      <c r="X20" s="9"/>
      <c r="Y20" s="9">
        <f t="shared" si="4"/>
        <v>143.1674138868074</v>
      </c>
      <c r="Z20" s="9">
        <f t="shared" si="4"/>
        <v>153.42381982180754</v>
      </c>
    </row>
    <row r="21" spans="1:26" x14ac:dyDescent="0.3">
      <c r="A21" s="54">
        <v>10</v>
      </c>
      <c r="B21" s="55" t="s">
        <v>28</v>
      </c>
      <c r="C21" s="55"/>
      <c r="D21" s="44">
        <v>10.942</v>
      </c>
      <c r="E21" s="44">
        <v>22.78</v>
      </c>
      <c r="F21" s="44"/>
      <c r="G21" s="52">
        <f t="shared" si="0"/>
        <v>3518.3279742765271</v>
      </c>
      <c r="H21" s="52">
        <f t="shared" si="1"/>
        <v>3662.3794212218654</v>
      </c>
      <c r="I21" s="44"/>
      <c r="J21" s="44">
        <v>13.340999999999999</v>
      </c>
      <c r="K21" s="44">
        <v>19.062000000000001</v>
      </c>
      <c r="L21" s="44"/>
      <c r="M21" s="52">
        <f t="shared" si="2"/>
        <v>4289.710610932475</v>
      </c>
      <c r="N21" s="53">
        <f t="shared" si="3"/>
        <v>3064.630225080386</v>
      </c>
      <c r="O21" s="3"/>
      <c r="P21" s="3"/>
      <c r="S21" s="7"/>
      <c r="T21" s="7"/>
      <c r="U21" s="3"/>
      <c r="V21" s="3"/>
      <c r="Y21" s="7"/>
      <c r="Z21" s="7"/>
    </row>
    <row r="22" spans="1:26" x14ac:dyDescent="0.3">
      <c r="A22" s="54">
        <v>11</v>
      </c>
      <c r="B22" s="55" t="s">
        <v>28</v>
      </c>
      <c r="C22" s="55"/>
      <c r="D22" s="44">
        <v>13.965</v>
      </c>
      <c r="E22" s="44">
        <v>23.53</v>
      </c>
      <c r="F22" s="44"/>
      <c r="G22" s="52">
        <f t="shared" si="0"/>
        <v>4490.3536977491958</v>
      </c>
      <c r="H22" s="52">
        <f t="shared" si="1"/>
        <v>3782.9581993569136</v>
      </c>
      <c r="I22" s="44"/>
      <c r="J22" s="44">
        <v>13.89</v>
      </c>
      <c r="K22" s="44">
        <v>18.326000000000001</v>
      </c>
      <c r="L22" s="44"/>
      <c r="M22" s="52">
        <f t="shared" si="2"/>
        <v>4466.2379421221858</v>
      </c>
      <c r="N22" s="53">
        <f t="shared" si="3"/>
        <v>2946.302250803858</v>
      </c>
      <c r="O22" s="3"/>
      <c r="P22" s="3"/>
      <c r="S22" s="7"/>
      <c r="T22" s="7"/>
      <c r="U22" s="3"/>
      <c r="V22" s="3"/>
      <c r="Y22" s="7"/>
      <c r="Z22" s="7"/>
    </row>
    <row r="23" spans="1:26" x14ac:dyDescent="0.3">
      <c r="A23" s="54">
        <v>12</v>
      </c>
      <c r="B23" s="55" t="s">
        <v>28</v>
      </c>
      <c r="C23" s="55"/>
      <c r="D23" s="44">
        <v>10.637</v>
      </c>
      <c r="E23" s="44">
        <v>20.64</v>
      </c>
      <c r="F23" s="44"/>
      <c r="G23" s="52">
        <f t="shared" si="0"/>
        <v>3420.2572347266882</v>
      </c>
      <c r="H23" s="52">
        <f t="shared" si="1"/>
        <v>3318.3279742765271</v>
      </c>
      <c r="I23" s="44"/>
      <c r="J23" s="44">
        <v>11.58</v>
      </c>
      <c r="K23" s="44">
        <v>11.565</v>
      </c>
      <c r="L23" s="44"/>
      <c r="M23" s="52">
        <f t="shared" si="2"/>
        <v>3723.4726688102892</v>
      </c>
      <c r="N23" s="53">
        <f t="shared" si="3"/>
        <v>1859.3247588424435</v>
      </c>
      <c r="O23" s="3"/>
      <c r="P23" s="3"/>
      <c r="S23" s="7"/>
      <c r="T23" s="7"/>
      <c r="U23" s="3"/>
      <c r="V23" s="3"/>
      <c r="Y23" s="7"/>
      <c r="Z23" s="7"/>
    </row>
    <row r="24" spans="1:26" x14ac:dyDescent="0.3">
      <c r="A24" s="54">
        <v>13</v>
      </c>
      <c r="B24" s="55" t="s">
        <v>28</v>
      </c>
      <c r="C24" s="55"/>
      <c r="D24" s="44">
        <v>17.919</v>
      </c>
      <c r="E24" s="44">
        <v>30.8</v>
      </c>
      <c r="F24" s="44"/>
      <c r="G24" s="52">
        <f t="shared" si="0"/>
        <v>5761.7363344051455</v>
      </c>
      <c r="H24" s="52">
        <f t="shared" si="1"/>
        <v>4951.76848874598</v>
      </c>
      <c r="I24" s="44"/>
      <c r="J24" s="44">
        <v>15.428000000000001</v>
      </c>
      <c r="K24" s="44">
        <v>29.763000000000002</v>
      </c>
      <c r="L24" s="44"/>
      <c r="M24" s="52">
        <f t="shared" si="2"/>
        <v>4960.7717041800643</v>
      </c>
      <c r="N24" s="53">
        <f t="shared" si="3"/>
        <v>4785.0482315112549</v>
      </c>
      <c r="O24" s="3"/>
      <c r="P24" s="3"/>
      <c r="S24" s="7"/>
      <c r="T24" s="7"/>
      <c r="U24" s="3"/>
      <c r="V24" s="3"/>
      <c r="Y24" s="7"/>
      <c r="Z24" s="7"/>
    </row>
    <row r="25" spans="1:26" x14ac:dyDescent="0.3">
      <c r="A25" s="54">
        <v>14</v>
      </c>
      <c r="B25" s="55" t="s">
        <v>28</v>
      </c>
      <c r="C25" s="55"/>
      <c r="D25" s="44">
        <v>14.079000000000001</v>
      </c>
      <c r="E25" s="44">
        <v>27.23</v>
      </c>
      <c r="F25" s="44"/>
      <c r="G25" s="52">
        <f t="shared" si="0"/>
        <v>4527.0096463022501</v>
      </c>
      <c r="H25" s="52">
        <f t="shared" si="1"/>
        <v>4377.8135048231507</v>
      </c>
      <c r="I25" s="44"/>
      <c r="J25" s="44">
        <v>13.029</v>
      </c>
      <c r="K25" s="44">
        <v>24.547000000000001</v>
      </c>
      <c r="L25" s="44"/>
      <c r="M25" s="52">
        <f t="shared" si="2"/>
        <v>4189.3890675241155</v>
      </c>
      <c r="N25" s="53">
        <f t="shared" si="3"/>
        <v>3946.4630225080382</v>
      </c>
      <c r="O25" s="3"/>
      <c r="P25" s="3"/>
      <c r="S25" s="7"/>
      <c r="T25" s="7"/>
      <c r="U25" s="3"/>
      <c r="V25" s="3"/>
      <c r="Y25" s="7"/>
      <c r="Z25" s="7"/>
    </row>
    <row r="26" spans="1:26" x14ac:dyDescent="0.3">
      <c r="A26" s="54">
        <v>15</v>
      </c>
      <c r="B26" s="55" t="s">
        <v>28</v>
      </c>
      <c r="C26" s="55"/>
      <c r="D26" s="44">
        <v>16.927</v>
      </c>
      <c r="E26" s="44">
        <v>27.83</v>
      </c>
      <c r="F26" s="44"/>
      <c r="G26" s="52">
        <f t="shared" si="0"/>
        <v>5442.7652733118975</v>
      </c>
      <c r="H26" s="52">
        <f t="shared" si="1"/>
        <v>4474.2765273311898</v>
      </c>
      <c r="I26" s="44"/>
      <c r="J26" s="44">
        <v>14.680999999999999</v>
      </c>
      <c r="K26" s="44">
        <v>27.268000000000001</v>
      </c>
      <c r="L26" s="44"/>
      <c r="M26" s="52">
        <f t="shared" si="2"/>
        <v>4720.5787781350473</v>
      </c>
      <c r="N26" s="53">
        <f t="shared" si="3"/>
        <v>4383.922829581993</v>
      </c>
      <c r="O26" s="3"/>
      <c r="P26" s="3"/>
      <c r="S26" s="7"/>
      <c r="T26" s="7"/>
      <c r="U26" s="3"/>
      <c r="V26" s="3"/>
      <c r="Y26" s="7"/>
      <c r="Z26" s="7"/>
    </row>
    <row r="27" spans="1:26" x14ac:dyDescent="0.3">
      <c r="A27" s="54">
        <v>16</v>
      </c>
      <c r="B27" s="55" t="s">
        <v>28</v>
      </c>
      <c r="C27" s="55"/>
      <c r="D27" s="44">
        <v>10.234</v>
      </c>
      <c r="E27" s="44">
        <v>21.52</v>
      </c>
      <c r="F27" s="44"/>
      <c r="G27" s="52">
        <f t="shared" si="0"/>
        <v>3290.6752411575558</v>
      </c>
      <c r="H27" s="52">
        <f t="shared" si="1"/>
        <v>3459.8070739549839</v>
      </c>
      <c r="I27" s="44"/>
      <c r="J27" s="44">
        <v>11.426</v>
      </c>
      <c r="K27" s="44">
        <v>21.550999999999998</v>
      </c>
      <c r="L27" s="44"/>
      <c r="M27" s="52">
        <f t="shared" si="2"/>
        <v>3673.9549839228298</v>
      </c>
      <c r="N27" s="53">
        <f t="shared" si="3"/>
        <v>3464.7909967845653</v>
      </c>
      <c r="O27" s="5">
        <f>AVERAGE(G20:G27)</f>
        <v>4315.6752411575562</v>
      </c>
      <c r="P27" s="5">
        <f>AVERAGE(H20:H27)</f>
        <v>3984.1237942122184</v>
      </c>
      <c r="Q27" s="6">
        <f>TTEST(G20:G27,G28:G35,2,2)</f>
        <v>9.4397799053764095E-2</v>
      </c>
      <c r="R27" s="6">
        <f>TTEST(H20:H27,H28:H35,2,2)</f>
        <v>3.5622667313268332E-2</v>
      </c>
      <c r="S27" s="7">
        <f t="shared" ref="S27:T27" si="5">STDEV(G20:G27)</f>
        <v>924.51020463049838</v>
      </c>
      <c r="T27" s="7">
        <f t="shared" si="5"/>
        <v>562.25682156787036</v>
      </c>
      <c r="U27" s="5">
        <f>AVERAGE(M20:M27)</f>
        <v>4314.1077170418002</v>
      </c>
      <c r="V27" s="5">
        <f>AVERAGE(N20:N27)</f>
        <v>3529.8432475884242</v>
      </c>
      <c r="W27" s="6">
        <f>TTEST(G20:G27,G28:G35,2,2)</f>
        <v>9.4397799053764095E-2</v>
      </c>
      <c r="X27" s="6">
        <f>TTEST(H20:H27,H28:H35,2,2)</f>
        <v>3.5622667313268332E-2</v>
      </c>
      <c r="Y27" s="7">
        <f t="shared" ref="Y27:Z27" si="6">STDEV(M20:M27)</f>
        <v>449.09916285351909</v>
      </c>
      <c r="Z27" s="7">
        <f t="shared" si="6"/>
        <v>917.85088278122362</v>
      </c>
    </row>
    <row r="28" spans="1:26" x14ac:dyDescent="0.3">
      <c r="A28" s="56">
        <v>17</v>
      </c>
      <c r="B28" s="57" t="s">
        <v>29</v>
      </c>
      <c r="C28" s="57"/>
      <c r="D28" s="44">
        <v>12.101000000000001</v>
      </c>
      <c r="E28" s="44">
        <v>20.94</v>
      </c>
      <c r="F28" s="44"/>
      <c r="G28" s="52">
        <f t="shared" si="0"/>
        <v>3890.9967845659162</v>
      </c>
      <c r="H28" s="52">
        <f t="shared" si="1"/>
        <v>3366.5594855305462</v>
      </c>
      <c r="I28" s="44"/>
      <c r="J28" s="44">
        <v>10.522</v>
      </c>
      <c r="K28" s="44">
        <v>21.14</v>
      </c>
      <c r="L28" s="44"/>
      <c r="M28" s="52">
        <f t="shared" si="2"/>
        <v>3383.2797427652736</v>
      </c>
      <c r="N28" s="53">
        <f t="shared" si="3"/>
        <v>3398.7138263665593</v>
      </c>
      <c r="O28" s="3"/>
      <c r="P28" s="3"/>
      <c r="S28" s="9">
        <f>S27/2.828</f>
        <v>326.91308508857793</v>
      </c>
      <c r="T28" s="9"/>
      <c r="U28" s="9"/>
      <c r="V28" s="9"/>
      <c r="W28" s="9"/>
      <c r="X28" s="9"/>
      <c r="Y28" s="9">
        <f t="shared" ref="Y28:Z28" si="7">Y27/2.828</f>
        <v>158.80451303165458</v>
      </c>
      <c r="Z28" s="9">
        <f t="shared" si="7"/>
        <v>324.55830367087117</v>
      </c>
    </row>
    <row r="29" spans="1:26" x14ac:dyDescent="0.3">
      <c r="A29" s="56">
        <v>18</v>
      </c>
      <c r="B29" s="57" t="s">
        <v>29</v>
      </c>
      <c r="C29" s="57"/>
      <c r="D29" s="44">
        <v>10.215</v>
      </c>
      <c r="E29" s="44">
        <v>19.25</v>
      </c>
      <c r="F29" s="44"/>
      <c r="G29" s="52">
        <f t="shared" si="0"/>
        <v>3284.5659163987139</v>
      </c>
      <c r="H29" s="52">
        <f t="shared" si="1"/>
        <v>3094.855305466238</v>
      </c>
      <c r="I29" s="44"/>
      <c r="J29" s="44">
        <v>17.689</v>
      </c>
      <c r="K29" s="44">
        <v>18.132000000000001</v>
      </c>
      <c r="L29" s="44"/>
      <c r="M29" s="52">
        <f t="shared" si="2"/>
        <v>5687.7813504823143</v>
      </c>
      <c r="N29" s="53">
        <f t="shared" si="3"/>
        <v>2915.1125401929262</v>
      </c>
      <c r="O29" s="3"/>
      <c r="P29" s="3"/>
      <c r="S29" s="7"/>
      <c r="T29" s="7"/>
      <c r="U29" s="3"/>
      <c r="V29" s="3"/>
      <c r="Y29" s="7"/>
      <c r="Z29" s="7"/>
    </row>
    <row r="30" spans="1:26" x14ac:dyDescent="0.3">
      <c r="A30" s="56">
        <v>19</v>
      </c>
      <c r="B30" s="57" t="s">
        <v>29</v>
      </c>
      <c r="C30" s="57"/>
      <c r="D30" s="44">
        <v>11.925000000000001</v>
      </c>
      <c r="E30" s="44">
        <v>24.72</v>
      </c>
      <c r="F30" s="44"/>
      <c r="G30" s="52">
        <f t="shared" si="0"/>
        <v>3834.4051446945336</v>
      </c>
      <c r="H30" s="52">
        <f t="shared" si="1"/>
        <v>3974.2765273311888</v>
      </c>
      <c r="I30" s="44"/>
      <c r="J30" s="44">
        <v>10.237</v>
      </c>
      <c r="K30" s="44">
        <v>22.378</v>
      </c>
      <c r="L30" s="44"/>
      <c r="M30" s="52">
        <f t="shared" si="2"/>
        <v>3291.639871382637</v>
      </c>
      <c r="N30" s="53">
        <f t="shared" si="3"/>
        <v>3597.7491961414794</v>
      </c>
      <c r="O30" s="3"/>
      <c r="P30" s="3"/>
      <c r="S30" s="7"/>
      <c r="T30" s="7"/>
      <c r="U30" s="3"/>
      <c r="V30" s="3"/>
      <c r="Y30" s="7"/>
      <c r="Z30" s="7"/>
    </row>
    <row r="31" spans="1:26" x14ac:dyDescent="0.3">
      <c r="A31" s="56">
        <v>20</v>
      </c>
      <c r="B31" s="57" t="s">
        <v>29</v>
      </c>
      <c r="C31" s="57"/>
      <c r="D31" s="44">
        <v>13.249000000000001</v>
      </c>
      <c r="E31" s="44">
        <v>23.87</v>
      </c>
      <c r="F31" s="44"/>
      <c r="G31" s="52">
        <f t="shared" si="0"/>
        <v>4260.1286173633443</v>
      </c>
      <c r="H31" s="52">
        <f t="shared" si="1"/>
        <v>3837.620578778135</v>
      </c>
      <c r="I31" s="44"/>
      <c r="J31" s="44">
        <v>10.826000000000001</v>
      </c>
      <c r="K31" s="44">
        <v>19.183</v>
      </c>
      <c r="L31" s="44"/>
      <c r="M31" s="52">
        <f t="shared" si="2"/>
        <v>3481.0289389067525</v>
      </c>
      <c r="N31" s="53">
        <f t="shared" si="3"/>
        <v>3084.0836012861732</v>
      </c>
      <c r="O31" s="3"/>
      <c r="P31" s="3"/>
      <c r="S31" s="7"/>
      <c r="T31" s="7"/>
      <c r="U31" s="3"/>
      <c r="V31" s="3"/>
      <c r="Y31" s="7"/>
      <c r="Z31" s="7"/>
    </row>
    <row r="32" spans="1:26" x14ac:dyDescent="0.3">
      <c r="A32" s="56">
        <v>21</v>
      </c>
      <c r="B32" s="57" t="s">
        <v>29</v>
      </c>
      <c r="C32" s="57"/>
      <c r="D32" s="44">
        <v>11.204000000000001</v>
      </c>
      <c r="E32" s="44">
        <v>21.06</v>
      </c>
      <c r="F32" s="44"/>
      <c r="G32" s="52">
        <f t="shared" si="0"/>
        <v>3602.5723472668806</v>
      </c>
      <c r="H32" s="52">
        <f t="shared" si="1"/>
        <v>3385.8520900321541</v>
      </c>
      <c r="I32" s="44"/>
      <c r="J32" s="44">
        <v>11.116</v>
      </c>
      <c r="K32" s="44">
        <v>19.286000000000001</v>
      </c>
      <c r="L32" s="44"/>
      <c r="M32" s="52">
        <f t="shared" si="2"/>
        <v>3574.2765273311898</v>
      </c>
      <c r="N32" s="53">
        <f t="shared" si="3"/>
        <v>3100.6430868167204</v>
      </c>
      <c r="O32" s="3"/>
      <c r="P32" s="3"/>
      <c r="S32" s="7"/>
      <c r="T32" s="7"/>
      <c r="U32" s="3"/>
      <c r="V32" s="3"/>
      <c r="Y32" s="7"/>
      <c r="Z32" s="7"/>
    </row>
    <row r="33" spans="1:26" x14ac:dyDescent="0.3">
      <c r="A33" s="56">
        <v>22</v>
      </c>
      <c r="B33" s="57" t="s">
        <v>29</v>
      </c>
      <c r="C33" s="57"/>
      <c r="D33" s="44">
        <v>9.1750000000000007</v>
      </c>
      <c r="E33" s="44">
        <v>16.8</v>
      </c>
      <c r="F33" s="44"/>
      <c r="G33" s="52">
        <f t="shared" si="0"/>
        <v>2950.1607717041798</v>
      </c>
      <c r="H33" s="52">
        <f t="shared" si="1"/>
        <v>2700.9646302250803</v>
      </c>
      <c r="I33" s="44"/>
      <c r="J33" s="44">
        <v>9.3559999999999999</v>
      </c>
      <c r="K33" s="44">
        <v>14.775</v>
      </c>
      <c r="L33" s="44"/>
      <c r="M33" s="52">
        <f t="shared" si="2"/>
        <v>3008.3601286173634</v>
      </c>
      <c r="N33" s="53">
        <f t="shared" si="3"/>
        <v>2375.4019292604498</v>
      </c>
      <c r="O33" s="3"/>
      <c r="P33" s="3"/>
      <c r="S33" s="7"/>
      <c r="T33" s="7"/>
      <c r="U33" s="3"/>
      <c r="V33" s="3"/>
      <c r="Y33" s="7"/>
      <c r="Z33" s="7"/>
    </row>
    <row r="34" spans="1:26" x14ac:dyDescent="0.3">
      <c r="A34" s="56">
        <v>23</v>
      </c>
      <c r="B34" s="57" t="s">
        <v>29</v>
      </c>
      <c r="C34" s="57"/>
      <c r="D34" s="44">
        <v>9.032</v>
      </c>
      <c r="E34" s="44">
        <v>16.11</v>
      </c>
      <c r="F34" s="44"/>
      <c r="G34" s="52">
        <f t="shared" si="0"/>
        <v>2904.1800643086813</v>
      </c>
      <c r="H34" s="52">
        <f t="shared" si="1"/>
        <v>2590.0321543408359</v>
      </c>
      <c r="I34" s="44"/>
      <c r="J34" s="44">
        <v>8.2520000000000007</v>
      </c>
      <c r="K34" s="44">
        <v>15.79</v>
      </c>
      <c r="L34" s="44"/>
      <c r="M34" s="52">
        <f t="shared" si="2"/>
        <v>2653.3762057877816</v>
      </c>
      <c r="N34" s="53">
        <f t="shared" si="3"/>
        <v>2538.5852090032154</v>
      </c>
      <c r="O34" s="3"/>
      <c r="P34" s="3"/>
      <c r="S34" s="7"/>
      <c r="T34" s="7"/>
      <c r="U34" s="3"/>
      <c r="V34" s="3"/>
      <c r="Y34" s="7"/>
      <c r="Z34" s="7"/>
    </row>
    <row r="35" spans="1:26" ht="15" thickBot="1" x14ac:dyDescent="0.35">
      <c r="A35" s="58">
        <v>24</v>
      </c>
      <c r="B35" s="59" t="s">
        <v>29</v>
      </c>
      <c r="C35" s="59"/>
      <c r="D35" s="47">
        <v>13.494</v>
      </c>
      <c r="E35" s="47">
        <v>23.97</v>
      </c>
      <c r="F35" s="47"/>
      <c r="G35" s="60">
        <f t="shared" si="0"/>
        <v>4338.9067524115753</v>
      </c>
      <c r="H35" s="60">
        <f t="shared" si="1"/>
        <v>3853.6977491961406</v>
      </c>
      <c r="I35" s="47"/>
      <c r="J35" s="47">
        <v>13.958</v>
      </c>
      <c r="K35" s="47">
        <v>22.692</v>
      </c>
      <c r="L35" s="47"/>
      <c r="M35" s="60">
        <f t="shared" si="2"/>
        <v>4488.1028938906747</v>
      </c>
      <c r="N35" s="61">
        <f t="shared" si="3"/>
        <v>3648.2315112540191</v>
      </c>
      <c r="O35" s="5">
        <f>AVERAGE(G28:G35)</f>
        <v>3633.2395498392284</v>
      </c>
      <c r="P35" s="5">
        <f>AVERAGE(H28:H35)</f>
        <v>3350.4823151125397</v>
      </c>
      <c r="S35" s="7">
        <f t="shared" ref="S35:T35" si="8">STDEV(G28:G35)</f>
        <v>550.12993568087995</v>
      </c>
      <c r="T35" s="7">
        <f t="shared" si="8"/>
        <v>527.34659443983901</v>
      </c>
      <c r="U35" s="5">
        <f>AVERAGE(M28:M35)</f>
        <v>3695.9807073954989</v>
      </c>
      <c r="V35" s="5">
        <f>AVERAGE(N28:N35)</f>
        <v>3082.3151125401932</v>
      </c>
      <c r="Y35" s="7">
        <f>STDEV(M28:M35)</f>
        <v>961.90756479289757</v>
      </c>
      <c r="Z35" s="7">
        <f t="shared" ref="Z35" si="9">STDEV(N28:N35)</f>
        <v>464.40530482853245</v>
      </c>
    </row>
    <row r="36" spans="1:26" ht="15" thickBot="1" x14ac:dyDescent="0.35">
      <c r="E36" s="11"/>
      <c r="H36" s="12">
        <f>TTEST(G12:G35,H12:H35,2,2)</f>
        <v>0.12425354030806607</v>
      </c>
      <c r="M36" s="12">
        <f>TTEST(G12:G35,M12:M35,2,2)</f>
        <v>0.66926743334384398</v>
      </c>
      <c r="N36" s="12">
        <f>TTEST(H12:H35,N12:N35,2,2)</f>
        <v>2.233708594796617E-2</v>
      </c>
      <c r="S36" s="9">
        <f>S35/2.828</f>
        <v>194.52968022661952</v>
      </c>
      <c r="T36" s="9"/>
      <c r="U36" s="9"/>
      <c r="V36" s="9"/>
      <c r="W36" s="9"/>
      <c r="X36" s="9"/>
      <c r="Y36" s="9">
        <f t="shared" ref="Y36:Z36" si="10">Y35/2.828</f>
        <v>340.13704554204298</v>
      </c>
      <c r="Z36" s="9">
        <f t="shared" si="10"/>
        <v>164.21686875124911</v>
      </c>
    </row>
    <row r="37" spans="1:26" x14ac:dyDescent="0.3">
      <c r="A37" s="33" t="s">
        <v>5</v>
      </c>
      <c r="B37" s="24"/>
      <c r="C37" s="24" t="s">
        <v>39</v>
      </c>
      <c r="D37" s="24">
        <v>0.5</v>
      </c>
      <c r="E37" s="24">
        <v>0.5</v>
      </c>
      <c r="F37" s="24"/>
      <c r="G37" s="24"/>
      <c r="H37" s="24"/>
      <c r="I37" s="24"/>
      <c r="J37" s="24">
        <v>0.5</v>
      </c>
      <c r="K37" s="24">
        <v>0.5</v>
      </c>
      <c r="L37" s="24"/>
      <c r="M37" s="24">
        <v>0.5</v>
      </c>
      <c r="N37" s="25">
        <v>0.5</v>
      </c>
    </row>
    <row r="38" spans="1:26" x14ac:dyDescent="0.3">
      <c r="A38" s="36"/>
      <c r="B38" s="44"/>
      <c r="C38" s="44" t="s">
        <v>40</v>
      </c>
      <c r="D38" s="44">
        <v>0</v>
      </c>
      <c r="E38" s="44">
        <v>0</v>
      </c>
      <c r="F38" s="44"/>
      <c r="G38" s="44"/>
      <c r="H38" s="44"/>
      <c r="I38" s="44"/>
      <c r="J38" s="44">
        <v>10</v>
      </c>
      <c r="K38" s="44">
        <v>10</v>
      </c>
      <c r="L38" s="44"/>
      <c r="M38" s="44">
        <v>0</v>
      </c>
      <c r="N38" s="62">
        <v>0</v>
      </c>
      <c r="U38" s="3" t="s">
        <v>19</v>
      </c>
      <c r="V38" s="3" t="s">
        <v>19</v>
      </c>
      <c r="Y38" s="2" t="s">
        <v>21</v>
      </c>
      <c r="Z38" s="2" t="s">
        <v>21</v>
      </c>
    </row>
    <row r="39" spans="1:26" ht="15" thickBot="1" x14ac:dyDescent="0.35">
      <c r="A39" s="39"/>
      <c r="B39" s="47"/>
      <c r="C39" s="47" t="s">
        <v>41</v>
      </c>
      <c r="D39" s="47">
        <v>20</v>
      </c>
      <c r="E39" s="47">
        <v>40</v>
      </c>
      <c r="F39" s="47"/>
      <c r="G39" s="47"/>
      <c r="H39" s="47"/>
      <c r="I39" s="47"/>
      <c r="J39" s="47">
        <v>20</v>
      </c>
      <c r="K39" s="47">
        <v>40</v>
      </c>
      <c r="L39" s="47"/>
      <c r="M39" s="47">
        <v>20</v>
      </c>
      <c r="N39" s="63">
        <v>40</v>
      </c>
      <c r="U39" s="47">
        <v>20</v>
      </c>
      <c r="V39" s="63">
        <v>40</v>
      </c>
    </row>
    <row r="40" spans="1:26" x14ac:dyDescent="0.3">
      <c r="A40" s="33">
        <v>1</v>
      </c>
      <c r="B40" s="24" t="s">
        <v>27</v>
      </c>
      <c r="C40" s="24"/>
      <c r="D40" s="24">
        <v>6.7030000000000003</v>
      </c>
      <c r="E40" s="24">
        <v>13.045999999999999</v>
      </c>
      <c r="F40" s="24"/>
      <c r="G40" s="50">
        <f>D40*15*10/1.866</f>
        <v>538.82636655948556</v>
      </c>
      <c r="H40" s="50">
        <f>E40*15*5/1.866</f>
        <v>524.35691318327974</v>
      </c>
      <c r="I40" s="24"/>
      <c r="J40" s="24">
        <v>19.085000000000001</v>
      </c>
      <c r="K40" s="24">
        <v>34.991999999999997</v>
      </c>
      <c r="L40" s="24"/>
      <c r="M40" s="50">
        <f>J40*15*10/1.866</f>
        <v>1534.1639871382638</v>
      </c>
      <c r="N40" s="51">
        <f>K40*15*5/1.866</f>
        <v>1406.4308681672026</v>
      </c>
      <c r="Y40" s="13" t="s">
        <v>30</v>
      </c>
    </row>
    <row r="41" spans="1:26" x14ac:dyDescent="0.3">
      <c r="A41" s="36">
        <v>2</v>
      </c>
      <c r="B41" s="44" t="s">
        <v>27</v>
      </c>
      <c r="C41" s="44"/>
      <c r="D41" s="44">
        <v>16.149999999999999</v>
      </c>
      <c r="E41" s="44">
        <v>10.022</v>
      </c>
      <c r="F41" s="44"/>
      <c r="G41" s="52">
        <f t="shared" ref="G41:G63" si="11">D41*15*10/1.866</f>
        <v>1298.2315112540189</v>
      </c>
      <c r="H41" s="52">
        <f t="shared" ref="H41:H63" si="12">E41*15*5/1.866</f>
        <v>402.81350482315116</v>
      </c>
      <c r="I41" s="44"/>
      <c r="J41" s="44">
        <v>14.959</v>
      </c>
      <c r="K41" s="44">
        <v>27.959</v>
      </c>
      <c r="L41" s="44"/>
      <c r="M41" s="52">
        <f t="shared" ref="M41:M63" si="13">J41*15*10/1.866</f>
        <v>1202.4919614147909</v>
      </c>
      <c r="N41" s="53">
        <f t="shared" ref="N41:N63" si="14">K41*15*5/1.866</f>
        <v>1123.7540192926044</v>
      </c>
    </row>
    <row r="42" spans="1:26" x14ac:dyDescent="0.3">
      <c r="A42" s="36">
        <v>3</v>
      </c>
      <c r="B42" s="44" t="s">
        <v>27</v>
      </c>
      <c r="C42" s="44"/>
      <c r="D42" s="44">
        <v>7.7130000000000001</v>
      </c>
      <c r="E42" s="44">
        <v>16.309999999999999</v>
      </c>
      <c r="F42" s="44"/>
      <c r="G42" s="52">
        <f t="shared" si="11"/>
        <v>620.01607717041804</v>
      </c>
      <c r="H42" s="52">
        <f t="shared" si="12"/>
        <v>655.54662379421222</v>
      </c>
      <c r="I42" s="44"/>
      <c r="J42" s="44">
        <v>19.751000000000001</v>
      </c>
      <c r="K42" s="44">
        <v>34.412999999999997</v>
      </c>
      <c r="L42" s="44"/>
      <c r="M42" s="52">
        <f t="shared" si="13"/>
        <v>1587.7009646302254</v>
      </c>
      <c r="N42" s="53">
        <f t="shared" si="14"/>
        <v>1383.1591639871378</v>
      </c>
    </row>
    <row r="43" spans="1:26" x14ac:dyDescent="0.3">
      <c r="A43" s="36">
        <v>4</v>
      </c>
      <c r="B43" s="44" t="s">
        <v>27</v>
      </c>
      <c r="C43" s="44"/>
      <c r="D43" s="44">
        <v>9.7200000000000006</v>
      </c>
      <c r="E43" s="44">
        <v>20.198</v>
      </c>
      <c r="F43" s="44"/>
      <c r="G43" s="52">
        <f t="shared" si="11"/>
        <v>781.35048231511246</v>
      </c>
      <c r="H43" s="52">
        <f t="shared" si="12"/>
        <v>811.81672025723481</v>
      </c>
      <c r="I43" s="44"/>
      <c r="J43" s="44">
        <v>21.344999999999999</v>
      </c>
      <c r="K43" s="44">
        <v>33.679000000000002</v>
      </c>
      <c r="L43" s="44"/>
      <c r="M43" s="52">
        <f t="shared" si="13"/>
        <v>1715.836012861736</v>
      </c>
      <c r="N43" s="53">
        <f t="shared" si="14"/>
        <v>1353.6575562700964</v>
      </c>
    </row>
    <row r="44" spans="1:26" x14ac:dyDescent="0.3">
      <c r="A44" s="36">
        <v>5</v>
      </c>
      <c r="B44" s="44" t="s">
        <v>27</v>
      </c>
      <c r="C44" s="44"/>
      <c r="D44" s="44">
        <v>10.846</v>
      </c>
      <c r="E44" s="44">
        <v>23.05</v>
      </c>
      <c r="F44" s="44"/>
      <c r="G44" s="52">
        <f t="shared" si="11"/>
        <v>871.86495176848871</v>
      </c>
      <c r="H44" s="52">
        <f t="shared" si="12"/>
        <v>926.44694533762049</v>
      </c>
      <c r="I44" s="44"/>
      <c r="J44" s="44">
        <v>19.751999999999999</v>
      </c>
      <c r="K44" s="44">
        <v>27.265000000000001</v>
      </c>
      <c r="L44" s="44"/>
      <c r="M44" s="52">
        <f t="shared" si="13"/>
        <v>1587.7813504823148</v>
      </c>
      <c r="N44" s="53">
        <f t="shared" si="14"/>
        <v>1095.8601286173632</v>
      </c>
    </row>
    <row r="45" spans="1:26" x14ac:dyDescent="0.3">
      <c r="A45" s="36">
        <v>6</v>
      </c>
      <c r="B45" s="44" t="s">
        <v>27</v>
      </c>
      <c r="C45" s="44"/>
      <c r="D45" s="44">
        <v>8.0679999999999996</v>
      </c>
      <c r="E45" s="44">
        <v>15.371</v>
      </c>
      <c r="F45" s="44"/>
      <c r="G45" s="52">
        <f t="shared" si="11"/>
        <v>648.5530546623794</v>
      </c>
      <c r="H45" s="52">
        <f t="shared" si="12"/>
        <v>617.80546623794214</v>
      </c>
      <c r="I45" s="44"/>
      <c r="J45" s="44">
        <v>20.062999999999999</v>
      </c>
      <c r="K45" s="44">
        <v>28.777999999999999</v>
      </c>
      <c r="L45" s="44"/>
      <c r="M45" s="52">
        <f t="shared" si="13"/>
        <v>1612.781350482315</v>
      </c>
      <c r="N45" s="53">
        <f t="shared" si="14"/>
        <v>1156.6720257234726</v>
      </c>
    </row>
    <row r="46" spans="1:26" x14ac:dyDescent="0.3">
      <c r="A46" s="36">
        <v>7</v>
      </c>
      <c r="B46" s="44" t="s">
        <v>27</v>
      </c>
      <c r="C46" s="44"/>
      <c r="D46" s="44">
        <v>8.452</v>
      </c>
      <c r="E46" s="44">
        <v>17.745000000000001</v>
      </c>
      <c r="F46" s="44"/>
      <c r="G46" s="52">
        <f t="shared" si="11"/>
        <v>679.42122186495169</v>
      </c>
      <c r="H46" s="52">
        <f t="shared" si="12"/>
        <v>713.22347266881025</v>
      </c>
      <c r="I46" s="44"/>
      <c r="J46" s="44">
        <v>20.149999999999999</v>
      </c>
      <c r="K46" s="44">
        <v>28.213999999999999</v>
      </c>
      <c r="L46" s="44"/>
      <c r="M46" s="52">
        <f t="shared" si="13"/>
        <v>1619.7749196141478</v>
      </c>
      <c r="N46" s="53">
        <f t="shared" si="14"/>
        <v>1134.0032154340834</v>
      </c>
    </row>
    <row r="47" spans="1:26" x14ac:dyDescent="0.3">
      <c r="A47" s="36">
        <v>8</v>
      </c>
      <c r="B47" s="44" t="s">
        <v>27</v>
      </c>
      <c r="C47" s="44"/>
      <c r="D47" s="44">
        <v>9.9190000000000005</v>
      </c>
      <c r="E47" s="44">
        <v>19.661999999999999</v>
      </c>
      <c r="F47" s="44"/>
      <c r="G47" s="52">
        <f t="shared" si="11"/>
        <v>797.34726688102887</v>
      </c>
      <c r="H47" s="52">
        <f t="shared" si="12"/>
        <v>790.27331189710617</v>
      </c>
      <c r="I47" s="44"/>
      <c r="J47" s="44">
        <v>17.29</v>
      </c>
      <c r="K47" s="44">
        <v>27.745999999999999</v>
      </c>
      <c r="L47" s="44"/>
      <c r="M47" s="52">
        <f t="shared" si="13"/>
        <v>1389.8713826366557</v>
      </c>
      <c r="N47" s="53">
        <f t="shared" si="14"/>
        <v>1115.1929260450158</v>
      </c>
      <c r="O47" s="5">
        <f>AVERAGE(G40:G47)</f>
        <v>779.45136655948556</v>
      </c>
      <c r="P47" s="5">
        <f>AVERAGE(H40:H47)</f>
        <v>680.28536977491967</v>
      </c>
      <c r="Q47">
        <f>TTEST(G40:G47,G56:G63,2,2)</f>
        <v>1.3886902719375787E-3</v>
      </c>
      <c r="R47">
        <f>TTEST(H40:H47,H56:H63,2,2)</f>
        <v>3.5917420137883591E-3</v>
      </c>
      <c r="S47" s="7">
        <f>STDEV(G40:G47)</f>
        <v>235.5714569121923</v>
      </c>
      <c r="T47" s="7">
        <f>STDEV(H40:H47)</f>
        <v>167.71504182958088</v>
      </c>
      <c r="U47" s="5">
        <f>AVERAGE(M40:M47)</f>
        <v>1531.3002411575562</v>
      </c>
      <c r="V47" s="5">
        <f>AVERAGE(N40:N47)</f>
        <v>1221.091237942122</v>
      </c>
      <c r="W47" s="6">
        <f>TTEST(M40:M47,M56:M63,2,2)</f>
        <v>0.71932193372448516</v>
      </c>
      <c r="X47" s="6">
        <f>TTEST(N40:N47,N56:N63,2,2)</f>
        <v>3.2034694024553514E-2</v>
      </c>
      <c r="Y47" s="4">
        <f>STDEV(M40:M47)</f>
        <v>161.6949315192069</v>
      </c>
      <c r="Z47" s="4">
        <f>STDEV(N40:N47)</f>
        <v>134.32189261331368</v>
      </c>
    </row>
    <row r="48" spans="1:26" x14ac:dyDescent="0.3">
      <c r="A48" s="54">
        <v>9</v>
      </c>
      <c r="B48" s="55" t="s">
        <v>28</v>
      </c>
      <c r="C48" s="55"/>
      <c r="D48" s="55">
        <v>7.9740000000000002</v>
      </c>
      <c r="E48" s="55">
        <v>14.106999999999999</v>
      </c>
      <c r="F48" s="55"/>
      <c r="G48" s="64">
        <f t="shared" si="11"/>
        <v>640.9967845659163</v>
      </c>
      <c r="H48" s="64">
        <f t="shared" si="12"/>
        <v>567.00160771704168</v>
      </c>
      <c r="I48" s="55"/>
      <c r="J48" s="55">
        <v>21.401</v>
      </c>
      <c r="K48" s="55">
        <v>29.065999999999999</v>
      </c>
      <c r="L48" s="55"/>
      <c r="M48" s="64">
        <f t="shared" si="13"/>
        <v>1720.3376205787779</v>
      </c>
      <c r="N48" s="65">
        <f t="shared" si="14"/>
        <v>1168.247588424437</v>
      </c>
      <c r="O48" s="5"/>
      <c r="P48" s="5"/>
      <c r="S48" s="9">
        <f>S47/2.828</f>
        <v>83.299666517748349</v>
      </c>
      <c r="T48" s="7"/>
      <c r="U48" s="7"/>
      <c r="V48" s="7"/>
      <c r="W48" s="7"/>
      <c r="X48" s="7"/>
      <c r="Y48" s="9">
        <f t="shared" ref="Y48" si="15">Y47/2.828</f>
        <v>57.176425572562557</v>
      </c>
      <c r="Z48" s="4"/>
    </row>
    <row r="49" spans="1:26" x14ac:dyDescent="0.3">
      <c r="A49" s="54">
        <v>10</v>
      </c>
      <c r="B49" s="55" t="s">
        <v>28</v>
      </c>
      <c r="C49" s="55"/>
      <c r="D49" s="55">
        <v>7.9059999999999997</v>
      </c>
      <c r="E49" s="55">
        <v>14.584</v>
      </c>
      <c r="F49" s="55"/>
      <c r="G49" s="64">
        <f t="shared" si="11"/>
        <v>635.53054662379407</v>
      </c>
      <c r="H49" s="64">
        <f t="shared" si="12"/>
        <v>586.17363344051444</v>
      </c>
      <c r="I49" s="55"/>
      <c r="J49" s="55">
        <v>22.753</v>
      </c>
      <c r="K49" s="55">
        <v>35.651000000000003</v>
      </c>
      <c r="L49" s="55"/>
      <c r="M49" s="64">
        <f t="shared" si="13"/>
        <v>1829.0192926045017</v>
      </c>
      <c r="N49" s="65">
        <f t="shared" si="14"/>
        <v>1432.9180064308684</v>
      </c>
      <c r="O49" s="5"/>
      <c r="P49" s="5"/>
      <c r="S49" s="7"/>
      <c r="T49" s="7"/>
      <c r="U49" s="5"/>
      <c r="V49" s="5"/>
      <c r="W49" s="6"/>
      <c r="X49" s="6"/>
      <c r="Y49" s="4"/>
      <c r="Z49" s="4"/>
    </row>
    <row r="50" spans="1:26" x14ac:dyDescent="0.3">
      <c r="A50" s="54">
        <v>11</v>
      </c>
      <c r="B50" s="55" t="s">
        <v>28</v>
      </c>
      <c r="C50" s="55"/>
      <c r="D50" s="55">
        <v>8.1039999999999992</v>
      </c>
      <c r="E50" s="55">
        <v>14.768000000000001</v>
      </c>
      <c r="F50" s="55"/>
      <c r="G50" s="64">
        <f t="shared" si="11"/>
        <v>651.44694533762049</v>
      </c>
      <c r="H50" s="64">
        <f t="shared" si="12"/>
        <v>593.56913183279744</v>
      </c>
      <c r="I50" s="55"/>
      <c r="J50" s="55">
        <v>25.114999999999998</v>
      </c>
      <c r="K50" s="55">
        <v>39.31</v>
      </c>
      <c r="L50" s="55"/>
      <c r="M50" s="64">
        <f t="shared" si="13"/>
        <v>2018.8906752411572</v>
      </c>
      <c r="N50" s="65">
        <f t="shared" si="14"/>
        <v>1579.9839228295821</v>
      </c>
      <c r="O50" s="5"/>
      <c r="P50" s="5"/>
      <c r="S50" s="7"/>
      <c r="T50" s="7"/>
      <c r="U50" s="5"/>
      <c r="V50" s="5"/>
      <c r="W50" s="6"/>
      <c r="X50" s="6"/>
      <c r="Y50" s="4"/>
      <c r="Z50" s="4"/>
    </row>
    <row r="51" spans="1:26" x14ac:dyDescent="0.3">
      <c r="A51" s="54">
        <v>12</v>
      </c>
      <c r="B51" s="55" t="s">
        <v>28</v>
      </c>
      <c r="C51" s="55"/>
      <c r="D51" s="55">
        <v>7.0389999999999997</v>
      </c>
      <c r="E51" s="55">
        <v>13.106999999999999</v>
      </c>
      <c r="F51" s="55"/>
      <c r="G51" s="64">
        <f t="shared" si="11"/>
        <v>565.83601286173621</v>
      </c>
      <c r="H51" s="64">
        <f t="shared" si="12"/>
        <v>526.80868167202573</v>
      </c>
      <c r="I51" s="55"/>
      <c r="J51" s="55">
        <v>19.195</v>
      </c>
      <c r="K51" s="55">
        <v>37.052</v>
      </c>
      <c r="L51" s="55"/>
      <c r="M51" s="64">
        <f t="shared" si="13"/>
        <v>1543.0064308681672</v>
      </c>
      <c r="N51" s="65">
        <f t="shared" si="14"/>
        <v>1489.2282958199355</v>
      </c>
      <c r="O51" s="5"/>
      <c r="P51" s="5"/>
      <c r="S51" s="7"/>
      <c r="T51" s="7"/>
      <c r="U51" s="5"/>
      <c r="V51" s="5"/>
      <c r="W51" s="6"/>
      <c r="X51" s="6"/>
      <c r="Y51" s="4"/>
      <c r="Z51" s="4"/>
    </row>
    <row r="52" spans="1:26" x14ac:dyDescent="0.3">
      <c r="A52" s="54">
        <v>13</v>
      </c>
      <c r="B52" s="55" t="s">
        <v>28</v>
      </c>
      <c r="C52" s="55"/>
      <c r="D52" s="55">
        <v>7.9790000000000001</v>
      </c>
      <c r="E52" s="55">
        <v>16.36</v>
      </c>
      <c r="F52" s="55"/>
      <c r="G52" s="64">
        <f t="shared" si="11"/>
        <v>641.39871382636647</v>
      </c>
      <c r="H52" s="64">
        <f t="shared" si="12"/>
        <v>657.55627009646298</v>
      </c>
      <c r="I52" s="55"/>
      <c r="J52" s="55">
        <v>25.779</v>
      </c>
      <c r="K52" s="55">
        <v>41.133000000000003</v>
      </c>
      <c r="L52" s="55"/>
      <c r="M52" s="64">
        <f t="shared" si="13"/>
        <v>2072.2668810289388</v>
      </c>
      <c r="N52" s="65">
        <f t="shared" si="14"/>
        <v>1653.2556270096461</v>
      </c>
      <c r="O52" s="5"/>
      <c r="P52" s="5"/>
      <c r="S52" s="7"/>
      <c r="T52" s="7"/>
      <c r="U52" s="5"/>
      <c r="V52" s="5"/>
      <c r="W52" s="6"/>
      <c r="X52" s="6"/>
      <c r="Y52" s="4"/>
      <c r="Z52" s="4"/>
    </row>
    <row r="53" spans="1:26" x14ac:dyDescent="0.3">
      <c r="A53" s="54">
        <v>14</v>
      </c>
      <c r="B53" s="55" t="s">
        <v>28</v>
      </c>
      <c r="C53" s="55"/>
      <c r="D53" s="55">
        <v>7.274</v>
      </c>
      <c r="E53" s="55">
        <v>13.741</v>
      </c>
      <c r="F53" s="55"/>
      <c r="G53" s="64">
        <f t="shared" si="11"/>
        <v>584.72668810289383</v>
      </c>
      <c r="H53" s="64">
        <f t="shared" si="12"/>
        <v>552.29099678456589</v>
      </c>
      <c r="I53" s="55"/>
      <c r="J53" s="55">
        <v>24.541</v>
      </c>
      <c r="K53" s="55">
        <v>39.555999999999997</v>
      </c>
      <c r="L53" s="55"/>
      <c r="M53" s="64">
        <f t="shared" si="13"/>
        <v>1972.7491961414789</v>
      </c>
      <c r="N53" s="65">
        <f t="shared" si="14"/>
        <v>1589.8713826366557</v>
      </c>
      <c r="O53" s="5"/>
      <c r="P53" s="5"/>
      <c r="S53" s="7"/>
      <c r="T53" s="7"/>
      <c r="U53" s="5"/>
      <c r="V53" s="5"/>
      <c r="W53" s="6"/>
      <c r="X53" s="6"/>
      <c r="Y53" s="4"/>
      <c r="Z53" s="4"/>
    </row>
    <row r="54" spans="1:26" x14ac:dyDescent="0.3">
      <c r="A54" s="54">
        <v>15</v>
      </c>
      <c r="B54" s="55" t="s">
        <v>28</v>
      </c>
      <c r="C54" s="55"/>
      <c r="D54" s="55">
        <v>10.326000000000001</v>
      </c>
      <c r="E54" s="55">
        <v>18.876999999999999</v>
      </c>
      <c r="F54" s="55"/>
      <c r="G54" s="64">
        <f t="shared" si="11"/>
        <v>830.06430868167206</v>
      </c>
      <c r="H54" s="64">
        <f t="shared" si="12"/>
        <v>758.72186495176834</v>
      </c>
      <c r="I54" s="55"/>
      <c r="J54" s="55">
        <v>25.702000000000002</v>
      </c>
      <c r="K54" s="55">
        <v>42.396000000000001</v>
      </c>
      <c r="L54" s="55"/>
      <c r="M54" s="64">
        <f t="shared" si="13"/>
        <v>2066.0771704180065</v>
      </c>
      <c r="N54" s="65">
        <f t="shared" si="14"/>
        <v>1704.0192926045017</v>
      </c>
      <c r="O54" s="5"/>
      <c r="P54" s="5"/>
      <c r="S54" s="7"/>
      <c r="T54" s="7"/>
      <c r="U54" s="5"/>
      <c r="V54" s="5"/>
      <c r="W54" s="6"/>
      <c r="X54" s="6"/>
      <c r="Y54" s="4"/>
      <c r="Z54" s="4"/>
    </row>
    <row r="55" spans="1:26" x14ac:dyDescent="0.3">
      <c r="A55" s="54">
        <v>16</v>
      </c>
      <c r="B55" s="55" t="s">
        <v>28</v>
      </c>
      <c r="C55" s="55"/>
      <c r="D55" s="55">
        <v>6.524</v>
      </c>
      <c r="E55" s="55">
        <v>12.847</v>
      </c>
      <c r="F55" s="55"/>
      <c r="G55" s="64">
        <f t="shared" si="11"/>
        <v>524.43729903536973</v>
      </c>
      <c r="H55" s="64">
        <f t="shared" si="12"/>
        <v>516.35852090032142</v>
      </c>
      <c r="I55" s="55"/>
      <c r="J55" s="55">
        <v>20.065000000000001</v>
      </c>
      <c r="K55" s="55">
        <v>37.35</v>
      </c>
      <c r="L55" s="55"/>
      <c r="M55" s="64">
        <f t="shared" si="13"/>
        <v>1612.942122186495</v>
      </c>
      <c r="N55" s="65">
        <f t="shared" si="14"/>
        <v>1501.2057877813504</v>
      </c>
      <c r="O55" s="5">
        <f>AVERAGE(G48:G55)</f>
        <v>634.30466237942107</v>
      </c>
      <c r="P55" s="5">
        <f t="shared" ref="P55" si="16">AVERAGE(H48:H55)</f>
        <v>594.81008842443725</v>
      </c>
      <c r="Q55" s="14">
        <f>TTEST(G48:G55,G56:G63,2,2)</f>
        <v>1.4080168837303514E-4</v>
      </c>
      <c r="R55" s="14">
        <f>TTEST(H48:H55,H56:H63,2,2)</f>
        <v>1.7843839021081877E-3</v>
      </c>
      <c r="S55" s="7">
        <f t="shared" ref="S55:T55" si="17">STDEV(G48:G55)</f>
        <v>90.970229723156308</v>
      </c>
      <c r="T55" s="7">
        <f t="shared" si="17"/>
        <v>79.498703176437786</v>
      </c>
      <c r="U55" s="5">
        <f>AVERAGE(M48:M55)</f>
        <v>1854.4111736334403</v>
      </c>
      <c r="V55" s="5">
        <f>AVERAGE(N48:N55)</f>
        <v>1514.841237942122</v>
      </c>
      <c r="W55" s="6">
        <f>TTEST(M48:M55,M56:M63,2,2)</f>
        <v>2.4135250663905605E-2</v>
      </c>
      <c r="X55" s="6">
        <f>TTEST(N48:N55,N56:N63,2,2)</f>
        <v>0.51760979604137258</v>
      </c>
      <c r="Y55" s="4">
        <f t="shared" ref="Y55:Z55" si="18">STDEV(M48:M55)</f>
        <v>209.49656640013353</v>
      </c>
      <c r="Z55" s="4">
        <f t="shared" si="18"/>
        <v>165.83145209454111</v>
      </c>
    </row>
    <row r="56" spans="1:26" x14ac:dyDescent="0.3">
      <c r="A56" s="36">
        <v>17</v>
      </c>
      <c r="B56" s="57" t="s">
        <v>29</v>
      </c>
      <c r="C56" s="57"/>
      <c r="D56" s="44">
        <v>6.3620000000000001</v>
      </c>
      <c r="E56" s="44">
        <v>12.993</v>
      </c>
      <c r="F56" s="44"/>
      <c r="G56" s="52">
        <f t="shared" si="11"/>
        <v>511.41479099678457</v>
      </c>
      <c r="H56" s="52">
        <f t="shared" si="12"/>
        <v>522.22668810289383</v>
      </c>
      <c r="I56" s="44"/>
      <c r="J56" s="44">
        <v>19.306000000000001</v>
      </c>
      <c r="K56" s="44">
        <v>32.197000000000003</v>
      </c>
      <c r="L56" s="44"/>
      <c r="M56" s="52">
        <f t="shared" si="13"/>
        <v>1551.9292604501609</v>
      </c>
      <c r="N56" s="53">
        <f t="shared" si="14"/>
        <v>1294.0916398713825</v>
      </c>
      <c r="O56" s="5"/>
      <c r="P56" s="5"/>
      <c r="S56" s="9">
        <f>S55/2.828</f>
        <v>32.167690849772384</v>
      </c>
      <c r="T56" s="9"/>
      <c r="U56" s="9"/>
      <c r="V56" s="9"/>
      <c r="W56" s="9"/>
      <c r="X56" s="9"/>
      <c r="Y56" s="9">
        <f t="shared" ref="Y56:Z56" si="19">Y55/2.828</f>
        <v>74.079408203724739</v>
      </c>
      <c r="Z56" s="9">
        <f t="shared" si="19"/>
        <v>58.639127331874512</v>
      </c>
    </row>
    <row r="57" spans="1:26" x14ac:dyDescent="0.3">
      <c r="A57" s="36">
        <v>18</v>
      </c>
      <c r="B57" s="57" t="s">
        <v>29</v>
      </c>
      <c r="C57" s="57"/>
      <c r="D57" s="44">
        <v>4.9029999999999996</v>
      </c>
      <c r="E57" s="44">
        <v>13.824999999999999</v>
      </c>
      <c r="F57" s="44"/>
      <c r="G57" s="52">
        <f t="shared" si="11"/>
        <v>394.13183279742753</v>
      </c>
      <c r="H57" s="52">
        <f t="shared" si="12"/>
        <v>555.66720257234726</v>
      </c>
      <c r="I57" s="44"/>
      <c r="J57" s="44">
        <v>18.209</v>
      </c>
      <c r="K57" s="44">
        <v>32.31</v>
      </c>
      <c r="L57" s="44"/>
      <c r="M57" s="52">
        <f t="shared" si="13"/>
        <v>1463.7459807073953</v>
      </c>
      <c r="N57" s="53">
        <f t="shared" si="14"/>
        <v>1298.6334405144694</v>
      </c>
      <c r="O57" s="5"/>
      <c r="P57" s="5"/>
      <c r="S57" s="7"/>
      <c r="T57" s="7"/>
      <c r="U57" s="5"/>
      <c r="V57" s="5"/>
      <c r="Y57" s="4"/>
      <c r="Z57" s="4"/>
    </row>
    <row r="58" spans="1:26" x14ac:dyDescent="0.3">
      <c r="A58" s="36">
        <v>19</v>
      </c>
      <c r="B58" s="57" t="s">
        <v>29</v>
      </c>
      <c r="C58" s="57"/>
      <c r="D58" s="44">
        <v>4.7640000000000002</v>
      </c>
      <c r="E58" s="44">
        <v>9.83</v>
      </c>
      <c r="F58" s="44"/>
      <c r="G58" s="52">
        <f t="shared" si="11"/>
        <v>382.95819935691321</v>
      </c>
      <c r="H58" s="52">
        <f t="shared" si="12"/>
        <v>395.09646302250803</v>
      </c>
      <c r="I58" s="44"/>
      <c r="J58" s="44">
        <v>20.077000000000002</v>
      </c>
      <c r="K58" s="44">
        <v>34.831000000000003</v>
      </c>
      <c r="L58" s="44"/>
      <c r="M58" s="52">
        <f t="shared" si="13"/>
        <v>1613.9067524115756</v>
      </c>
      <c r="N58" s="53">
        <f t="shared" si="14"/>
        <v>1399.9598070739551</v>
      </c>
      <c r="O58" s="5"/>
      <c r="P58" s="5"/>
      <c r="S58" s="7"/>
      <c r="T58" s="7"/>
      <c r="U58" s="5"/>
      <c r="V58" s="5"/>
      <c r="Y58" s="4"/>
      <c r="Z58" s="4"/>
    </row>
    <row r="59" spans="1:26" x14ac:dyDescent="0.3">
      <c r="A59" s="36">
        <v>20</v>
      </c>
      <c r="B59" s="57" t="s">
        <v>29</v>
      </c>
      <c r="C59" s="57"/>
      <c r="D59" s="44">
        <v>5.4640000000000004</v>
      </c>
      <c r="E59" s="44">
        <v>10.885999999999999</v>
      </c>
      <c r="F59" s="44"/>
      <c r="G59" s="52">
        <f t="shared" si="11"/>
        <v>439.22829581993574</v>
      </c>
      <c r="H59" s="52">
        <f t="shared" si="12"/>
        <v>437.54019292604494</v>
      </c>
      <c r="I59" s="44"/>
      <c r="J59" s="44">
        <v>20.922000000000001</v>
      </c>
      <c r="K59" s="44">
        <v>33.390999999999998</v>
      </c>
      <c r="L59" s="44"/>
      <c r="M59" s="52">
        <f t="shared" si="13"/>
        <v>1681.8327974276524</v>
      </c>
      <c r="N59" s="53">
        <f t="shared" si="14"/>
        <v>1342.0819935691316</v>
      </c>
      <c r="O59" s="5"/>
      <c r="P59" s="5"/>
      <c r="S59" s="7"/>
      <c r="T59" s="7"/>
      <c r="U59" s="5"/>
      <c r="V59" s="5"/>
      <c r="Y59" s="4"/>
      <c r="Z59" s="4"/>
    </row>
    <row r="60" spans="1:26" x14ac:dyDescent="0.3">
      <c r="A60" s="36">
        <v>21</v>
      </c>
      <c r="B60" s="57" t="s">
        <v>29</v>
      </c>
      <c r="C60" s="57"/>
      <c r="D60" s="44">
        <v>4.6559999999999997</v>
      </c>
      <c r="E60" s="44">
        <v>11.108000000000001</v>
      </c>
      <c r="F60" s="44"/>
      <c r="G60" s="52">
        <f t="shared" si="11"/>
        <v>374.27652733118964</v>
      </c>
      <c r="H60" s="52">
        <f t="shared" si="12"/>
        <v>446.46302250803859</v>
      </c>
      <c r="I60" s="44"/>
      <c r="J60" s="44">
        <v>18.905000000000001</v>
      </c>
      <c r="K60" s="44">
        <v>33.618000000000002</v>
      </c>
      <c r="L60" s="44"/>
      <c r="M60" s="52">
        <f t="shared" si="13"/>
        <v>1519.694533762058</v>
      </c>
      <c r="N60" s="53">
        <f t="shared" si="14"/>
        <v>1351.2057877813506</v>
      </c>
      <c r="O60" s="5"/>
      <c r="P60" s="5"/>
      <c r="S60" s="7"/>
      <c r="T60" s="7"/>
      <c r="U60" s="5"/>
      <c r="V60" s="5"/>
      <c r="Y60" s="4"/>
      <c r="Z60" s="4"/>
    </row>
    <row r="61" spans="1:26" x14ac:dyDescent="0.3">
      <c r="A61" s="36">
        <v>22</v>
      </c>
      <c r="B61" s="57" t="s">
        <v>29</v>
      </c>
      <c r="C61" s="57"/>
      <c r="D61" s="44">
        <v>6.2629999999999999</v>
      </c>
      <c r="E61" s="44">
        <v>12.372999999999999</v>
      </c>
      <c r="F61" s="44"/>
      <c r="G61" s="52">
        <f t="shared" si="11"/>
        <v>503.45659163987131</v>
      </c>
      <c r="H61" s="52">
        <f t="shared" si="12"/>
        <v>497.30707395498393</v>
      </c>
      <c r="I61" s="44"/>
      <c r="J61" s="44">
        <v>17.324000000000002</v>
      </c>
      <c r="K61" s="44">
        <v>31.312999999999999</v>
      </c>
      <c r="L61" s="44"/>
      <c r="M61" s="52">
        <f t="shared" si="13"/>
        <v>1392.6045016077171</v>
      </c>
      <c r="N61" s="53">
        <f t="shared" si="14"/>
        <v>1258.5610932475884</v>
      </c>
      <c r="O61" s="5"/>
      <c r="P61" s="5"/>
      <c r="S61" s="7"/>
      <c r="T61" s="7"/>
      <c r="U61" s="5"/>
      <c r="V61" s="5"/>
      <c r="Y61" s="4"/>
      <c r="Z61" s="4"/>
    </row>
    <row r="62" spans="1:26" x14ac:dyDescent="0.3">
      <c r="A62" s="36">
        <v>23</v>
      </c>
      <c r="B62" s="57" t="s">
        <v>29</v>
      </c>
      <c r="C62" s="57"/>
      <c r="D62" s="44">
        <v>5.2759999999999998</v>
      </c>
      <c r="E62" s="44">
        <v>10.772</v>
      </c>
      <c r="F62" s="44"/>
      <c r="G62" s="52">
        <f t="shared" si="11"/>
        <v>424.11575562700961</v>
      </c>
      <c r="H62" s="52">
        <f t="shared" si="12"/>
        <v>432.95819935691321</v>
      </c>
      <c r="I62" s="44"/>
      <c r="J62" s="44">
        <v>15.651</v>
      </c>
      <c r="K62" s="44">
        <v>44.497999999999998</v>
      </c>
      <c r="L62" s="44"/>
      <c r="M62" s="52">
        <f t="shared" si="13"/>
        <v>1258.1189710610929</v>
      </c>
      <c r="N62" s="53">
        <f t="shared" si="14"/>
        <v>1788.504823151125</v>
      </c>
      <c r="O62" s="5"/>
      <c r="P62" s="5"/>
      <c r="S62" s="7"/>
      <c r="T62" s="7"/>
      <c r="U62" s="5"/>
      <c r="V62" s="5"/>
      <c r="Y62" s="4"/>
      <c r="Z62" s="4"/>
    </row>
    <row r="63" spans="1:26" ht="15" thickBot="1" x14ac:dyDescent="0.35">
      <c r="A63" s="39">
        <v>24</v>
      </c>
      <c r="B63" s="59" t="s">
        <v>29</v>
      </c>
      <c r="C63" s="59"/>
      <c r="D63" s="47">
        <v>6.0640000000000001</v>
      </c>
      <c r="E63" s="47">
        <v>10.041</v>
      </c>
      <c r="F63" s="47"/>
      <c r="G63" s="60">
        <f t="shared" si="11"/>
        <v>487.45980707395501</v>
      </c>
      <c r="H63" s="60">
        <f t="shared" si="12"/>
        <v>403.57717041800646</v>
      </c>
      <c r="I63" s="47"/>
      <c r="J63" s="47">
        <v>25.747</v>
      </c>
      <c r="K63" s="47">
        <v>45.985999999999997</v>
      </c>
      <c r="L63" s="47"/>
      <c r="M63" s="60">
        <f t="shared" si="13"/>
        <v>2069.6945337620577</v>
      </c>
      <c r="N63" s="61">
        <f t="shared" si="14"/>
        <v>1848.3118971061092</v>
      </c>
      <c r="O63" s="5">
        <f>AVERAGE(G56:G63)</f>
        <v>439.6302250803858</v>
      </c>
      <c r="P63" s="5">
        <f t="shared" ref="P63" si="20">AVERAGE(H56:H63)</f>
        <v>461.354501607717</v>
      </c>
      <c r="S63" s="7">
        <f>STDEV(G56:G63)</f>
        <v>55.172827427807981</v>
      </c>
      <c r="T63" s="7">
        <f t="shared" ref="T63" si="21">STDEV(H56:H63)</f>
        <v>57.590266062663375</v>
      </c>
      <c r="U63" s="5">
        <f>AVERAGE(M56:M63)</f>
        <v>1568.9409163987139</v>
      </c>
      <c r="V63" s="5">
        <f>AVERAGE(N56:N63)</f>
        <v>1447.6688102893888</v>
      </c>
      <c r="Y63" s="4">
        <f t="shared" ref="Y63:Z63" si="22">STDEV(M56:M63)</f>
        <v>241.13010078552821</v>
      </c>
      <c r="Z63" s="4">
        <f t="shared" si="22"/>
        <v>233.29108966027329</v>
      </c>
    </row>
    <row r="64" spans="1:26" x14ac:dyDescent="0.3">
      <c r="S64" s="15">
        <f>S63/2.828</f>
        <v>19.509486360611028</v>
      </c>
      <c r="T64" s="16"/>
      <c r="U64" s="16"/>
      <c r="V64" s="16"/>
      <c r="W64" s="16"/>
      <c r="X64" s="16"/>
      <c r="Y64" s="15">
        <f t="shared" ref="Y64" si="23">Y63/2.828</f>
        <v>85.265240730384804</v>
      </c>
    </row>
    <row r="65" spans="1:23" ht="15" thickBot="1" x14ac:dyDescent="0.35">
      <c r="K65" s="44"/>
      <c r="L65" s="44"/>
      <c r="M65" s="44"/>
    </row>
    <row r="66" spans="1:23" x14ac:dyDescent="0.3">
      <c r="A66" s="33" t="s">
        <v>8</v>
      </c>
      <c r="B66" s="24"/>
      <c r="C66" s="24" t="s">
        <v>39</v>
      </c>
      <c r="D66" s="24">
        <v>0.5</v>
      </c>
      <c r="E66" s="24">
        <v>0.5</v>
      </c>
      <c r="F66" s="24">
        <v>0.5</v>
      </c>
      <c r="G66" s="24">
        <v>0.5</v>
      </c>
      <c r="H66" s="24"/>
      <c r="I66" s="24">
        <v>0.5</v>
      </c>
      <c r="J66" s="24">
        <v>0.5</v>
      </c>
      <c r="K66" s="24">
        <v>0.5</v>
      </c>
      <c r="L66" s="25">
        <v>0.5</v>
      </c>
      <c r="M66" s="44"/>
      <c r="N66">
        <v>0.5</v>
      </c>
      <c r="O66">
        <v>0.5</v>
      </c>
      <c r="P66">
        <v>0.5</v>
      </c>
      <c r="Q66">
        <v>0.5</v>
      </c>
    </row>
    <row r="67" spans="1:23" x14ac:dyDescent="0.3">
      <c r="A67" s="36"/>
      <c r="B67" s="44"/>
      <c r="C67" s="44" t="s">
        <v>40</v>
      </c>
      <c r="D67" s="44">
        <v>0</v>
      </c>
      <c r="E67" s="44">
        <v>0</v>
      </c>
      <c r="F67" s="44">
        <v>0</v>
      </c>
      <c r="G67" s="44">
        <v>10</v>
      </c>
      <c r="H67" s="44"/>
      <c r="I67" s="44">
        <v>0</v>
      </c>
      <c r="J67" s="44">
        <v>0</v>
      </c>
      <c r="K67" s="44">
        <v>0</v>
      </c>
      <c r="L67" s="62">
        <v>10</v>
      </c>
      <c r="M67" s="44"/>
      <c r="N67">
        <v>0</v>
      </c>
      <c r="O67">
        <v>10</v>
      </c>
      <c r="P67">
        <v>0</v>
      </c>
      <c r="Q67">
        <v>10</v>
      </c>
    </row>
    <row r="68" spans="1:23" ht="15" thickBot="1" x14ac:dyDescent="0.35">
      <c r="A68" s="39"/>
      <c r="B68" s="47"/>
      <c r="C68" s="47" t="s">
        <v>41</v>
      </c>
      <c r="D68" s="47">
        <v>20</v>
      </c>
      <c r="E68" s="47">
        <v>20</v>
      </c>
      <c r="F68" s="47">
        <v>20</v>
      </c>
      <c r="G68" s="47">
        <v>20</v>
      </c>
      <c r="H68" s="47"/>
      <c r="I68" s="47">
        <v>20</v>
      </c>
      <c r="J68" s="47">
        <v>20</v>
      </c>
      <c r="K68" s="47">
        <v>20</v>
      </c>
      <c r="L68" s="63">
        <v>20</v>
      </c>
      <c r="M68" s="44"/>
      <c r="N68">
        <v>20</v>
      </c>
      <c r="O68">
        <v>20</v>
      </c>
      <c r="P68">
        <v>20</v>
      </c>
      <c r="Q68">
        <v>20</v>
      </c>
    </row>
    <row r="69" spans="1:23" x14ac:dyDescent="0.3">
      <c r="A69" s="33">
        <v>1</v>
      </c>
      <c r="B69" s="24" t="s">
        <v>27</v>
      </c>
      <c r="C69" s="24"/>
      <c r="D69" s="24">
        <v>7.7329999999999997</v>
      </c>
      <c r="E69" s="24">
        <v>6.8680000000000003</v>
      </c>
      <c r="F69" s="24">
        <v>7.16</v>
      </c>
      <c r="G69" s="24">
        <v>17.393999999999998</v>
      </c>
      <c r="H69" s="24"/>
      <c r="I69" s="50">
        <f>D69*15*10/1.866</f>
        <v>621.62379421221851</v>
      </c>
      <c r="J69" s="50">
        <f t="shared" ref="J69:L84" si="24">E69*15*10/1.866</f>
        <v>552.09003215434086</v>
      </c>
      <c r="K69" s="50">
        <f t="shared" si="24"/>
        <v>575.56270096463015</v>
      </c>
      <c r="L69" s="51">
        <f t="shared" si="24"/>
        <v>1398.2315112540189</v>
      </c>
      <c r="M69" s="44"/>
      <c r="N69" t="s">
        <v>19</v>
      </c>
      <c r="O69" t="s">
        <v>19</v>
      </c>
      <c r="P69" t="s">
        <v>20</v>
      </c>
      <c r="Q69" t="s">
        <v>20</v>
      </c>
    </row>
    <row r="70" spans="1:23" x14ac:dyDescent="0.3">
      <c r="A70" s="36">
        <v>2</v>
      </c>
      <c r="B70" s="44" t="s">
        <v>27</v>
      </c>
      <c r="C70" s="44"/>
      <c r="D70" s="44">
        <v>6.3579999999999997</v>
      </c>
      <c r="E70" s="44">
        <v>5.6050000000000004</v>
      </c>
      <c r="F70" s="44">
        <v>5.7069999999999999</v>
      </c>
      <c r="G70" s="44">
        <v>16.157</v>
      </c>
      <c r="H70" s="44"/>
      <c r="I70" s="52">
        <f t="shared" ref="I70:L92" si="25">D70*15*10/1.866</f>
        <v>511.09324758842439</v>
      </c>
      <c r="J70" s="52">
        <f t="shared" si="24"/>
        <v>450.56270096463021</v>
      </c>
      <c r="K70" s="52">
        <f t="shared" si="24"/>
        <v>458.7620578778135</v>
      </c>
      <c r="L70" s="53">
        <f t="shared" si="24"/>
        <v>1298.7942122186494</v>
      </c>
    </row>
    <row r="71" spans="1:23" x14ac:dyDescent="0.3">
      <c r="A71" s="36">
        <v>3</v>
      </c>
      <c r="B71" s="44" t="s">
        <v>27</v>
      </c>
      <c r="C71" s="44"/>
      <c r="D71" s="44">
        <v>8.9209999999999994</v>
      </c>
      <c r="E71" s="44">
        <v>8.2520000000000007</v>
      </c>
      <c r="F71" s="44">
        <v>8.5299999999999994</v>
      </c>
      <c r="G71" s="44">
        <v>19.542000000000002</v>
      </c>
      <c r="H71" s="44"/>
      <c r="I71" s="52">
        <f t="shared" si="25"/>
        <v>717.12218649517683</v>
      </c>
      <c r="J71" s="52">
        <f t="shared" si="24"/>
        <v>663.3440514469454</v>
      </c>
      <c r="K71" s="52">
        <f t="shared" si="24"/>
        <v>685.69131832797427</v>
      </c>
      <c r="L71" s="53">
        <f t="shared" si="24"/>
        <v>1570.9003215434084</v>
      </c>
      <c r="T71" t="s">
        <v>31</v>
      </c>
      <c r="W71" s="18">
        <f>O47-O63</f>
        <v>339.82114147909977</v>
      </c>
    </row>
    <row r="72" spans="1:23" x14ac:dyDescent="0.3">
      <c r="A72" s="36">
        <v>4</v>
      </c>
      <c r="B72" s="44" t="s">
        <v>27</v>
      </c>
      <c r="C72" s="44"/>
      <c r="D72" s="44">
        <v>11.061999999999999</v>
      </c>
      <c r="E72" s="44">
        <v>10.226000000000001</v>
      </c>
      <c r="F72" s="44">
        <v>10.926</v>
      </c>
      <c r="G72" s="44">
        <v>22.196999999999999</v>
      </c>
      <c r="H72" s="44"/>
      <c r="I72" s="52">
        <f t="shared" si="25"/>
        <v>889.22829581993551</v>
      </c>
      <c r="J72" s="52">
        <f t="shared" si="24"/>
        <v>822.0257234726688</v>
      </c>
      <c r="K72" s="52">
        <f t="shared" si="24"/>
        <v>878.29581993569127</v>
      </c>
      <c r="L72" s="53">
        <f t="shared" si="24"/>
        <v>1784.3247588424435</v>
      </c>
    </row>
    <row r="73" spans="1:23" x14ac:dyDescent="0.3">
      <c r="A73" s="36">
        <v>5</v>
      </c>
      <c r="B73" s="44" t="s">
        <v>27</v>
      </c>
      <c r="C73" s="44"/>
      <c r="D73" s="44">
        <v>12.05</v>
      </c>
      <c r="E73" s="44">
        <v>11.305999999999999</v>
      </c>
      <c r="F73" s="44">
        <v>12.055</v>
      </c>
      <c r="G73" s="44">
        <v>19.029</v>
      </c>
      <c r="H73" s="44"/>
      <c r="I73" s="52">
        <f t="shared" si="25"/>
        <v>968.64951768488743</v>
      </c>
      <c r="J73" s="52">
        <f t="shared" si="24"/>
        <v>908.84244372990327</v>
      </c>
      <c r="K73" s="52">
        <f t="shared" si="24"/>
        <v>969.0514469453376</v>
      </c>
      <c r="L73" s="53">
        <f t="shared" si="24"/>
        <v>1529.6623794212217</v>
      </c>
    </row>
    <row r="74" spans="1:23" x14ac:dyDescent="0.3">
      <c r="A74" s="36">
        <v>6</v>
      </c>
      <c r="B74" s="44" t="s">
        <v>27</v>
      </c>
      <c r="C74" s="44"/>
      <c r="D74" s="44">
        <v>9.1560000000000006</v>
      </c>
      <c r="E74" s="44">
        <v>9.1039999999999992</v>
      </c>
      <c r="F74" s="44">
        <v>8.68</v>
      </c>
      <c r="G74" s="44">
        <v>20.236999999999998</v>
      </c>
      <c r="H74" s="44"/>
      <c r="I74" s="52">
        <f t="shared" si="25"/>
        <v>736.01286173633446</v>
      </c>
      <c r="J74" s="52">
        <f t="shared" si="24"/>
        <v>731.83279742765262</v>
      </c>
      <c r="K74" s="52">
        <f t="shared" si="24"/>
        <v>697.74919614147905</v>
      </c>
      <c r="L74" s="53">
        <f t="shared" si="24"/>
        <v>1626.7684887459802</v>
      </c>
    </row>
    <row r="75" spans="1:23" x14ac:dyDescent="0.3">
      <c r="A75" s="36">
        <v>7</v>
      </c>
      <c r="B75" s="44" t="s">
        <v>27</v>
      </c>
      <c r="C75" s="44"/>
      <c r="D75" s="44">
        <v>10.364000000000001</v>
      </c>
      <c r="E75" s="44">
        <v>11.146000000000001</v>
      </c>
      <c r="F75" s="44">
        <v>11.845000000000001</v>
      </c>
      <c r="G75" s="44">
        <v>20.986000000000001</v>
      </c>
      <c r="H75" s="44"/>
      <c r="I75" s="52">
        <f t="shared" si="25"/>
        <v>833.11897106109325</v>
      </c>
      <c r="J75" s="52">
        <f t="shared" si="24"/>
        <v>895.98070739549837</v>
      </c>
      <c r="K75" s="52">
        <f t="shared" si="24"/>
        <v>952.17041800643085</v>
      </c>
      <c r="L75" s="53">
        <f t="shared" si="24"/>
        <v>1686.9774919614147</v>
      </c>
    </row>
    <row r="76" spans="1:23" x14ac:dyDescent="0.3">
      <c r="A76" s="36">
        <v>8</v>
      </c>
      <c r="B76" s="44" t="s">
        <v>27</v>
      </c>
      <c r="C76" s="44"/>
      <c r="D76" s="44">
        <v>10.752000000000001</v>
      </c>
      <c r="E76" s="44">
        <v>11.228999999999999</v>
      </c>
      <c r="F76" s="44">
        <v>11.112</v>
      </c>
      <c r="G76" s="44">
        <v>18.045000000000002</v>
      </c>
      <c r="H76" s="44"/>
      <c r="I76" s="52">
        <f t="shared" si="25"/>
        <v>864.30868167202561</v>
      </c>
      <c r="J76" s="52">
        <f t="shared" si="24"/>
        <v>902.65273311897101</v>
      </c>
      <c r="K76" s="52">
        <f t="shared" si="24"/>
        <v>893.24758842443737</v>
      </c>
      <c r="L76" s="53">
        <f t="shared" si="24"/>
        <v>1450.56270096463</v>
      </c>
      <c r="N76" s="5">
        <f>AVERAGE(I69:K76)</f>
        <v>757.45913719185421</v>
      </c>
      <c r="O76" s="5">
        <f>AVERAGE(L69:L75)</f>
        <v>1556.5227377124481</v>
      </c>
      <c r="P76" s="14">
        <f>TTEST(I69:K76,I85:K92,2,2)</f>
        <v>8.8760243194765812E-4</v>
      </c>
      <c r="Q76" s="6">
        <f>TTEST(L69:L76,L85:L92,2,2)</f>
        <v>0.8891431735648001</v>
      </c>
    </row>
    <row r="77" spans="1:23" x14ac:dyDescent="0.3">
      <c r="A77" s="54">
        <v>9</v>
      </c>
      <c r="B77" s="55" t="s">
        <v>28</v>
      </c>
      <c r="C77" s="55"/>
      <c r="D77" s="55">
        <v>9.5060000000000002</v>
      </c>
      <c r="E77" s="55">
        <v>9.5410000000000004</v>
      </c>
      <c r="F77" s="55">
        <v>10.045999999999999</v>
      </c>
      <c r="G77" s="55">
        <v>22.513999999999999</v>
      </c>
      <c r="H77" s="55"/>
      <c r="I77" s="52">
        <f t="shared" si="25"/>
        <v>764.14790996784564</v>
      </c>
      <c r="J77" s="52">
        <f t="shared" si="24"/>
        <v>766.96141479099674</v>
      </c>
      <c r="K77" s="52">
        <f t="shared" si="24"/>
        <v>807.55627009646298</v>
      </c>
      <c r="L77" s="53">
        <f t="shared" si="24"/>
        <v>1809.8070739549837</v>
      </c>
      <c r="N77" s="5"/>
      <c r="O77" s="5"/>
    </row>
    <row r="78" spans="1:23" x14ac:dyDescent="0.3">
      <c r="A78" s="54">
        <v>10</v>
      </c>
      <c r="B78" s="55" t="s">
        <v>28</v>
      </c>
      <c r="C78" s="55"/>
      <c r="D78" s="55">
        <v>9.5570000000000004</v>
      </c>
      <c r="E78" s="55">
        <v>9.3059999999999992</v>
      </c>
      <c r="F78" s="55">
        <v>9.0790000000000006</v>
      </c>
      <c r="G78" s="55">
        <v>24.617000000000001</v>
      </c>
      <c r="H78" s="55"/>
      <c r="I78" s="52">
        <f t="shared" si="25"/>
        <v>768.24758842443737</v>
      </c>
      <c r="J78" s="52">
        <f t="shared" si="24"/>
        <v>748.070739549839</v>
      </c>
      <c r="K78" s="52">
        <f t="shared" si="24"/>
        <v>729.82315112540186</v>
      </c>
      <c r="L78" s="53">
        <f t="shared" si="24"/>
        <v>1978.8585209003215</v>
      </c>
      <c r="N78" s="5"/>
      <c r="O78" s="5"/>
    </row>
    <row r="79" spans="1:23" x14ac:dyDescent="0.3">
      <c r="A79" s="54">
        <v>11</v>
      </c>
      <c r="B79" s="55" t="s">
        <v>28</v>
      </c>
      <c r="C79" s="55"/>
      <c r="D79" s="55">
        <v>10.295999999999999</v>
      </c>
      <c r="E79" s="55">
        <v>8.6590000000000007</v>
      </c>
      <c r="F79" s="55">
        <v>9.0890000000000004</v>
      </c>
      <c r="G79" s="55">
        <v>25.359000000000002</v>
      </c>
      <c r="H79" s="55"/>
      <c r="I79" s="52">
        <f t="shared" si="25"/>
        <v>827.65273311897101</v>
      </c>
      <c r="J79" s="52">
        <f t="shared" si="24"/>
        <v>696.06109324758847</v>
      </c>
      <c r="K79" s="52">
        <f t="shared" si="24"/>
        <v>730.62700964630233</v>
      </c>
      <c r="L79" s="53">
        <f t="shared" si="24"/>
        <v>2038.5048231511255</v>
      </c>
      <c r="N79" s="5"/>
      <c r="O79" s="5"/>
    </row>
    <row r="80" spans="1:23" x14ac:dyDescent="0.3">
      <c r="A80" s="54">
        <v>12</v>
      </c>
      <c r="B80" s="55" t="s">
        <v>28</v>
      </c>
      <c r="C80" s="55"/>
      <c r="D80" s="55">
        <v>8.7870000000000008</v>
      </c>
      <c r="E80" s="55">
        <v>7.9749999999999996</v>
      </c>
      <c r="F80" s="55">
        <v>8.3689999999999998</v>
      </c>
      <c r="G80" s="55">
        <v>20.725999999999999</v>
      </c>
      <c r="H80" s="55"/>
      <c r="I80" s="52">
        <f t="shared" si="25"/>
        <v>706.35048231511257</v>
      </c>
      <c r="J80" s="52">
        <f t="shared" si="24"/>
        <v>641.0771704180064</v>
      </c>
      <c r="K80" s="52">
        <f t="shared" si="24"/>
        <v>672.74919614147905</v>
      </c>
      <c r="L80" s="53">
        <f t="shared" si="24"/>
        <v>1666.0771704180061</v>
      </c>
      <c r="N80" s="5"/>
      <c r="O80" s="5"/>
    </row>
    <row r="81" spans="1:18" x14ac:dyDescent="0.3">
      <c r="A81" s="54">
        <v>13</v>
      </c>
      <c r="B81" s="55" t="s">
        <v>28</v>
      </c>
      <c r="C81" s="55"/>
      <c r="D81" s="55" t="s">
        <v>15</v>
      </c>
      <c r="E81" s="55">
        <v>10.210000000000001</v>
      </c>
      <c r="F81" s="55">
        <v>12.824999999999999</v>
      </c>
      <c r="G81" s="55">
        <v>27.606000000000002</v>
      </c>
      <c r="H81" s="55"/>
      <c r="I81" s="52" t="s">
        <v>15</v>
      </c>
      <c r="J81" s="52">
        <f t="shared" si="24"/>
        <v>820.73954983922829</v>
      </c>
      <c r="K81" s="52">
        <f t="shared" si="24"/>
        <v>1030.9485530546624</v>
      </c>
      <c r="L81" s="53">
        <f t="shared" si="24"/>
        <v>2219.1318327974277</v>
      </c>
      <c r="N81" s="5"/>
      <c r="O81" s="5"/>
    </row>
    <row r="82" spans="1:18" x14ac:dyDescent="0.3">
      <c r="A82" s="54">
        <v>14</v>
      </c>
      <c r="B82" s="55" t="s">
        <v>28</v>
      </c>
      <c r="C82" s="55"/>
      <c r="D82" s="55">
        <v>8.859</v>
      </c>
      <c r="E82" s="55">
        <v>8.3569999999999993</v>
      </c>
      <c r="F82" s="55">
        <v>8.66</v>
      </c>
      <c r="G82" s="55">
        <v>22.831</v>
      </c>
      <c r="H82" s="55"/>
      <c r="I82" s="52">
        <f t="shared" si="25"/>
        <v>712.13826366559476</v>
      </c>
      <c r="J82" s="52">
        <f t="shared" si="24"/>
        <v>671.78456591639861</v>
      </c>
      <c r="K82" s="52">
        <f t="shared" si="24"/>
        <v>696.14147909967846</v>
      </c>
      <c r="L82" s="53">
        <f t="shared" si="24"/>
        <v>1835.2893890675239</v>
      </c>
      <c r="N82" s="5"/>
      <c r="O82" s="5"/>
    </row>
    <row r="83" spans="1:18" x14ac:dyDescent="0.3">
      <c r="A83" s="54">
        <v>15</v>
      </c>
      <c r="B83" s="55" t="s">
        <v>28</v>
      </c>
      <c r="C83" s="55"/>
      <c r="D83" s="55">
        <v>10.93</v>
      </c>
      <c r="E83" s="55">
        <v>11.101000000000001</v>
      </c>
      <c r="F83" s="55">
        <v>11.004</v>
      </c>
      <c r="G83" s="55">
        <v>26.027000000000001</v>
      </c>
      <c r="H83" s="55"/>
      <c r="I83" s="52">
        <f t="shared" si="25"/>
        <v>878.61736334405145</v>
      </c>
      <c r="J83" s="52">
        <f t="shared" si="24"/>
        <v>892.36334405144692</v>
      </c>
      <c r="K83" s="52">
        <f t="shared" si="24"/>
        <v>884.56591639871374</v>
      </c>
      <c r="L83" s="53">
        <f t="shared" si="24"/>
        <v>2092.2025723472671</v>
      </c>
      <c r="N83" s="5"/>
      <c r="O83" s="5"/>
    </row>
    <row r="84" spans="1:18" x14ac:dyDescent="0.3">
      <c r="A84" s="54">
        <v>16</v>
      </c>
      <c r="B84" s="55" t="s">
        <v>28</v>
      </c>
      <c r="C84" s="55"/>
      <c r="D84" s="55">
        <v>7.0149999999999997</v>
      </c>
      <c r="E84" s="55">
        <v>8.1829999999999998</v>
      </c>
      <c r="F84" s="55">
        <v>7.6139999999999999</v>
      </c>
      <c r="G84" s="55">
        <v>22.347999999999999</v>
      </c>
      <c r="H84" s="55"/>
      <c r="I84" s="52">
        <f t="shared" si="25"/>
        <v>563.90675241157555</v>
      </c>
      <c r="J84" s="52">
        <f t="shared" si="24"/>
        <v>657.79742765273306</v>
      </c>
      <c r="K84" s="52">
        <f t="shared" si="24"/>
        <v>612.05787781350477</v>
      </c>
      <c r="L84" s="53">
        <f t="shared" si="24"/>
        <v>1796.4630225080384</v>
      </c>
      <c r="N84" s="5">
        <f t="shared" ref="N84" si="26">AVERAGE(I77:K84)</f>
        <v>751.32112400391441</v>
      </c>
      <c r="O84" s="5">
        <f>AVERAGE(L77:L84)</f>
        <v>1929.5418006430866</v>
      </c>
      <c r="P84" s="131">
        <f>TTEST(K77:K84,K85:K92,2,2)</f>
        <v>7.7238005345218394E-3</v>
      </c>
      <c r="Q84">
        <f>TTEST(L77:L84,L85:L92,2,2)</f>
        <v>3.5895308062662465E-3</v>
      </c>
    </row>
    <row r="85" spans="1:18" x14ac:dyDescent="0.3">
      <c r="A85" s="36">
        <v>17</v>
      </c>
      <c r="B85" s="57" t="s">
        <v>29</v>
      </c>
      <c r="C85" s="57"/>
      <c r="D85" s="44">
        <v>7.9610000000000003</v>
      </c>
      <c r="E85" s="44">
        <v>13.775</v>
      </c>
      <c r="F85" s="44">
        <v>7.5209999999999999</v>
      </c>
      <c r="G85" s="44">
        <v>17.001999999999999</v>
      </c>
      <c r="H85" s="44"/>
      <c r="I85" s="52">
        <f t="shared" si="25"/>
        <v>639.95176848874598</v>
      </c>
      <c r="J85" s="52">
        <f t="shared" si="25"/>
        <v>1107.3151125401928</v>
      </c>
      <c r="K85" s="52">
        <f t="shared" si="25"/>
        <v>604.5819935691319</v>
      </c>
      <c r="L85" s="53">
        <f t="shared" si="25"/>
        <v>1366.7202572347264</v>
      </c>
      <c r="N85" s="5"/>
      <c r="O85" s="5"/>
    </row>
    <row r="86" spans="1:18" x14ac:dyDescent="0.3">
      <c r="A86" s="36">
        <v>18</v>
      </c>
      <c r="B86" s="57" t="s">
        <v>29</v>
      </c>
      <c r="C86" s="57"/>
      <c r="D86" s="44">
        <v>6.7220000000000004</v>
      </c>
      <c r="E86" s="44">
        <v>7.1310000000000002</v>
      </c>
      <c r="F86" s="44" t="s">
        <v>15</v>
      </c>
      <c r="G86" s="44">
        <v>18.077999999999999</v>
      </c>
      <c r="H86" s="44"/>
      <c r="I86" s="52">
        <f t="shared" si="25"/>
        <v>540.35369774919616</v>
      </c>
      <c r="J86" s="52">
        <f t="shared" si="25"/>
        <v>573.23151125401932</v>
      </c>
      <c r="K86" s="52" t="s">
        <v>15</v>
      </c>
      <c r="L86" s="53">
        <f t="shared" si="25"/>
        <v>1453.2154340836014</v>
      </c>
      <c r="N86" s="5"/>
      <c r="O86" s="5"/>
    </row>
    <row r="87" spans="1:18" x14ac:dyDescent="0.3">
      <c r="A87" s="36">
        <v>19</v>
      </c>
      <c r="B87" s="57" t="s">
        <v>29</v>
      </c>
      <c r="C87" s="57"/>
      <c r="D87" s="44">
        <v>6.556</v>
      </c>
      <c r="E87" s="44">
        <v>7.07</v>
      </c>
      <c r="F87" s="44">
        <v>6.2009999999999996</v>
      </c>
      <c r="G87" s="44">
        <v>15.366</v>
      </c>
      <c r="H87" s="44"/>
      <c r="I87" s="52">
        <f t="shared" si="25"/>
        <v>527.00964630225087</v>
      </c>
      <c r="J87" s="52">
        <f t="shared" si="25"/>
        <v>568.32797427652724</v>
      </c>
      <c r="K87" s="52">
        <f t="shared" si="25"/>
        <v>498.47266881028935</v>
      </c>
      <c r="L87" s="53">
        <f t="shared" si="25"/>
        <v>1235.209003215434</v>
      </c>
      <c r="N87" s="5"/>
      <c r="O87" s="5"/>
    </row>
    <row r="88" spans="1:18" x14ac:dyDescent="0.3">
      <c r="A88" s="36">
        <v>20</v>
      </c>
      <c r="B88" s="57" t="s">
        <v>29</v>
      </c>
      <c r="C88" s="57"/>
      <c r="D88" s="44">
        <v>7.1989999999999998</v>
      </c>
      <c r="E88" s="44">
        <v>7.399</v>
      </c>
      <c r="F88" s="44">
        <v>7.3639999999999999</v>
      </c>
      <c r="G88" s="44">
        <v>20.753</v>
      </c>
      <c r="H88" s="44"/>
      <c r="I88" s="52">
        <f t="shared" si="25"/>
        <v>578.69774919614144</v>
      </c>
      <c r="J88" s="52">
        <f t="shared" si="25"/>
        <v>594.77491961414785</v>
      </c>
      <c r="K88" s="52">
        <f t="shared" si="25"/>
        <v>591.96141479099674</v>
      </c>
      <c r="L88" s="53">
        <f t="shared" si="25"/>
        <v>1668.2475884244373</v>
      </c>
      <c r="N88" s="5"/>
      <c r="O88" s="5"/>
    </row>
    <row r="89" spans="1:18" x14ac:dyDescent="0.3">
      <c r="A89" s="36">
        <v>21</v>
      </c>
      <c r="B89" s="57" t="s">
        <v>29</v>
      </c>
      <c r="C89" s="57"/>
      <c r="D89" s="44">
        <v>7.33</v>
      </c>
      <c r="E89" s="44">
        <v>7.1120000000000001</v>
      </c>
      <c r="F89" s="44">
        <v>8.9540000000000006</v>
      </c>
      <c r="G89" s="44">
        <v>24.393999999999998</v>
      </c>
      <c r="H89" s="44"/>
      <c r="I89" s="52">
        <f t="shared" si="25"/>
        <v>589.22829581993562</v>
      </c>
      <c r="J89" s="52">
        <f t="shared" si="25"/>
        <v>571.70418006430873</v>
      </c>
      <c r="K89" s="52">
        <f t="shared" si="25"/>
        <v>719.77491961414785</v>
      </c>
      <c r="L89" s="53">
        <f t="shared" si="25"/>
        <v>1960.932475884244</v>
      </c>
      <c r="N89" s="5"/>
      <c r="O89" s="5"/>
    </row>
    <row r="90" spans="1:18" x14ac:dyDescent="0.3">
      <c r="A90" s="36">
        <v>22</v>
      </c>
      <c r="B90" s="57" t="s">
        <v>29</v>
      </c>
      <c r="C90" s="57"/>
      <c r="D90" s="44">
        <v>7.3440000000000003</v>
      </c>
      <c r="E90" s="44">
        <v>8.0210000000000008</v>
      </c>
      <c r="F90" s="44">
        <v>7.4889999999999999</v>
      </c>
      <c r="G90" s="44">
        <v>16.407</v>
      </c>
      <c r="H90" s="44"/>
      <c r="I90" s="52">
        <f t="shared" si="25"/>
        <v>590.35369774919616</v>
      </c>
      <c r="J90" s="52">
        <f t="shared" si="25"/>
        <v>644.77491961414796</v>
      </c>
      <c r="K90" s="52">
        <f t="shared" si="25"/>
        <v>602.00964630225076</v>
      </c>
      <c r="L90" s="53">
        <f t="shared" si="25"/>
        <v>1318.8906752411574</v>
      </c>
      <c r="N90" s="5"/>
      <c r="O90" s="5"/>
    </row>
    <row r="91" spans="1:18" x14ac:dyDescent="0.3">
      <c r="A91" s="36">
        <v>23</v>
      </c>
      <c r="B91" s="57" t="s">
        <v>29</v>
      </c>
      <c r="C91" s="57"/>
      <c r="D91" s="44">
        <v>7.0119999999999996</v>
      </c>
      <c r="E91" s="44">
        <v>5.9420000000000002</v>
      </c>
      <c r="F91" s="44">
        <v>6.8319999999999999</v>
      </c>
      <c r="G91" s="44">
        <v>16.896000000000001</v>
      </c>
      <c r="H91" s="44"/>
      <c r="I91" s="52">
        <f t="shared" si="25"/>
        <v>563.66559485530536</v>
      </c>
      <c r="J91" s="52">
        <f t="shared" si="25"/>
        <v>477.65273311897101</v>
      </c>
      <c r="K91" s="52">
        <f t="shared" si="25"/>
        <v>549.19614147909965</v>
      </c>
      <c r="L91" s="53">
        <f t="shared" si="25"/>
        <v>1358.1993569131832</v>
      </c>
      <c r="N91" s="5"/>
      <c r="O91" s="5"/>
    </row>
    <row r="92" spans="1:18" ht="15" thickBot="1" x14ac:dyDescent="0.35">
      <c r="A92" s="39">
        <v>24</v>
      </c>
      <c r="B92" s="59" t="s">
        <v>29</v>
      </c>
      <c r="C92" s="59"/>
      <c r="D92" s="47">
        <v>7.26</v>
      </c>
      <c r="E92" s="47">
        <v>8.2070000000000007</v>
      </c>
      <c r="F92" s="47">
        <v>7.3659999999999997</v>
      </c>
      <c r="G92" s="47">
        <v>23.131</v>
      </c>
      <c r="H92" s="47"/>
      <c r="I92" s="60">
        <f t="shared" si="25"/>
        <v>583.60128617363341</v>
      </c>
      <c r="J92" s="60">
        <f t="shared" si="25"/>
        <v>659.72668810289395</v>
      </c>
      <c r="K92" s="60">
        <f t="shared" si="25"/>
        <v>592.12218649517672</v>
      </c>
      <c r="L92" s="61">
        <f t="shared" si="25"/>
        <v>1859.4051446945339</v>
      </c>
      <c r="N92" s="5">
        <f>AVERAGE(I86:K92)</f>
        <v>580.83199356913178</v>
      </c>
      <c r="O92" s="5">
        <f t="shared" ref="O92" si="27">AVERAGE(L85:L91)</f>
        <v>1480.2021129995405</v>
      </c>
    </row>
    <row r="94" spans="1:18" ht="15" thickBot="1" x14ac:dyDescent="0.35"/>
    <row r="95" spans="1:18" x14ac:dyDescent="0.3">
      <c r="A95" s="33" t="s">
        <v>12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</row>
    <row r="96" spans="1:18" x14ac:dyDescent="0.3">
      <c r="A96" s="36"/>
      <c r="B96" s="132" t="s">
        <v>85</v>
      </c>
      <c r="C96" s="44"/>
      <c r="D96" s="44" t="s">
        <v>32</v>
      </c>
      <c r="E96" s="44" t="s">
        <v>32</v>
      </c>
      <c r="F96" s="44" t="s">
        <v>32</v>
      </c>
      <c r="G96" s="44"/>
      <c r="H96" s="44" t="s">
        <v>33</v>
      </c>
      <c r="I96" s="44" t="s">
        <v>33</v>
      </c>
      <c r="J96" s="44" t="s">
        <v>33</v>
      </c>
      <c r="K96" s="44"/>
      <c r="L96" s="44" t="s">
        <v>34</v>
      </c>
      <c r="M96" s="44" t="s">
        <v>34</v>
      </c>
      <c r="N96" s="44" t="s">
        <v>34</v>
      </c>
      <c r="O96" s="44"/>
      <c r="P96" s="44" t="s">
        <v>35</v>
      </c>
      <c r="Q96" s="44" t="s">
        <v>35</v>
      </c>
      <c r="R96" s="62" t="s">
        <v>35</v>
      </c>
    </row>
    <row r="97" spans="1:18" x14ac:dyDescent="0.3">
      <c r="A97" s="36"/>
      <c r="B97" s="133">
        <v>10</v>
      </c>
      <c r="C97" s="44"/>
      <c r="D97" s="44">
        <v>20.39</v>
      </c>
      <c r="E97" s="44">
        <v>19.861000000000001</v>
      </c>
      <c r="F97" s="44">
        <v>19.727</v>
      </c>
      <c r="G97" s="44"/>
      <c r="H97" s="44">
        <v>11.135999999999999</v>
      </c>
      <c r="I97" s="44">
        <v>12.273999999999999</v>
      </c>
      <c r="J97" s="44">
        <v>12.535</v>
      </c>
      <c r="K97" s="44"/>
      <c r="L97" s="44">
        <v>20.094999999999999</v>
      </c>
      <c r="M97" s="44">
        <v>19.936</v>
      </c>
      <c r="N97" s="44">
        <v>19.899000000000001</v>
      </c>
      <c r="O97" s="44"/>
      <c r="P97" s="44">
        <v>4.3520000000000003</v>
      </c>
      <c r="Q97" s="44">
        <v>4.2960000000000003</v>
      </c>
      <c r="R97" s="62">
        <v>4.4240000000000004</v>
      </c>
    </row>
    <row r="98" spans="1:18" x14ac:dyDescent="0.3">
      <c r="A98" s="36"/>
      <c r="B98" s="133">
        <f t="shared" ref="B98:B104" si="28">B97/3</f>
        <v>3.3333333333333335</v>
      </c>
      <c r="C98" s="44"/>
      <c r="D98" s="44">
        <v>16.62</v>
      </c>
      <c r="E98" s="44">
        <v>17.506</v>
      </c>
      <c r="F98" s="44">
        <v>16.021000000000001</v>
      </c>
      <c r="G98" s="44"/>
      <c r="H98" s="44">
        <v>11.566000000000001</v>
      </c>
      <c r="I98" s="44">
        <v>11.744999999999999</v>
      </c>
      <c r="J98" s="44">
        <v>11.750999999999999</v>
      </c>
      <c r="K98" s="44"/>
      <c r="L98" s="44">
        <v>16.279</v>
      </c>
      <c r="M98" s="44">
        <v>16.317</v>
      </c>
      <c r="N98" s="44">
        <v>16.361000000000001</v>
      </c>
      <c r="O98" s="44"/>
      <c r="P98" s="44">
        <v>4.2409999999999997</v>
      </c>
      <c r="Q98" s="44">
        <v>4.399</v>
      </c>
      <c r="R98" s="62">
        <v>4.218</v>
      </c>
    </row>
    <row r="99" spans="1:18" x14ac:dyDescent="0.3">
      <c r="A99" s="36"/>
      <c r="B99" s="133">
        <f t="shared" si="28"/>
        <v>1.1111111111111112</v>
      </c>
      <c r="C99" s="44"/>
      <c r="D99" s="44">
        <v>11.936</v>
      </c>
      <c r="E99" s="44">
        <v>12.577</v>
      </c>
      <c r="F99" s="44">
        <v>12.683</v>
      </c>
      <c r="G99" s="44"/>
      <c r="H99" s="44">
        <v>9.8460000000000001</v>
      </c>
      <c r="I99" s="44">
        <v>9.9979999999999993</v>
      </c>
      <c r="J99" s="44">
        <v>10.209</v>
      </c>
      <c r="K99" s="44"/>
      <c r="L99" s="44">
        <v>11.311</v>
      </c>
      <c r="M99" s="44">
        <v>11.433</v>
      </c>
      <c r="N99" s="44">
        <v>11.489000000000001</v>
      </c>
      <c r="O99" s="44"/>
      <c r="P99" s="44">
        <v>4.2859999999999996</v>
      </c>
      <c r="Q99" s="44">
        <v>5.0890000000000004</v>
      </c>
      <c r="R99" s="62">
        <v>4.2480000000000002</v>
      </c>
    </row>
    <row r="100" spans="1:18" x14ac:dyDescent="0.3">
      <c r="A100" s="36"/>
      <c r="B100" s="133">
        <f t="shared" si="28"/>
        <v>0.37037037037037041</v>
      </c>
      <c r="C100" s="44"/>
      <c r="D100" s="44">
        <v>8.2479999999999993</v>
      </c>
      <c r="E100" s="44">
        <v>8.5359999999999996</v>
      </c>
      <c r="F100" s="44">
        <v>8.5470000000000006</v>
      </c>
      <c r="G100" s="44"/>
      <c r="H100" s="44">
        <v>7.734</v>
      </c>
      <c r="I100" s="44">
        <v>7.9859999999999998</v>
      </c>
      <c r="J100" s="44">
        <v>8.1929999999999996</v>
      </c>
      <c r="K100" s="44"/>
      <c r="L100" s="44">
        <v>7.657</v>
      </c>
      <c r="M100" s="44">
        <v>7.6550000000000002</v>
      </c>
      <c r="N100" s="44">
        <v>6.6859999999999999</v>
      </c>
      <c r="O100" s="44"/>
      <c r="P100" s="44">
        <v>4.2919999999999998</v>
      </c>
      <c r="Q100" s="44">
        <v>4.556</v>
      </c>
      <c r="R100" s="62">
        <v>4.141</v>
      </c>
    </row>
    <row r="101" spans="1:18" x14ac:dyDescent="0.3">
      <c r="A101" s="36"/>
      <c r="B101" s="133">
        <f t="shared" si="28"/>
        <v>0.1234567901234568</v>
      </c>
      <c r="C101" s="44"/>
      <c r="D101" s="44">
        <v>5.6130000000000004</v>
      </c>
      <c r="E101" s="44">
        <v>5.9189999999999996</v>
      </c>
      <c r="F101" s="44">
        <v>6.0810000000000004</v>
      </c>
      <c r="G101" s="44"/>
      <c r="H101" s="44">
        <v>6.32</v>
      </c>
      <c r="I101" s="44">
        <v>6.5060000000000002</v>
      </c>
      <c r="J101" s="44">
        <v>6.5170000000000003</v>
      </c>
      <c r="K101" s="44"/>
      <c r="L101" s="44">
        <v>5.6559999999999997</v>
      </c>
      <c r="M101" s="44">
        <v>5.7220000000000004</v>
      </c>
      <c r="N101" s="44">
        <v>5.73</v>
      </c>
      <c r="O101" s="44"/>
      <c r="P101" s="44">
        <v>3.7440000000000002</v>
      </c>
      <c r="Q101" s="44">
        <v>4.4089999999999998</v>
      </c>
      <c r="R101" s="62">
        <v>4.2640000000000002</v>
      </c>
    </row>
    <row r="102" spans="1:18" x14ac:dyDescent="0.3">
      <c r="A102" s="36"/>
      <c r="B102" s="133">
        <f t="shared" si="28"/>
        <v>4.1152263374485597E-2</v>
      </c>
      <c r="C102" s="44"/>
      <c r="D102" s="44">
        <v>4.7590000000000003</v>
      </c>
      <c r="E102" s="44">
        <v>4.5540000000000003</v>
      </c>
      <c r="F102" s="44">
        <v>4.7839999999999998</v>
      </c>
      <c r="G102" s="44"/>
      <c r="H102" s="44">
        <v>5.3940000000000001</v>
      </c>
      <c r="I102" s="44">
        <v>5.5659999999999998</v>
      </c>
      <c r="J102" s="44">
        <v>5.4850000000000003</v>
      </c>
      <c r="K102" s="44"/>
      <c r="L102" s="44">
        <v>4.84</v>
      </c>
      <c r="M102" s="44">
        <v>5.0359999999999996</v>
      </c>
      <c r="N102" s="44">
        <v>4.8010000000000002</v>
      </c>
      <c r="O102" s="44"/>
      <c r="P102" s="44">
        <v>4.4329999999999998</v>
      </c>
      <c r="Q102" s="44">
        <v>4.3620000000000001</v>
      </c>
      <c r="R102" s="62">
        <v>4.1829999999999998</v>
      </c>
    </row>
    <row r="103" spans="1:18" x14ac:dyDescent="0.3">
      <c r="A103" s="36"/>
      <c r="B103" s="133">
        <f t="shared" si="28"/>
        <v>1.3717421124828532E-2</v>
      </c>
      <c r="C103" s="44"/>
      <c r="D103" s="44">
        <v>4.2309999999999999</v>
      </c>
      <c r="E103" s="44">
        <v>4.2699999999999996</v>
      </c>
      <c r="F103" s="44">
        <v>4.2489999999999997</v>
      </c>
      <c r="G103" s="44"/>
      <c r="H103" s="44">
        <v>4.798</v>
      </c>
      <c r="I103" s="44">
        <v>4.67</v>
      </c>
      <c r="J103" s="44">
        <v>4.76</v>
      </c>
      <c r="K103" s="44"/>
      <c r="L103" s="44">
        <v>4.5640000000000001</v>
      </c>
      <c r="M103" s="44">
        <v>4.5359999999999996</v>
      </c>
      <c r="N103" s="44">
        <v>4.4619999999999997</v>
      </c>
      <c r="O103" s="44"/>
      <c r="P103" s="44">
        <v>4.4409999999999998</v>
      </c>
      <c r="Q103" s="44">
        <v>4.6260000000000003</v>
      </c>
      <c r="R103" s="62">
        <v>4.415</v>
      </c>
    </row>
    <row r="104" spans="1:18" ht="15" thickBot="1" x14ac:dyDescent="0.35">
      <c r="A104" s="39"/>
      <c r="B104" s="134">
        <f t="shared" si="28"/>
        <v>4.5724737082761769E-3</v>
      </c>
      <c r="C104" s="47"/>
      <c r="D104" s="47">
        <v>4.0439999999999996</v>
      </c>
      <c r="E104" s="47">
        <v>3.7410000000000001</v>
      </c>
      <c r="F104" s="47">
        <v>4.4610000000000003</v>
      </c>
      <c r="G104" s="47"/>
      <c r="H104" s="47">
        <v>4.4859999999999998</v>
      </c>
      <c r="I104" s="47">
        <v>4.383</v>
      </c>
      <c r="J104" s="47">
        <v>4.766</v>
      </c>
      <c r="K104" s="47"/>
      <c r="L104" s="47">
        <v>4.2590000000000003</v>
      </c>
      <c r="M104" s="47">
        <v>4.226</v>
      </c>
      <c r="N104" s="47">
        <v>4.2640000000000002</v>
      </c>
      <c r="O104" s="47"/>
      <c r="P104" s="47">
        <v>4.202</v>
      </c>
      <c r="Q104" s="47">
        <v>4.2060000000000004</v>
      </c>
      <c r="R104" s="63">
        <v>4.165</v>
      </c>
    </row>
    <row r="105" spans="1:18" x14ac:dyDescent="0.3">
      <c r="B105" s="135"/>
    </row>
    <row r="106" spans="1:18" x14ac:dyDescent="0.3">
      <c r="B106" s="136">
        <v>10</v>
      </c>
      <c r="C106" t="s">
        <v>46</v>
      </c>
      <c r="E106" s="20">
        <f>AVERAGE(D97:F97)</f>
        <v>19.992666666666668</v>
      </c>
      <c r="F106" s="20"/>
      <c r="G106" s="20"/>
      <c r="H106" s="20"/>
      <c r="I106" s="20">
        <f>AVERAGE(H97:J97)</f>
        <v>11.981666666666664</v>
      </c>
      <c r="J106" s="20"/>
      <c r="K106" s="20" t="s">
        <v>15</v>
      </c>
      <c r="L106" s="20"/>
      <c r="M106" s="20">
        <f t="shared" ref="M106:Q113" si="29">AVERAGE(L97:N97)</f>
        <v>19.976666666666667</v>
      </c>
      <c r="N106" s="20"/>
      <c r="O106" s="20"/>
      <c r="P106" s="20"/>
      <c r="Q106" s="20">
        <f t="shared" si="29"/>
        <v>4.3573333333333331</v>
      </c>
    </row>
    <row r="107" spans="1:18" x14ac:dyDescent="0.3">
      <c r="B107" s="136">
        <f t="shared" ref="B107:B113" si="30">B106/3</f>
        <v>3.3333333333333335</v>
      </c>
      <c r="C107" t="s">
        <v>19</v>
      </c>
      <c r="E107" s="20">
        <f t="shared" ref="E107:E113" si="31">AVERAGE(D98:F98)</f>
        <v>16.715666666666667</v>
      </c>
      <c r="I107" s="20">
        <f t="shared" ref="I107:I113" si="32">AVERAGE(H98:J98)</f>
        <v>11.687333333333333</v>
      </c>
      <c r="J107" s="20"/>
      <c r="K107" s="20"/>
      <c r="L107" s="20"/>
      <c r="M107" s="20">
        <f t="shared" si="29"/>
        <v>16.319000000000003</v>
      </c>
      <c r="N107" s="20"/>
      <c r="O107" s="20"/>
      <c r="P107" s="20"/>
      <c r="Q107" s="20">
        <f t="shared" si="29"/>
        <v>4.2860000000000005</v>
      </c>
    </row>
    <row r="108" spans="1:18" x14ac:dyDescent="0.3">
      <c r="B108" s="136">
        <f t="shared" si="30"/>
        <v>1.1111111111111112</v>
      </c>
      <c r="C108" t="s">
        <v>19</v>
      </c>
      <c r="E108" s="20">
        <f t="shared" si="31"/>
        <v>12.398666666666665</v>
      </c>
      <c r="I108" s="20">
        <f t="shared" si="32"/>
        <v>10.017666666666667</v>
      </c>
      <c r="J108" s="20"/>
      <c r="K108" s="20"/>
      <c r="L108" s="20"/>
      <c r="M108" s="20">
        <f t="shared" si="29"/>
        <v>11.411000000000001</v>
      </c>
      <c r="N108" s="20"/>
      <c r="O108" s="20"/>
      <c r="P108" s="20"/>
      <c r="Q108" s="20">
        <f t="shared" si="29"/>
        <v>4.5410000000000004</v>
      </c>
    </row>
    <row r="109" spans="1:18" x14ac:dyDescent="0.3">
      <c r="B109" s="136">
        <f t="shared" si="30"/>
        <v>0.37037037037037041</v>
      </c>
      <c r="C109" t="s">
        <v>19</v>
      </c>
      <c r="E109" s="20">
        <f t="shared" si="31"/>
        <v>8.4436666666666671</v>
      </c>
      <c r="I109" s="20">
        <f t="shared" si="32"/>
        <v>7.9709999999999992</v>
      </c>
      <c r="J109" s="20"/>
      <c r="K109" s="20"/>
      <c r="L109" s="20"/>
      <c r="M109" s="20">
        <f t="shared" si="29"/>
        <v>7.3326666666666673</v>
      </c>
      <c r="N109" s="20"/>
      <c r="O109" s="20"/>
      <c r="P109" s="20"/>
      <c r="Q109" s="20">
        <f t="shared" si="29"/>
        <v>4.3296666666666663</v>
      </c>
    </row>
    <row r="110" spans="1:18" x14ac:dyDescent="0.3">
      <c r="B110" s="136">
        <f t="shared" si="30"/>
        <v>0.1234567901234568</v>
      </c>
      <c r="C110" t="s">
        <v>19</v>
      </c>
      <c r="E110" s="20">
        <f t="shared" si="31"/>
        <v>5.8709999999999996</v>
      </c>
      <c r="I110" s="20">
        <f t="shared" si="32"/>
        <v>6.4476666666666667</v>
      </c>
      <c r="J110" s="20"/>
      <c r="K110" s="20"/>
      <c r="L110" s="20"/>
      <c r="M110" s="20">
        <f t="shared" si="29"/>
        <v>5.7026666666666666</v>
      </c>
      <c r="N110" s="20"/>
      <c r="O110" s="20"/>
      <c r="P110" s="20"/>
      <c r="Q110" s="20">
        <f t="shared" si="29"/>
        <v>4.1390000000000002</v>
      </c>
    </row>
    <row r="111" spans="1:18" x14ac:dyDescent="0.3">
      <c r="B111" s="136">
        <f t="shared" si="30"/>
        <v>4.1152263374485597E-2</v>
      </c>
      <c r="C111" t="s">
        <v>19</v>
      </c>
      <c r="E111" s="20">
        <f t="shared" si="31"/>
        <v>4.6990000000000007</v>
      </c>
      <c r="I111" s="20">
        <f t="shared" si="32"/>
        <v>5.4816666666666665</v>
      </c>
      <c r="J111" s="20"/>
      <c r="K111" s="20"/>
      <c r="L111" s="20"/>
      <c r="M111" s="20">
        <f t="shared" si="29"/>
        <v>4.8923333333333332</v>
      </c>
      <c r="N111" s="20"/>
      <c r="O111" s="20"/>
      <c r="P111" s="20"/>
      <c r="Q111" s="20">
        <f t="shared" si="29"/>
        <v>4.3259999999999996</v>
      </c>
    </row>
    <row r="112" spans="1:18" x14ac:dyDescent="0.3">
      <c r="B112" s="136">
        <f t="shared" si="30"/>
        <v>1.3717421124828532E-2</v>
      </c>
      <c r="C112" t="s">
        <v>19</v>
      </c>
      <c r="E112" s="20">
        <f t="shared" si="31"/>
        <v>4.25</v>
      </c>
      <c r="I112" s="20">
        <f t="shared" si="32"/>
        <v>4.7426666666666666</v>
      </c>
      <c r="J112" s="20"/>
      <c r="K112" s="20"/>
      <c r="L112" s="20"/>
      <c r="M112" s="20">
        <f t="shared" si="29"/>
        <v>4.5206666666666662</v>
      </c>
      <c r="N112" s="20"/>
      <c r="O112" s="20"/>
      <c r="P112" s="20"/>
      <c r="Q112" s="20">
        <f t="shared" si="29"/>
        <v>4.4939999999999998</v>
      </c>
    </row>
    <row r="113" spans="2:27" x14ac:dyDescent="0.3">
      <c r="B113" s="136">
        <f t="shared" si="30"/>
        <v>4.5724737082761769E-3</v>
      </c>
      <c r="C113" t="s">
        <v>19</v>
      </c>
      <c r="E113" s="20">
        <f t="shared" si="31"/>
        <v>4.0819999999999999</v>
      </c>
      <c r="I113" s="20">
        <f t="shared" si="32"/>
        <v>4.5449999999999999</v>
      </c>
      <c r="J113" s="20"/>
      <c r="K113" s="20"/>
      <c r="L113" s="20"/>
      <c r="M113" s="20">
        <f t="shared" si="29"/>
        <v>4.2496666666666663</v>
      </c>
      <c r="N113" s="20"/>
      <c r="O113" s="20"/>
      <c r="P113" s="20"/>
      <c r="Q113" s="20">
        <f t="shared" si="29"/>
        <v>4.1909999999999998</v>
      </c>
    </row>
    <row r="114" spans="2:27" x14ac:dyDescent="0.3">
      <c r="B114" s="137">
        <v>10</v>
      </c>
      <c r="C114" s="66" t="s">
        <v>49</v>
      </c>
      <c r="E114" s="21">
        <f>STDEV(D97:F97)</f>
        <v>0.35056288071233865</v>
      </c>
      <c r="F114" s="16">
        <f>E114/E106</f>
        <v>1.7534573379189299E-2</v>
      </c>
      <c r="G114" s="21"/>
      <c r="H114" s="21"/>
      <c r="I114" s="21">
        <f t="shared" ref="I114:Q121" si="33">STDEV(H97:J97)</f>
        <v>0.74390478781449831</v>
      </c>
      <c r="J114" s="16">
        <f>I114/I106</f>
        <v>6.2086920668896803E-2</v>
      </c>
      <c r="K114" s="21"/>
      <c r="L114" s="21"/>
      <c r="M114" s="21">
        <f t="shared" si="33"/>
        <v>0.10413612885705484</v>
      </c>
      <c r="N114" s="16">
        <f>M114/M106</f>
        <v>5.2128881456893796E-3</v>
      </c>
      <c r="O114" s="21"/>
      <c r="P114" s="21"/>
      <c r="Q114" s="21">
        <f t="shared" si="33"/>
        <v>6.4166450216085205E-2</v>
      </c>
      <c r="R114" s="16">
        <f>Q114/Q106</f>
        <v>1.4726082515931428E-2</v>
      </c>
      <c r="S114" s="16"/>
      <c r="T114" s="16"/>
    </row>
    <row r="115" spans="2:27" x14ac:dyDescent="0.3">
      <c r="B115" s="137">
        <f t="shared" ref="B115:B121" si="34">B114/3</f>
        <v>3.3333333333333335</v>
      </c>
      <c r="C115" s="66" t="s">
        <v>49</v>
      </c>
      <c r="E115" s="21">
        <f t="shared" ref="E115:E121" si="35">STDEV(D98:F98)</f>
        <v>0.74710797970128318</v>
      </c>
      <c r="F115" s="16">
        <f t="shared" ref="F115:F121" si="36">E115/E107</f>
        <v>4.4695075260810208E-2</v>
      </c>
      <c r="G115" s="21"/>
      <c r="H115" s="21"/>
      <c r="I115" s="21">
        <f t="shared" si="33"/>
        <v>0.10512056570116604</v>
      </c>
      <c r="J115" s="16">
        <f t="shared" ref="J115:J121" si="37">I115/I107</f>
        <v>8.994401263575898E-3</v>
      </c>
      <c r="K115" s="21"/>
      <c r="L115" s="21"/>
      <c r="M115" s="21">
        <f t="shared" si="33"/>
        <v>4.1036569057366752E-2</v>
      </c>
      <c r="N115" s="16">
        <f t="shared" ref="N115:N121" si="38">M115/M107</f>
        <v>2.5146497369548837E-3</v>
      </c>
      <c r="O115" s="21"/>
      <c r="P115" s="21"/>
      <c r="Q115" s="21">
        <f t="shared" si="33"/>
        <v>9.8534258001976252E-2</v>
      </c>
      <c r="R115" s="16">
        <f t="shared" ref="R115:R121" si="39">Q115/Q107</f>
        <v>2.2989794214180178E-2</v>
      </c>
      <c r="S115" s="16"/>
      <c r="T115" s="16"/>
    </row>
    <row r="116" spans="2:27" x14ac:dyDescent="0.3">
      <c r="B116" s="137">
        <f t="shared" si="34"/>
        <v>1.1111111111111112</v>
      </c>
      <c r="C116" s="66" t="s">
        <v>49</v>
      </c>
      <c r="E116" s="21">
        <f t="shared" si="35"/>
        <v>0.40417116835980926</v>
      </c>
      <c r="F116" s="16">
        <f t="shared" si="36"/>
        <v>3.259795421764243E-2</v>
      </c>
      <c r="G116" s="21"/>
      <c r="H116" s="21"/>
      <c r="I116" s="21">
        <f t="shared" si="33"/>
        <v>0.18229737610106533</v>
      </c>
      <c r="J116" s="16">
        <f t="shared" si="37"/>
        <v>1.8197588537024457E-2</v>
      </c>
      <c r="K116" s="21"/>
      <c r="L116" s="21"/>
      <c r="M116" s="21">
        <f t="shared" si="33"/>
        <v>9.1016482023862366E-2</v>
      </c>
      <c r="N116" s="16">
        <f t="shared" si="38"/>
        <v>7.9762055931874819E-3</v>
      </c>
      <c r="O116" s="21"/>
      <c r="P116" s="21"/>
      <c r="Q116" s="21">
        <f t="shared" si="33"/>
        <v>0.47496210375144693</v>
      </c>
      <c r="R116" s="16">
        <f t="shared" si="39"/>
        <v>0.1045941651071233</v>
      </c>
      <c r="S116" s="16"/>
      <c r="T116" s="16"/>
    </row>
    <row r="117" spans="2:27" x14ac:dyDescent="0.3">
      <c r="B117" s="137">
        <f t="shared" si="34"/>
        <v>0.37037037037037041</v>
      </c>
      <c r="C117" s="66" t="s">
        <v>49</v>
      </c>
      <c r="E117" s="21">
        <f t="shared" si="35"/>
        <v>0.16954153866629113</v>
      </c>
      <c r="F117" s="16">
        <f t="shared" si="36"/>
        <v>2.0079136867824931E-2</v>
      </c>
      <c r="G117" s="21"/>
      <c r="H117" s="21"/>
      <c r="I117" s="21">
        <f t="shared" si="33"/>
        <v>0.22986735305388609</v>
      </c>
      <c r="J117" s="16">
        <f t="shared" si="37"/>
        <v>2.8837956724863393E-2</v>
      </c>
      <c r="K117" s="21"/>
      <c r="L117" s="21"/>
      <c r="M117" s="21">
        <f t="shared" si="33"/>
        <v>0.56003065392292006</v>
      </c>
      <c r="N117" s="16">
        <f t="shared" si="38"/>
        <v>7.6374759603998546E-2</v>
      </c>
      <c r="O117" s="21"/>
      <c r="P117" s="21"/>
      <c r="Q117" s="21">
        <f t="shared" si="33"/>
        <v>0.21004840711924799</v>
      </c>
      <c r="R117" s="16">
        <f t="shared" si="39"/>
        <v>4.8513759439352072E-2</v>
      </c>
      <c r="S117" s="16"/>
      <c r="T117" s="16"/>
    </row>
    <row r="118" spans="2:27" x14ac:dyDescent="0.3">
      <c r="B118" s="137">
        <f t="shared" si="34"/>
        <v>0.1234567901234568</v>
      </c>
      <c r="C118" s="66" t="s">
        <v>49</v>
      </c>
      <c r="E118" s="21">
        <f t="shared" si="35"/>
        <v>0.2376636278440602</v>
      </c>
      <c r="F118" s="16">
        <f t="shared" si="36"/>
        <v>4.0480944957257743E-2</v>
      </c>
      <c r="G118" s="21"/>
      <c r="H118" s="21"/>
      <c r="I118" s="21">
        <f t="shared" si="33"/>
        <v>0.11069929237955108</v>
      </c>
      <c r="J118" s="16">
        <f t="shared" si="37"/>
        <v>1.716889195774457E-2</v>
      </c>
      <c r="K118" s="21"/>
      <c r="L118" s="21"/>
      <c r="M118" s="21">
        <f t="shared" si="33"/>
        <v>4.0611985094715169E-2</v>
      </c>
      <c r="N118" s="16">
        <f t="shared" si="38"/>
        <v>7.121577933373013E-3</v>
      </c>
      <c r="O118" s="21"/>
      <c r="P118" s="21"/>
      <c r="Q118" s="21">
        <f t="shared" si="33"/>
        <v>0.34967842369811708</v>
      </c>
      <c r="R118" s="16">
        <f t="shared" si="39"/>
        <v>8.4483794080240898E-2</v>
      </c>
      <c r="S118" s="16"/>
      <c r="T118" s="16"/>
    </row>
    <row r="119" spans="2:27" x14ac:dyDescent="0.3">
      <c r="B119" s="137">
        <f t="shared" si="34"/>
        <v>4.1152263374485597E-2</v>
      </c>
      <c r="C119" s="66" t="s">
        <v>49</v>
      </c>
      <c r="E119" s="21">
        <f t="shared" si="35"/>
        <v>0.12619429464123949</v>
      </c>
      <c r="F119" s="16">
        <f t="shared" si="36"/>
        <v>2.6855563873428277E-2</v>
      </c>
      <c r="G119" s="21"/>
      <c r="H119" s="21"/>
      <c r="I119" s="21">
        <f t="shared" si="33"/>
        <v>8.6048435972615508E-2</v>
      </c>
      <c r="J119" s="16">
        <f t="shared" si="37"/>
        <v>1.5697495160708213E-2</v>
      </c>
      <c r="K119" s="21"/>
      <c r="L119" s="21"/>
      <c r="M119" s="21">
        <f t="shared" si="33"/>
        <v>0.12593781534286383</v>
      </c>
      <c r="N119" s="16">
        <f t="shared" si="38"/>
        <v>2.5741871365305681E-2</v>
      </c>
      <c r="O119" s="21"/>
      <c r="P119" s="21"/>
      <c r="Q119" s="21">
        <f t="shared" si="33"/>
        <v>0.12882934448331251</v>
      </c>
      <c r="R119" s="16">
        <f t="shared" si="39"/>
        <v>2.9780246066415286E-2</v>
      </c>
      <c r="S119" s="16"/>
      <c r="T119" s="16"/>
    </row>
    <row r="120" spans="2:27" x14ac:dyDescent="0.3">
      <c r="B120" s="137">
        <f t="shared" si="34"/>
        <v>1.3717421124828532E-2</v>
      </c>
      <c r="C120" s="66" t="s">
        <v>49</v>
      </c>
      <c r="E120" s="21">
        <f t="shared" si="35"/>
        <v>1.9519221295942989E-2</v>
      </c>
      <c r="F120" s="16">
        <f t="shared" si="36"/>
        <v>4.5927579519865853E-3</v>
      </c>
      <c r="G120" s="21"/>
      <c r="H120" s="21"/>
      <c r="I120" s="21">
        <f t="shared" si="33"/>
        <v>6.5736849128425201E-2</v>
      </c>
      <c r="J120" s="16">
        <f t="shared" si="37"/>
        <v>1.3860735689153473E-2</v>
      </c>
      <c r="K120" s="21"/>
      <c r="L120" s="21"/>
      <c r="M120" s="21">
        <f t="shared" si="33"/>
        <v>5.2700411130591235E-2</v>
      </c>
      <c r="N120" s="16">
        <f t="shared" si="38"/>
        <v>1.1657663574087429E-2</v>
      </c>
      <c r="O120" s="21"/>
      <c r="P120" s="21"/>
      <c r="Q120" s="21">
        <f t="shared" si="33"/>
        <v>0.11505216208311797</v>
      </c>
      <c r="R120" s="16">
        <f t="shared" si="39"/>
        <v>2.560128217247841E-2</v>
      </c>
      <c r="S120" s="16"/>
      <c r="T120" s="16"/>
    </row>
    <row r="121" spans="2:27" ht="15" thickBot="1" x14ac:dyDescent="0.35">
      <c r="B121" s="137">
        <f t="shared" si="34"/>
        <v>4.5724737082761769E-3</v>
      </c>
      <c r="C121" s="66" t="s">
        <v>49</v>
      </c>
      <c r="E121" s="21">
        <f t="shared" si="35"/>
        <v>0.36150103734291011</v>
      </c>
      <c r="F121" s="16">
        <f t="shared" si="36"/>
        <v>8.8559783768473815E-2</v>
      </c>
      <c r="G121" s="21"/>
      <c r="H121" s="21"/>
      <c r="I121" s="21">
        <f t="shared" si="33"/>
        <v>0.19819939455003391</v>
      </c>
      <c r="J121" s="16">
        <f t="shared" si="37"/>
        <v>4.3608227623769841E-2</v>
      </c>
      <c r="K121" s="21"/>
      <c r="L121" s="21"/>
      <c r="M121" s="21">
        <f t="shared" si="33"/>
        <v>2.0647840887931607E-2</v>
      </c>
      <c r="N121" s="16">
        <f t="shared" si="38"/>
        <v>4.8586965772840869E-3</v>
      </c>
      <c r="O121" s="21"/>
      <c r="P121" s="21"/>
      <c r="Q121" s="21">
        <f t="shared" si="33"/>
        <v>2.2605309110914736E-2</v>
      </c>
      <c r="R121" s="16">
        <f t="shared" si="39"/>
        <v>5.3937745432867425E-3</v>
      </c>
      <c r="S121" s="16"/>
      <c r="T121" s="16"/>
    </row>
    <row r="122" spans="2:27" x14ac:dyDescent="0.3">
      <c r="Q122" s="22">
        <f>AVERAGE(Q123:Q130)</f>
        <v>464.41586280814568</v>
      </c>
      <c r="S122" s="23">
        <f>AVERAGE(Q123:Q130)</f>
        <v>464.41586280814568</v>
      </c>
      <c r="T122" s="24" t="s">
        <v>36</v>
      </c>
      <c r="U122" s="24" t="s">
        <v>33</v>
      </c>
      <c r="V122" s="24" t="s">
        <v>37</v>
      </c>
      <c r="W122" s="25" t="s">
        <v>38</v>
      </c>
    </row>
    <row r="123" spans="2:27" x14ac:dyDescent="0.3">
      <c r="C123" t="s">
        <v>47</v>
      </c>
      <c r="E123" s="26">
        <f>200*E106/1.866</f>
        <v>2142.8367274026441</v>
      </c>
      <c r="F123" s="26"/>
      <c r="G123" s="26"/>
      <c r="H123" s="26"/>
      <c r="I123" s="26">
        <f>200*I106/1.866</f>
        <v>1284.2086459449799</v>
      </c>
      <c r="J123" s="26"/>
      <c r="K123" s="26"/>
      <c r="L123" s="26"/>
      <c r="M123" s="26">
        <f>200*M106/1.866</f>
        <v>2141.1218292247231</v>
      </c>
      <c r="N123" s="26"/>
      <c r="O123" s="26"/>
      <c r="P123" s="26"/>
      <c r="Q123" s="26">
        <f>200*Q106/1.866</f>
        <v>467.02393712040009</v>
      </c>
      <c r="R123" s="26"/>
      <c r="S123" s="27">
        <v>10</v>
      </c>
      <c r="T123" s="28">
        <f>E123/464</f>
        <v>4.6181826021608705</v>
      </c>
      <c r="U123" s="28">
        <f>I123/464</f>
        <v>2.7676910472952154</v>
      </c>
      <c r="V123" s="28">
        <f>M123/464</f>
        <v>4.6144867009153518</v>
      </c>
      <c r="W123" s="29">
        <f>Q123/464</f>
        <v>1.0065171058629312</v>
      </c>
      <c r="X123" s="6"/>
      <c r="Z123" s="6"/>
      <c r="AA123" s="6"/>
    </row>
    <row r="124" spans="2:27" x14ac:dyDescent="0.3">
      <c r="C124" t="s">
        <v>19</v>
      </c>
      <c r="E124" s="26">
        <f t="shared" ref="E124:E130" si="40">200*E107/1.866</f>
        <v>1791.6041443372633</v>
      </c>
      <c r="F124" s="26"/>
      <c r="G124" s="26"/>
      <c r="H124" s="26"/>
      <c r="I124" s="26">
        <f t="shared" ref="I124:I130" si="41">200*I107/1.866</f>
        <v>1252.6616648803144</v>
      </c>
      <c r="J124" s="26"/>
      <c r="K124" s="26"/>
      <c r="L124" s="26"/>
      <c r="M124" s="26">
        <f t="shared" ref="M124:M130" si="42">200*M107/1.866</f>
        <v>1749.0889603429798</v>
      </c>
      <c r="N124" s="26"/>
      <c r="O124" s="26"/>
      <c r="P124" s="26"/>
      <c r="Q124" s="26">
        <f t="shared" ref="Q124:Q130" si="43">200*Q107/1.866</f>
        <v>459.37834941050374</v>
      </c>
      <c r="R124" s="26"/>
      <c r="S124" s="27">
        <f t="shared" ref="S124:S130" si="44">S123/3</f>
        <v>3.3333333333333335</v>
      </c>
      <c r="T124" s="28">
        <f t="shared" ref="T124:T130" si="45">E124/464</f>
        <v>3.8612158283130675</v>
      </c>
      <c r="U124" s="28">
        <f t="shared" ref="U124:U130" si="46">I124/464</f>
        <v>2.6997018639661947</v>
      </c>
      <c r="V124" s="28">
        <f t="shared" ref="V124:V130" si="47">M124/464</f>
        <v>3.7695882766012496</v>
      </c>
      <c r="W124" s="29">
        <f t="shared" ref="W124:W130" si="48">Q124/464</f>
        <v>0.99003954614332701</v>
      </c>
      <c r="X124" s="6"/>
      <c r="Z124" s="6"/>
      <c r="AA124" s="6"/>
    </row>
    <row r="125" spans="2:27" ht="15" thickBot="1" x14ac:dyDescent="0.35">
      <c r="C125" t="s">
        <v>19</v>
      </c>
      <c r="E125" s="26">
        <f t="shared" si="40"/>
        <v>1328.9031797070381</v>
      </c>
      <c r="F125" s="26"/>
      <c r="G125" s="26"/>
      <c r="H125" s="26"/>
      <c r="I125" s="26">
        <f t="shared" si="41"/>
        <v>1073.7048946052162</v>
      </c>
      <c r="J125" s="26"/>
      <c r="K125" s="26"/>
      <c r="L125" s="26"/>
      <c r="M125" s="26">
        <f t="shared" si="42"/>
        <v>1223.0439442658094</v>
      </c>
      <c r="N125" s="26"/>
      <c r="O125" s="26"/>
      <c r="P125" s="26"/>
      <c r="Q125" s="26">
        <f t="shared" si="43"/>
        <v>486.70953912111469</v>
      </c>
      <c r="R125" s="26"/>
      <c r="S125" s="27">
        <f t="shared" si="44"/>
        <v>1.1111111111111112</v>
      </c>
      <c r="T125" s="28">
        <f t="shared" si="45"/>
        <v>2.8640154735065475</v>
      </c>
      <c r="U125" s="28">
        <f t="shared" si="46"/>
        <v>2.3140191694077936</v>
      </c>
      <c r="V125" s="28">
        <f t="shared" si="47"/>
        <v>2.6358705695383824</v>
      </c>
      <c r="W125" s="29">
        <f t="shared" si="48"/>
        <v>1.0489429722437817</v>
      </c>
      <c r="X125" s="6"/>
      <c r="Z125" s="6"/>
      <c r="AA125" s="6"/>
    </row>
    <row r="126" spans="2:27" ht="15" thickBot="1" x14ac:dyDescent="0.35">
      <c r="C126" t="s">
        <v>19</v>
      </c>
      <c r="E126" s="26">
        <f t="shared" si="40"/>
        <v>905.0017863522686</v>
      </c>
      <c r="F126" s="26"/>
      <c r="G126" s="26"/>
      <c r="H126" s="26"/>
      <c r="I126" s="26">
        <f t="shared" si="41"/>
        <v>854.34083601286159</v>
      </c>
      <c r="J126" s="26"/>
      <c r="K126" s="26"/>
      <c r="L126" s="26"/>
      <c r="M126" s="26">
        <f t="shared" si="42"/>
        <v>785.92354412290115</v>
      </c>
      <c r="N126" s="26"/>
      <c r="O126" s="26"/>
      <c r="P126" s="26"/>
      <c r="Q126" s="26">
        <f t="shared" si="43"/>
        <v>464.05859235441221</v>
      </c>
      <c r="R126" s="26"/>
      <c r="S126" s="30">
        <f t="shared" si="44"/>
        <v>0.37037037037037041</v>
      </c>
      <c r="T126" s="28">
        <f t="shared" si="45"/>
        <v>1.9504348843798893</v>
      </c>
      <c r="U126" s="28">
        <f t="shared" si="46"/>
        <v>1.8412518017518569</v>
      </c>
      <c r="V126" s="28">
        <f t="shared" si="47"/>
        <v>1.6938007416441836</v>
      </c>
      <c r="W126" s="29">
        <f t="shared" si="48"/>
        <v>1.0001262766258885</v>
      </c>
      <c r="X126" s="6"/>
      <c r="Z126" s="6"/>
      <c r="AA126" s="6"/>
    </row>
    <row r="127" spans="2:27" x14ac:dyDescent="0.3">
      <c r="C127" t="s">
        <v>19</v>
      </c>
      <c r="E127" s="26">
        <f t="shared" si="40"/>
        <v>629.2604501607716</v>
      </c>
      <c r="F127" s="26"/>
      <c r="G127" s="26"/>
      <c r="H127" s="26"/>
      <c r="I127" s="26">
        <f t="shared" si="41"/>
        <v>691.06823865666308</v>
      </c>
      <c r="J127" s="26"/>
      <c r="K127" s="26"/>
      <c r="L127" s="26"/>
      <c r="M127" s="26">
        <f t="shared" si="42"/>
        <v>611.21829224723115</v>
      </c>
      <c r="N127" s="26"/>
      <c r="O127" s="26"/>
      <c r="P127" s="26"/>
      <c r="Q127" s="26">
        <f t="shared" si="43"/>
        <v>443.62272240085747</v>
      </c>
      <c r="R127" s="26"/>
      <c r="S127" s="27">
        <f t="shared" si="44"/>
        <v>0.1234567901234568</v>
      </c>
      <c r="T127" s="28">
        <f t="shared" si="45"/>
        <v>1.3561647632775249</v>
      </c>
      <c r="U127" s="28">
        <f t="shared" si="46"/>
        <v>1.4893712040014291</v>
      </c>
      <c r="V127" s="28">
        <f t="shared" si="47"/>
        <v>1.3172808022569638</v>
      </c>
      <c r="W127" s="29">
        <f t="shared" si="48"/>
        <v>0.95608345345012391</v>
      </c>
      <c r="X127" s="6"/>
      <c r="Z127" s="6"/>
      <c r="AA127" s="6"/>
    </row>
    <row r="128" spans="2:27" x14ac:dyDescent="0.3">
      <c r="C128" t="s">
        <v>19</v>
      </c>
      <c r="E128" s="26">
        <f t="shared" si="40"/>
        <v>503.64415862808153</v>
      </c>
      <c r="F128" s="26"/>
      <c r="G128" s="26"/>
      <c r="H128" s="26"/>
      <c r="I128" s="26">
        <f t="shared" si="41"/>
        <v>587.53126116470162</v>
      </c>
      <c r="J128" s="26"/>
      <c r="K128" s="26"/>
      <c r="L128" s="26"/>
      <c r="M128" s="26">
        <f t="shared" si="42"/>
        <v>524.36584494462306</v>
      </c>
      <c r="N128" s="26"/>
      <c r="O128" s="26"/>
      <c r="P128" s="26"/>
      <c r="Q128" s="26">
        <f t="shared" si="43"/>
        <v>463.66559485530541</v>
      </c>
      <c r="R128" s="26"/>
      <c r="S128" s="27">
        <f t="shared" si="44"/>
        <v>4.1152263374485597E-2</v>
      </c>
      <c r="T128" s="28">
        <f t="shared" si="45"/>
        <v>1.0854399970432791</v>
      </c>
      <c r="U128" s="28">
        <f t="shared" si="46"/>
        <v>1.2662311663032362</v>
      </c>
      <c r="V128" s="28">
        <f t="shared" si="47"/>
        <v>1.1300988037599635</v>
      </c>
      <c r="W128" s="29">
        <f t="shared" si="48"/>
        <v>0.99927929925712378</v>
      </c>
      <c r="X128" s="6"/>
      <c r="Z128" s="6"/>
      <c r="AA128" s="6"/>
    </row>
    <row r="129" spans="3:27" x14ac:dyDescent="0.3">
      <c r="C129" t="s">
        <v>19</v>
      </c>
      <c r="E129" s="26">
        <f t="shared" si="40"/>
        <v>455.51982851018221</v>
      </c>
      <c r="F129" s="26"/>
      <c r="G129" s="26"/>
      <c r="H129" s="26"/>
      <c r="I129" s="26">
        <f t="shared" si="41"/>
        <v>508.32440157198994</v>
      </c>
      <c r="J129" s="26"/>
      <c r="K129" s="26"/>
      <c r="L129" s="26"/>
      <c r="M129" s="26">
        <f t="shared" si="42"/>
        <v>484.5301893533404</v>
      </c>
      <c r="N129" s="26"/>
      <c r="O129" s="26"/>
      <c r="P129" s="26"/>
      <c r="Q129" s="26">
        <f t="shared" si="43"/>
        <v>481.67202572347264</v>
      </c>
      <c r="R129" s="26"/>
      <c r="S129" s="27">
        <f t="shared" si="44"/>
        <v>1.3717421124828532E-2</v>
      </c>
      <c r="T129" s="28">
        <f t="shared" si="45"/>
        <v>0.98172376834090991</v>
      </c>
      <c r="U129" s="28">
        <f t="shared" si="46"/>
        <v>1.0955267275258405</v>
      </c>
      <c r="V129" s="28">
        <f t="shared" si="47"/>
        <v>1.044246097744268</v>
      </c>
      <c r="W129" s="29">
        <f t="shared" si="48"/>
        <v>1.0380862623350704</v>
      </c>
      <c r="X129" s="6"/>
      <c r="Z129" s="6"/>
      <c r="AA129" s="6"/>
    </row>
    <row r="130" spans="3:27" ht="15" thickBot="1" x14ac:dyDescent="0.35">
      <c r="C130" t="s">
        <v>19</v>
      </c>
      <c r="E130" s="26">
        <f t="shared" si="40"/>
        <v>437.51339764201498</v>
      </c>
      <c r="F130" s="26"/>
      <c r="G130" s="26"/>
      <c r="H130" s="26"/>
      <c r="I130" s="26">
        <f t="shared" si="41"/>
        <v>487.13826366559482</v>
      </c>
      <c r="J130" s="26"/>
      <c r="K130" s="26"/>
      <c r="L130" s="26"/>
      <c r="M130" s="26">
        <f t="shared" si="42"/>
        <v>455.48410146480882</v>
      </c>
      <c r="N130" s="26"/>
      <c r="O130" s="26"/>
      <c r="P130" s="26"/>
      <c r="Q130" s="26">
        <f t="shared" si="43"/>
        <v>449.19614147909959</v>
      </c>
      <c r="R130" s="26"/>
      <c r="S130" s="27">
        <f t="shared" si="44"/>
        <v>4.5724737082761769E-3</v>
      </c>
      <c r="T130" s="28">
        <f t="shared" si="45"/>
        <v>0.94291680526296329</v>
      </c>
      <c r="U130" s="28">
        <f t="shared" si="46"/>
        <v>1.0498669475551612</v>
      </c>
      <c r="V130" s="28">
        <f t="shared" si="47"/>
        <v>0.98164677039829484</v>
      </c>
      <c r="W130" s="29">
        <f t="shared" si="48"/>
        <v>0.96809513249805945</v>
      </c>
      <c r="X130" s="6"/>
      <c r="Z130" s="6"/>
      <c r="AA130" s="6"/>
    </row>
    <row r="131" spans="3:27" x14ac:dyDescent="0.3">
      <c r="C131" t="s">
        <v>48</v>
      </c>
      <c r="E131" s="31">
        <f>200*E114/1.86</f>
        <v>37.694933409928886</v>
      </c>
      <c r="F131" s="32">
        <f>E131/1.73</f>
        <v>21.788978849669878</v>
      </c>
      <c r="G131" s="31"/>
      <c r="H131" s="31"/>
      <c r="I131" s="31">
        <f>200*I114/1.86</f>
        <v>79.989762130591217</v>
      </c>
      <c r="J131" s="32">
        <f>I131/1.73</f>
        <v>46.236856722885094</v>
      </c>
      <c r="K131" s="31"/>
      <c r="L131" s="31"/>
      <c r="M131" s="31">
        <f>200*M114/1.86</f>
        <v>11.197433210436005</v>
      </c>
      <c r="N131" s="32">
        <f>M131/1.73</f>
        <v>6.4725047459167655</v>
      </c>
      <c r="O131" s="31"/>
      <c r="P131" s="31"/>
      <c r="Q131" s="31">
        <f t="shared" ref="Q131:Q138" si="49">200*Q114</f>
        <v>12.83329004321704</v>
      </c>
      <c r="R131" s="32">
        <f>Q131/1.73</f>
        <v>7.4180867301832603</v>
      </c>
      <c r="S131" s="33"/>
      <c r="T131" s="34">
        <f t="shared" ref="T131:T138" si="50">E131/867</f>
        <v>4.3477431845362034E-2</v>
      </c>
      <c r="U131" s="34">
        <f t="shared" ref="U131:U138" si="51">I131/867</f>
        <v>9.2260394614292057E-2</v>
      </c>
      <c r="V131" s="34">
        <f t="shared" ref="V131:V138" si="52">M131/867</f>
        <v>1.291514787824222E-2</v>
      </c>
      <c r="W131" s="35">
        <f t="shared" ref="W131:W138" si="53">Q131/867</f>
        <v>1.4801949300134995E-2</v>
      </c>
    </row>
    <row r="132" spans="3:27" x14ac:dyDescent="0.3">
      <c r="C132" t="s">
        <v>48</v>
      </c>
      <c r="E132" s="31">
        <f t="shared" ref="E132:E138" si="54">200*E115/1.86</f>
        <v>80.334191365729367</v>
      </c>
      <c r="F132" s="32">
        <f t="shared" ref="F132:F138" si="55">E132/1.73</f>
        <v>46.435948766317551</v>
      </c>
      <c r="G132" s="31"/>
      <c r="H132" s="31"/>
      <c r="I132" s="31">
        <f t="shared" ref="I132:I138" si="56">200*I115/1.86</f>
        <v>11.303286634533983</v>
      </c>
      <c r="J132" s="32">
        <f t="shared" ref="J132:J138" si="57">I132/1.73</f>
        <v>6.5336916962624176</v>
      </c>
      <c r="K132" s="31"/>
      <c r="L132" s="31"/>
      <c r="M132" s="31">
        <f t="shared" ref="M132:M138" si="58">200*M115/1.86</f>
        <v>4.4125343072437362</v>
      </c>
      <c r="N132" s="32">
        <f t="shared" ref="N132:N138" si="59">M132/1.73</f>
        <v>2.5505978654588071</v>
      </c>
      <c r="O132" s="31"/>
      <c r="P132" s="31"/>
      <c r="Q132" s="31">
        <f t="shared" si="49"/>
        <v>19.70685160039525</v>
      </c>
      <c r="R132" s="32">
        <f t="shared" ref="R132:R138" si="60">Q132/1.73</f>
        <v>11.391243699650433</v>
      </c>
      <c r="S132" s="36"/>
      <c r="T132" s="37">
        <f t="shared" si="50"/>
        <v>9.2657660168084618E-2</v>
      </c>
      <c r="U132" s="37">
        <f t="shared" si="51"/>
        <v>1.3037239486198365E-2</v>
      </c>
      <c r="V132" s="37">
        <f t="shared" si="52"/>
        <v>5.0894282667171119E-3</v>
      </c>
      <c r="W132" s="38">
        <f t="shared" si="53"/>
        <v>2.2729932641747694E-2</v>
      </c>
    </row>
    <row r="133" spans="3:27" x14ac:dyDescent="0.3">
      <c r="C133" t="s">
        <v>48</v>
      </c>
      <c r="E133" s="31">
        <f t="shared" si="54"/>
        <v>43.459265415033251</v>
      </c>
      <c r="F133" s="32">
        <f t="shared" si="55"/>
        <v>25.120962667649277</v>
      </c>
      <c r="G133" s="31"/>
      <c r="H133" s="31"/>
      <c r="I133" s="31">
        <f t="shared" si="56"/>
        <v>19.601868397964012</v>
      </c>
      <c r="J133" s="32">
        <f t="shared" si="57"/>
        <v>11.330559767609255</v>
      </c>
      <c r="K133" s="31"/>
      <c r="L133" s="31"/>
      <c r="M133" s="31">
        <f t="shared" si="58"/>
        <v>9.7867184971895007</v>
      </c>
      <c r="N133" s="32">
        <f t="shared" si="59"/>
        <v>5.6570627151384398</v>
      </c>
      <c r="O133" s="31"/>
      <c r="P133" s="31"/>
      <c r="Q133" s="31">
        <f t="shared" si="49"/>
        <v>94.992420750289384</v>
      </c>
      <c r="R133" s="32">
        <f t="shared" si="60"/>
        <v>54.908913728490973</v>
      </c>
      <c r="S133" s="36"/>
      <c r="T133" s="37">
        <f t="shared" si="50"/>
        <v>5.0126027006958764E-2</v>
      </c>
      <c r="U133" s="37">
        <f t="shared" si="51"/>
        <v>2.2608844749670141E-2</v>
      </c>
      <c r="V133" s="37">
        <f t="shared" si="52"/>
        <v>1.1288025948315456E-2</v>
      </c>
      <c r="W133" s="38">
        <f t="shared" si="53"/>
        <v>0.10956449913528188</v>
      </c>
    </row>
    <row r="134" spans="3:27" x14ac:dyDescent="0.3">
      <c r="C134" t="s">
        <v>48</v>
      </c>
      <c r="E134" s="31">
        <f t="shared" si="54"/>
        <v>18.230272974870012</v>
      </c>
      <c r="F134" s="32">
        <f t="shared" si="55"/>
        <v>10.537730043277463</v>
      </c>
      <c r="G134" s="31"/>
      <c r="H134" s="31"/>
      <c r="I134" s="31">
        <f t="shared" si="56"/>
        <v>24.716919683213558</v>
      </c>
      <c r="J134" s="32">
        <f t="shared" si="57"/>
        <v>14.287236811106103</v>
      </c>
      <c r="K134" s="31"/>
      <c r="L134" s="31"/>
      <c r="M134" s="31">
        <f t="shared" si="58"/>
        <v>60.218349884184953</v>
      </c>
      <c r="N134" s="32">
        <f t="shared" si="59"/>
        <v>34.808294730742745</v>
      </c>
      <c r="O134" s="31"/>
      <c r="P134" s="31"/>
      <c r="Q134" s="31">
        <f t="shared" si="49"/>
        <v>42.009681423849599</v>
      </c>
      <c r="R134" s="32">
        <f t="shared" si="60"/>
        <v>24.283052846155837</v>
      </c>
      <c r="S134" s="36"/>
      <c r="T134" s="37">
        <f t="shared" si="50"/>
        <v>2.102684310826991E-2</v>
      </c>
      <c r="U134" s="37">
        <f t="shared" si="51"/>
        <v>2.8508557881445858E-2</v>
      </c>
      <c r="V134" s="37">
        <f t="shared" si="52"/>
        <v>6.9455997559613555E-2</v>
      </c>
      <c r="W134" s="38">
        <f t="shared" si="53"/>
        <v>4.8454073153229062E-2</v>
      </c>
    </row>
    <row r="135" spans="3:27" x14ac:dyDescent="0.3">
      <c r="C135" t="s">
        <v>48</v>
      </c>
      <c r="E135" s="31">
        <f t="shared" si="54"/>
        <v>25.555228800436581</v>
      </c>
      <c r="F135" s="32">
        <f t="shared" si="55"/>
        <v>14.771808555165654</v>
      </c>
      <c r="G135" s="31"/>
      <c r="H135" s="31"/>
      <c r="I135" s="31">
        <f t="shared" si="56"/>
        <v>11.903149718231299</v>
      </c>
      <c r="J135" s="32">
        <f t="shared" si="57"/>
        <v>6.8804333631394794</v>
      </c>
      <c r="K135" s="31"/>
      <c r="L135" s="31"/>
      <c r="M135" s="31">
        <f t="shared" si="58"/>
        <v>4.3668801177113084</v>
      </c>
      <c r="N135" s="32">
        <f t="shared" si="59"/>
        <v>2.5242081605267677</v>
      </c>
      <c r="O135" s="31"/>
      <c r="P135" s="31"/>
      <c r="Q135" s="31">
        <f t="shared" si="49"/>
        <v>69.935684739623412</v>
      </c>
      <c r="R135" s="32">
        <f t="shared" si="60"/>
        <v>40.425251294580008</v>
      </c>
      <c r="S135" s="36"/>
      <c r="T135" s="37">
        <f t="shared" si="50"/>
        <v>2.947546574444819E-2</v>
      </c>
      <c r="U135" s="37">
        <f t="shared" si="51"/>
        <v>1.3729123089078777E-2</v>
      </c>
      <c r="V135" s="37">
        <f t="shared" si="52"/>
        <v>5.0367706086635617E-3</v>
      </c>
      <c r="W135" s="38">
        <f t="shared" si="53"/>
        <v>8.0663996239473373E-2</v>
      </c>
    </row>
    <row r="136" spans="3:27" x14ac:dyDescent="0.3">
      <c r="C136" t="s">
        <v>48</v>
      </c>
      <c r="E136" s="31">
        <f t="shared" si="54"/>
        <v>13.569278993681664</v>
      </c>
      <c r="F136" s="32">
        <f t="shared" si="55"/>
        <v>7.8435138691801525</v>
      </c>
      <c r="G136" s="31"/>
      <c r="H136" s="31"/>
      <c r="I136" s="31">
        <f t="shared" si="56"/>
        <v>9.2525199970554315</v>
      </c>
      <c r="J136" s="32">
        <f t="shared" si="57"/>
        <v>5.348277454945336</v>
      </c>
      <c r="K136" s="31"/>
      <c r="L136" s="31"/>
      <c r="M136" s="31">
        <f t="shared" si="58"/>
        <v>13.541700574501485</v>
      </c>
      <c r="N136" s="32">
        <f t="shared" si="59"/>
        <v>7.8275725864170438</v>
      </c>
      <c r="O136" s="31"/>
      <c r="P136" s="31"/>
      <c r="Q136" s="31">
        <f t="shared" si="49"/>
        <v>25.765868896662504</v>
      </c>
      <c r="R136" s="32">
        <f t="shared" si="60"/>
        <v>14.8935658362211</v>
      </c>
      <c r="S136" s="36"/>
      <c r="T136" s="37">
        <f t="shared" si="50"/>
        <v>1.5650840823162242E-2</v>
      </c>
      <c r="U136" s="37">
        <f t="shared" si="51"/>
        <v>1.0671880042739829E-2</v>
      </c>
      <c r="V136" s="37">
        <f t="shared" si="52"/>
        <v>1.5619031804499982E-2</v>
      </c>
      <c r="W136" s="38">
        <f t="shared" si="53"/>
        <v>2.9718418565931378E-2</v>
      </c>
    </row>
    <row r="137" spans="3:27" x14ac:dyDescent="0.3">
      <c r="C137" t="s">
        <v>48</v>
      </c>
      <c r="E137" s="31">
        <f t="shared" si="54"/>
        <v>2.098840999563762</v>
      </c>
      <c r="F137" s="32">
        <f t="shared" si="55"/>
        <v>1.2132028899212497</v>
      </c>
      <c r="G137" s="31"/>
      <c r="H137" s="31"/>
      <c r="I137" s="31">
        <f t="shared" si="56"/>
        <v>7.0684784009059349</v>
      </c>
      <c r="J137" s="32">
        <f t="shared" si="57"/>
        <v>4.0858256652635463</v>
      </c>
      <c r="K137" s="31"/>
      <c r="L137" s="31"/>
      <c r="M137" s="31">
        <f t="shared" si="58"/>
        <v>5.6667108742571219</v>
      </c>
      <c r="N137" s="32">
        <f t="shared" si="59"/>
        <v>3.2755554186457352</v>
      </c>
      <c r="O137" s="31"/>
      <c r="P137" s="31"/>
      <c r="Q137" s="31">
        <f t="shared" si="49"/>
        <v>23.010432416623594</v>
      </c>
      <c r="R137" s="32">
        <f t="shared" si="60"/>
        <v>13.300827986487628</v>
      </c>
      <c r="S137" s="36"/>
      <c r="T137" s="37">
        <f t="shared" si="50"/>
        <v>2.4208085346756193E-3</v>
      </c>
      <c r="U137" s="37">
        <f t="shared" si="51"/>
        <v>8.1528009237669379E-3</v>
      </c>
      <c r="V137" s="37">
        <f t="shared" si="52"/>
        <v>6.5359987015653079E-3</v>
      </c>
      <c r="W137" s="38">
        <f t="shared" si="53"/>
        <v>2.6540291137974157E-2</v>
      </c>
    </row>
    <row r="138" spans="3:27" ht="15" thickBot="1" x14ac:dyDescent="0.35">
      <c r="C138" t="s">
        <v>48</v>
      </c>
      <c r="E138" s="31">
        <f t="shared" si="54"/>
        <v>38.871079284183878</v>
      </c>
      <c r="F138" s="32">
        <f t="shared" si="55"/>
        <v>22.468831956175652</v>
      </c>
      <c r="G138" s="31"/>
      <c r="H138" s="31"/>
      <c r="I138" s="31">
        <f t="shared" si="56"/>
        <v>21.311762854842353</v>
      </c>
      <c r="J138" s="32">
        <f t="shared" si="57"/>
        <v>12.318938066382863</v>
      </c>
      <c r="K138" s="31"/>
      <c r="L138" s="31"/>
      <c r="M138" s="31">
        <f t="shared" si="58"/>
        <v>2.2201979449388825</v>
      </c>
      <c r="N138" s="32">
        <f t="shared" si="59"/>
        <v>1.2833514132594697</v>
      </c>
      <c r="O138" s="31"/>
      <c r="P138" s="31"/>
      <c r="Q138" s="31">
        <f t="shared" si="49"/>
        <v>4.5210618221829471</v>
      </c>
      <c r="R138" s="32">
        <f t="shared" si="60"/>
        <v>2.6133305330537269</v>
      </c>
      <c r="S138" s="39"/>
      <c r="T138" s="40">
        <f t="shared" si="50"/>
        <v>4.4834001481180941E-2</v>
      </c>
      <c r="U138" s="40">
        <f t="shared" si="51"/>
        <v>2.4581041355066151E-2</v>
      </c>
      <c r="V138" s="40">
        <f t="shared" si="52"/>
        <v>2.5607819434127826E-3</v>
      </c>
      <c r="W138" s="41">
        <f t="shared" si="53"/>
        <v>5.2146041778350022E-3</v>
      </c>
    </row>
    <row r="139" spans="3:27" x14ac:dyDescent="0.3">
      <c r="E139" s="31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10"/>
  <sheetViews>
    <sheetView topLeftCell="A82" workbookViewId="0">
      <selection activeCell="U48" sqref="U48:U49"/>
    </sheetView>
  </sheetViews>
  <sheetFormatPr defaultRowHeight="14.4" x14ac:dyDescent="0.3"/>
  <cols>
    <col min="1" max="1" width="10.5546875" customWidth="1"/>
    <col min="10" max="10" width="12" bestFit="1" customWidth="1"/>
  </cols>
  <sheetData>
    <row r="1" spans="1:19" x14ac:dyDescent="0.3">
      <c r="A1" s="1">
        <v>42895</v>
      </c>
    </row>
    <row r="2" spans="1:19" x14ac:dyDescent="0.3">
      <c r="C2" t="s">
        <v>50</v>
      </c>
      <c r="D2" t="s">
        <v>51</v>
      </c>
      <c r="E2" t="s">
        <v>51</v>
      </c>
      <c r="F2" t="s">
        <v>51</v>
      </c>
      <c r="H2" t="s">
        <v>15</v>
      </c>
      <c r="K2" t="s">
        <v>50</v>
      </c>
      <c r="O2" t="s">
        <v>51</v>
      </c>
      <c r="P2" t="s">
        <v>50</v>
      </c>
      <c r="Q2" t="s">
        <v>50</v>
      </c>
    </row>
    <row r="3" spans="1:19" x14ac:dyDescent="0.3">
      <c r="B3" t="s">
        <v>22</v>
      </c>
      <c r="C3">
        <v>0.5</v>
      </c>
      <c r="D3">
        <v>0.5</v>
      </c>
      <c r="E3">
        <v>0.5</v>
      </c>
      <c r="F3">
        <v>0.5</v>
      </c>
      <c r="K3">
        <v>0.5</v>
      </c>
      <c r="O3">
        <v>0.5</v>
      </c>
      <c r="P3">
        <v>0.5</v>
      </c>
      <c r="Q3">
        <v>0.5</v>
      </c>
    </row>
    <row r="4" spans="1:19" ht="15" thickBot="1" x14ac:dyDescent="0.35">
      <c r="B4" t="s">
        <v>23</v>
      </c>
      <c r="C4">
        <v>0</v>
      </c>
      <c r="D4">
        <v>0</v>
      </c>
      <c r="E4">
        <v>0</v>
      </c>
      <c r="F4">
        <v>0</v>
      </c>
      <c r="K4">
        <v>0</v>
      </c>
      <c r="O4">
        <v>10</v>
      </c>
      <c r="P4">
        <v>10</v>
      </c>
      <c r="Q4">
        <v>10</v>
      </c>
    </row>
    <row r="5" spans="1:19" x14ac:dyDescent="0.3">
      <c r="B5" t="s">
        <v>26</v>
      </c>
      <c r="C5">
        <v>20</v>
      </c>
      <c r="D5">
        <v>20</v>
      </c>
      <c r="E5">
        <v>20</v>
      </c>
      <c r="F5">
        <v>20</v>
      </c>
      <c r="H5" s="24" t="s">
        <v>19</v>
      </c>
      <c r="J5" t="s">
        <v>20</v>
      </c>
      <c r="K5">
        <v>40</v>
      </c>
      <c r="O5">
        <v>20</v>
      </c>
      <c r="P5">
        <v>20</v>
      </c>
      <c r="Q5">
        <v>40</v>
      </c>
      <c r="S5" t="s">
        <v>20</v>
      </c>
    </row>
    <row r="6" spans="1:19" x14ac:dyDescent="0.3">
      <c r="A6" s="67" t="s">
        <v>27</v>
      </c>
      <c r="B6" s="67"/>
      <c r="C6" s="67">
        <v>6.7030000000000003</v>
      </c>
      <c r="D6" s="67">
        <v>7.7329999999999997</v>
      </c>
      <c r="E6" s="68">
        <v>6.8680000000000003</v>
      </c>
      <c r="F6" s="67">
        <v>7.16</v>
      </c>
      <c r="H6" s="6">
        <f>AVERAGE(C6:F6)</f>
        <v>7.1160000000000005</v>
      </c>
      <c r="I6" s="69">
        <f>H6-6.74</f>
        <v>0.37600000000000033</v>
      </c>
      <c r="K6">
        <v>13.045999999999999</v>
      </c>
      <c r="L6" s="20">
        <f t="shared" ref="L6:L13" si="0">K6-11.16</f>
        <v>1.8859999999999992</v>
      </c>
      <c r="O6">
        <v>17.393999999999998</v>
      </c>
      <c r="P6">
        <v>19.085000000000001</v>
      </c>
      <c r="Q6">
        <v>34.991999999999997</v>
      </c>
    </row>
    <row r="7" spans="1:19" x14ac:dyDescent="0.3">
      <c r="A7" s="67" t="s">
        <v>27</v>
      </c>
      <c r="B7" s="67"/>
      <c r="C7" s="67">
        <v>16.149999999999999</v>
      </c>
      <c r="D7" s="67">
        <v>6.3579999999999997</v>
      </c>
      <c r="E7" s="67">
        <v>5.6050000000000004</v>
      </c>
      <c r="F7" s="67">
        <v>5.7069999999999999</v>
      </c>
      <c r="H7" s="6">
        <f t="shared" ref="H7:H29" si="1">AVERAGE(C7:F7)</f>
        <v>8.4550000000000001</v>
      </c>
      <c r="I7" s="69">
        <f t="shared" ref="I7:I13" si="2">H7-6.74</f>
        <v>1.7149999999999999</v>
      </c>
      <c r="K7">
        <v>10.022</v>
      </c>
      <c r="L7" s="20">
        <f t="shared" si="0"/>
        <v>-1.1379999999999999</v>
      </c>
      <c r="O7">
        <v>16.157</v>
      </c>
      <c r="P7">
        <v>14.959</v>
      </c>
      <c r="Q7">
        <v>27.959</v>
      </c>
    </row>
    <row r="8" spans="1:19" x14ac:dyDescent="0.3">
      <c r="A8" s="67" t="s">
        <v>27</v>
      </c>
      <c r="B8" s="67"/>
      <c r="C8" s="67">
        <v>7.7130000000000001</v>
      </c>
      <c r="D8" s="67">
        <v>8.9209999999999994</v>
      </c>
      <c r="E8" s="67">
        <v>8.2520000000000007</v>
      </c>
      <c r="F8" s="67">
        <v>8.5299999999999994</v>
      </c>
      <c r="H8" s="6">
        <f t="shared" si="1"/>
        <v>8.354000000000001</v>
      </c>
      <c r="I8" s="69">
        <f t="shared" si="2"/>
        <v>1.6140000000000008</v>
      </c>
      <c r="K8">
        <v>16.309999999999999</v>
      </c>
      <c r="L8" s="20">
        <f t="shared" si="0"/>
        <v>5.1499999999999986</v>
      </c>
      <c r="O8">
        <v>19.542000000000002</v>
      </c>
      <c r="P8">
        <v>19.751000000000001</v>
      </c>
      <c r="Q8">
        <v>34.412999999999997</v>
      </c>
    </row>
    <row r="9" spans="1:19" x14ac:dyDescent="0.3">
      <c r="A9" s="67" t="s">
        <v>27</v>
      </c>
      <c r="B9" s="67"/>
      <c r="C9" s="67">
        <v>9.7200000000000006</v>
      </c>
      <c r="D9" s="67">
        <v>11.061999999999999</v>
      </c>
      <c r="E9" s="67">
        <v>10.226000000000001</v>
      </c>
      <c r="F9" s="67">
        <v>10.926</v>
      </c>
      <c r="H9" s="6">
        <f t="shared" si="1"/>
        <v>10.483500000000001</v>
      </c>
      <c r="I9" s="69">
        <f t="shared" si="2"/>
        <v>3.7435000000000009</v>
      </c>
      <c r="K9">
        <v>20.198</v>
      </c>
      <c r="L9" s="20">
        <f t="shared" si="0"/>
        <v>9.0380000000000003</v>
      </c>
      <c r="O9">
        <v>22.196999999999999</v>
      </c>
      <c r="P9">
        <v>21.344999999999999</v>
      </c>
      <c r="Q9">
        <v>33.679000000000002</v>
      </c>
    </row>
    <row r="10" spans="1:19" x14ac:dyDescent="0.3">
      <c r="A10" s="67" t="s">
        <v>27</v>
      </c>
      <c r="B10" s="67"/>
      <c r="C10" s="67">
        <v>10.846</v>
      </c>
      <c r="D10" s="67">
        <v>12.05</v>
      </c>
      <c r="E10" s="67">
        <v>11.305999999999999</v>
      </c>
      <c r="F10" s="67">
        <v>12.055</v>
      </c>
      <c r="H10" s="6">
        <f t="shared" si="1"/>
        <v>11.564249999999999</v>
      </c>
      <c r="I10" s="69">
        <f t="shared" si="2"/>
        <v>4.8242499999999993</v>
      </c>
      <c r="K10">
        <v>23.05</v>
      </c>
      <c r="L10" s="20">
        <f t="shared" si="0"/>
        <v>11.89</v>
      </c>
      <c r="O10">
        <v>19.029</v>
      </c>
      <c r="P10">
        <v>19.751999999999999</v>
      </c>
      <c r="Q10">
        <v>27.265000000000001</v>
      </c>
    </row>
    <row r="11" spans="1:19" x14ac:dyDescent="0.3">
      <c r="A11" s="67" t="s">
        <v>27</v>
      </c>
      <c r="B11" s="67"/>
      <c r="C11" s="67">
        <v>8.0679999999999996</v>
      </c>
      <c r="D11" s="67">
        <v>9.1560000000000006</v>
      </c>
      <c r="E11" s="67">
        <v>9.1039999999999992</v>
      </c>
      <c r="F11" s="67">
        <v>8.68</v>
      </c>
      <c r="H11" s="6">
        <f t="shared" si="1"/>
        <v>8.7519999999999989</v>
      </c>
      <c r="I11" s="69">
        <f t="shared" si="2"/>
        <v>2.0119999999999987</v>
      </c>
      <c r="K11">
        <v>15.371</v>
      </c>
      <c r="L11" s="20">
        <f t="shared" si="0"/>
        <v>4.2110000000000003</v>
      </c>
      <c r="O11">
        <v>20.236999999999998</v>
      </c>
      <c r="P11">
        <v>20.062999999999999</v>
      </c>
      <c r="Q11">
        <v>28.777999999999999</v>
      </c>
    </row>
    <row r="12" spans="1:19" x14ac:dyDescent="0.3">
      <c r="A12" s="67" t="s">
        <v>27</v>
      </c>
      <c r="B12" s="67"/>
      <c r="C12" s="67">
        <v>8.452</v>
      </c>
      <c r="D12" s="67">
        <v>10.364000000000001</v>
      </c>
      <c r="E12" s="67">
        <v>11.146000000000001</v>
      </c>
      <c r="F12" s="67">
        <v>11.845000000000001</v>
      </c>
      <c r="H12" s="6">
        <f t="shared" si="1"/>
        <v>10.451750000000001</v>
      </c>
      <c r="I12" s="69">
        <f t="shared" si="2"/>
        <v>3.7117500000000003</v>
      </c>
      <c r="K12">
        <v>17.745000000000001</v>
      </c>
      <c r="L12" s="20">
        <f t="shared" si="0"/>
        <v>6.5850000000000009</v>
      </c>
      <c r="O12">
        <v>20.986000000000001</v>
      </c>
      <c r="P12">
        <v>20.149999999999999</v>
      </c>
      <c r="Q12">
        <v>28.213999999999999</v>
      </c>
    </row>
    <row r="13" spans="1:19" x14ac:dyDescent="0.3">
      <c r="A13" s="67" t="s">
        <v>27</v>
      </c>
      <c r="B13" s="67"/>
      <c r="C13" s="67">
        <v>9.9190000000000005</v>
      </c>
      <c r="D13" s="67">
        <v>10.752000000000001</v>
      </c>
      <c r="E13" s="67">
        <v>11.228999999999999</v>
      </c>
      <c r="F13" s="67">
        <v>11.112</v>
      </c>
      <c r="H13" s="6">
        <f t="shared" si="1"/>
        <v>10.753</v>
      </c>
      <c r="I13" s="69">
        <f t="shared" si="2"/>
        <v>4.0129999999999999</v>
      </c>
      <c r="J13">
        <f>TTEST(C6:F13,C22:F29,2,2)</f>
        <v>5.110636793349727E-6</v>
      </c>
      <c r="K13">
        <v>19.661999999999999</v>
      </c>
      <c r="L13" s="20">
        <f t="shared" si="0"/>
        <v>8.5019999999999989</v>
      </c>
      <c r="O13">
        <v>18.045000000000002</v>
      </c>
      <c r="P13">
        <v>17.29</v>
      </c>
      <c r="Q13">
        <v>27.745999999999999</v>
      </c>
      <c r="S13">
        <f>TTEST(O6:Q13,O22:Q29,2,2)</f>
        <v>0.37639959374754828</v>
      </c>
    </row>
    <row r="14" spans="1:19" x14ac:dyDescent="0.3">
      <c r="A14" s="8" t="s">
        <v>28</v>
      </c>
      <c r="B14" s="8"/>
      <c r="C14" s="8">
        <v>7.9740000000000002</v>
      </c>
      <c r="D14" s="8">
        <v>9.5060000000000002</v>
      </c>
      <c r="E14" s="8">
        <v>9.5410000000000004</v>
      </c>
      <c r="F14" s="8">
        <v>10.045999999999999</v>
      </c>
      <c r="H14" s="6">
        <f t="shared" si="1"/>
        <v>9.26675</v>
      </c>
      <c r="K14" s="8">
        <v>14.106999999999999</v>
      </c>
      <c r="O14" s="8">
        <v>22.513999999999999</v>
      </c>
      <c r="P14" s="8">
        <v>21.401</v>
      </c>
      <c r="Q14" s="8">
        <v>29.065999999999999</v>
      </c>
    </row>
    <row r="15" spans="1:19" x14ac:dyDescent="0.3">
      <c r="A15" s="8" t="s">
        <v>28</v>
      </c>
      <c r="B15" s="8"/>
      <c r="C15" s="8">
        <v>7.9059999999999997</v>
      </c>
      <c r="D15" s="8">
        <v>9.5570000000000004</v>
      </c>
      <c r="E15" s="8">
        <v>9.3059999999999992</v>
      </c>
      <c r="F15" s="8">
        <v>9.0790000000000006</v>
      </c>
      <c r="H15" s="6">
        <f t="shared" si="1"/>
        <v>8.9619999999999997</v>
      </c>
      <c r="K15" s="8">
        <v>14.584</v>
      </c>
      <c r="O15" s="8">
        <v>24.617000000000001</v>
      </c>
      <c r="P15" s="8">
        <v>22.753</v>
      </c>
      <c r="Q15" s="8">
        <v>35.651000000000003</v>
      </c>
    </row>
    <row r="16" spans="1:19" x14ac:dyDescent="0.3">
      <c r="A16" s="8" t="s">
        <v>28</v>
      </c>
      <c r="B16" s="8"/>
      <c r="C16" s="8">
        <v>8.1039999999999992</v>
      </c>
      <c r="D16" s="8">
        <v>10.295999999999999</v>
      </c>
      <c r="E16" s="8">
        <v>8.6590000000000007</v>
      </c>
      <c r="F16" s="8">
        <v>9.0890000000000004</v>
      </c>
      <c r="H16" s="6">
        <f t="shared" si="1"/>
        <v>9.036999999999999</v>
      </c>
      <c r="K16" s="8">
        <v>14.768000000000001</v>
      </c>
      <c r="O16" s="8">
        <v>25.359000000000002</v>
      </c>
      <c r="P16" s="8">
        <v>25.114999999999998</v>
      </c>
      <c r="Q16" s="8">
        <v>39.31</v>
      </c>
    </row>
    <row r="17" spans="1:19" x14ac:dyDescent="0.3">
      <c r="A17" s="8" t="s">
        <v>28</v>
      </c>
      <c r="B17" s="8"/>
      <c r="C17" s="8">
        <v>7.0389999999999997</v>
      </c>
      <c r="D17" s="8">
        <v>8.7870000000000008</v>
      </c>
      <c r="E17" s="8">
        <v>7.9749999999999996</v>
      </c>
      <c r="F17" s="8">
        <v>8.3689999999999998</v>
      </c>
      <c r="H17" s="6">
        <f t="shared" si="1"/>
        <v>8.0425000000000004</v>
      </c>
      <c r="K17" s="8">
        <v>13.106999999999999</v>
      </c>
      <c r="O17" s="8">
        <v>20.725999999999999</v>
      </c>
      <c r="P17" s="8">
        <v>19.195</v>
      </c>
      <c r="Q17" s="8">
        <v>37.052</v>
      </c>
    </row>
    <row r="18" spans="1:19" x14ac:dyDescent="0.3">
      <c r="A18" s="8" t="s">
        <v>28</v>
      </c>
      <c r="B18" s="8"/>
      <c r="C18" s="8">
        <v>7.9790000000000001</v>
      </c>
      <c r="D18" s="8" t="s">
        <v>15</v>
      </c>
      <c r="E18" s="8">
        <v>10.210000000000001</v>
      </c>
      <c r="F18" s="8">
        <v>12.824999999999999</v>
      </c>
      <c r="H18" s="6">
        <f t="shared" si="1"/>
        <v>10.337999999999999</v>
      </c>
      <c r="K18" s="8">
        <v>16.36</v>
      </c>
      <c r="O18" s="8">
        <v>27.606000000000002</v>
      </c>
      <c r="P18" s="8">
        <v>25.779</v>
      </c>
      <c r="Q18" s="8">
        <v>41.133000000000003</v>
      </c>
    </row>
    <row r="19" spans="1:19" x14ac:dyDescent="0.3">
      <c r="A19" s="8" t="s">
        <v>28</v>
      </c>
      <c r="B19" s="8"/>
      <c r="C19" s="8">
        <v>7.274</v>
      </c>
      <c r="D19" s="8">
        <v>8.859</v>
      </c>
      <c r="E19" s="8">
        <v>8.3569999999999993</v>
      </c>
      <c r="F19" s="8">
        <v>8.66</v>
      </c>
      <c r="H19" s="6">
        <f t="shared" si="1"/>
        <v>8.2874999999999996</v>
      </c>
      <c r="K19" s="8">
        <v>13.741</v>
      </c>
      <c r="O19" s="8">
        <v>22.831</v>
      </c>
      <c r="P19" s="8">
        <v>24.541</v>
      </c>
      <c r="Q19" s="8">
        <v>39.555999999999997</v>
      </c>
    </row>
    <row r="20" spans="1:19" x14ac:dyDescent="0.3">
      <c r="A20" s="8" t="s">
        <v>28</v>
      </c>
      <c r="B20" s="8"/>
      <c r="C20" s="8">
        <v>10.326000000000001</v>
      </c>
      <c r="D20" s="8">
        <v>10.93</v>
      </c>
      <c r="E20" s="8">
        <v>11.101000000000001</v>
      </c>
      <c r="F20" s="8">
        <v>11.004</v>
      </c>
      <c r="H20" s="6">
        <f t="shared" si="1"/>
        <v>10.840249999999999</v>
      </c>
      <c r="K20" s="8">
        <v>18.876999999999999</v>
      </c>
      <c r="O20" s="8">
        <v>26.027000000000001</v>
      </c>
      <c r="P20" s="8">
        <v>25.702000000000002</v>
      </c>
      <c r="Q20" s="8">
        <v>42.396000000000001</v>
      </c>
    </row>
    <row r="21" spans="1:19" x14ac:dyDescent="0.3">
      <c r="A21" s="8" t="s">
        <v>28</v>
      </c>
      <c r="B21" s="8"/>
      <c r="C21" s="8">
        <v>6.524</v>
      </c>
      <c r="D21" s="8">
        <v>7.0149999999999997</v>
      </c>
      <c r="E21" s="8">
        <v>8.1829999999999998</v>
      </c>
      <c r="F21" s="8">
        <v>7.6139999999999999</v>
      </c>
      <c r="H21" s="6">
        <f t="shared" si="1"/>
        <v>7.3340000000000005</v>
      </c>
      <c r="J21">
        <f>TTEST(C14:F21,C22:F29,2,2)</f>
        <v>4.0551094633471688E-6</v>
      </c>
      <c r="K21" s="8">
        <v>12.847</v>
      </c>
      <c r="O21" s="8">
        <v>22.347999999999999</v>
      </c>
      <c r="P21" s="8">
        <v>20.065000000000001</v>
      </c>
      <c r="Q21" s="8">
        <v>37.35</v>
      </c>
      <c r="S21">
        <f>TTEST(O14:Q21,O22:Q29,2,2)</f>
        <v>0.16054716031838018</v>
      </c>
    </row>
    <row r="22" spans="1:19" x14ac:dyDescent="0.3">
      <c r="A22" s="10" t="s">
        <v>52</v>
      </c>
      <c r="B22" s="10"/>
      <c r="C22">
        <v>6.3620000000000001</v>
      </c>
      <c r="D22">
        <v>7.9610000000000003</v>
      </c>
      <c r="E22" s="70">
        <v>13.775</v>
      </c>
      <c r="F22">
        <v>7.5209999999999999</v>
      </c>
      <c r="H22" s="6">
        <f t="shared" si="1"/>
        <v>8.9047499999999999</v>
      </c>
      <c r="K22">
        <v>12.993</v>
      </c>
      <c r="O22">
        <v>17.001999999999999</v>
      </c>
      <c r="P22">
        <v>19.306000000000001</v>
      </c>
      <c r="Q22">
        <v>32.197000000000003</v>
      </c>
    </row>
    <row r="23" spans="1:19" x14ac:dyDescent="0.3">
      <c r="A23" s="10" t="s">
        <v>29</v>
      </c>
      <c r="B23" s="10"/>
      <c r="C23">
        <v>4.9029999999999996</v>
      </c>
      <c r="D23">
        <v>6.7220000000000004</v>
      </c>
      <c r="E23">
        <v>7.1310000000000002</v>
      </c>
      <c r="F23" t="s">
        <v>15</v>
      </c>
      <c r="H23" s="6">
        <f t="shared" si="1"/>
        <v>6.2519999999999998</v>
      </c>
      <c r="K23">
        <v>13.824999999999999</v>
      </c>
      <c r="O23">
        <v>18.077999999999999</v>
      </c>
      <c r="P23">
        <v>18.209</v>
      </c>
      <c r="Q23">
        <v>32.31</v>
      </c>
    </row>
    <row r="24" spans="1:19" x14ac:dyDescent="0.3">
      <c r="A24" s="10" t="s">
        <v>29</v>
      </c>
      <c r="B24" s="10"/>
      <c r="C24">
        <v>4.7640000000000002</v>
      </c>
      <c r="D24">
        <v>6.556</v>
      </c>
      <c r="E24">
        <v>7.07</v>
      </c>
      <c r="F24">
        <v>6.2009999999999996</v>
      </c>
      <c r="H24" s="6">
        <f t="shared" si="1"/>
        <v>6.1477500000000003</v>
      </c>
      <c r="K24">
        <v>9.83</v>
      </c>
      <c r="O24">
        <v>15.366</v>
      </c>
      <c r="P24">
        <v>20.077000000000002</v>
      </c>
      <c r="Q24">
        <v>34.831000000000003</v>
      </c>
    </row>
    <row r="25" spans="1:19" x14ac:dyDescent="0.3">
      <c r="A25" s="10" t="s">
        <v>29</v>
      </c>
      <c r="B25" s="10"/>
      <c r="C25">
        <v>5.4640000000000004</v>
      </c>
      <c r="D25">
        <v>7.1989999999999998</v>
      </c>
      <c r="E25">
        <v>7.399</v>
      </c>
      <c r="F25">
        <v>7.3639999999999999</v>
      </c>
      <c r="H25" s="6">
        <f t="shared" si="1"/>
        <v>6.8565000000000005</v>
      </c>
      <c r="K25">
        <v>10.885999999999999</v>
      </c>
      <c r="O25">
        <v>20.753</v>
      </c>
      <c r="P25">
        <v>20.922000000000001</v>
      </c>
      <c r="Q25">
        <v>33.390999999999998</v>
      </c>
    </row>
    <row r="26" spans="1:19" x14ac:dyDescent="0.3">
      <c r="A26" s="10" t="s">
        <v>29</v>
      </c>
      <c r="B26" s="10"/>
      <c r="C26">
        <v>4.6559999999999997</v>
      </c>
      <c r="D26">
        <v>7.33</v>
      </c>
      <c r="E26">
        <v>7.1120000000000001</v>
      </c>
      <c r="F26">
        <v>8.9540000000000006</v>
      </c>
      <c r="H26" s="6">
        <f t="shared" si="1"/>
        <v>7.0129999999999999</v>
      </c>
      <c r="K26">
        <v>11.108000000000001</v>
      </c>
      <c r="O26">
        <v>24.393999999999998</v>
      </c>
      <c r="P26">
        <v>18.905000000000001</v>
      </c>
      <c r="Q26">
        <v>33.618000000000002</v>
      </c>
    </row>
    <row r="27" spans="1:19" x14ac:dyDescent="0.3">
      <c r="A27" s="10" t="s">
        <v>29</v>
      </c>
      <c r="B27" s="10"/>
      <c r="C27">
        <v>6.2629999999999999</v>
      </c>
      <c r="D27">
        <v>7.3440000000000003</v>
      </c>
      <c r="E27">
        <v>8.0210000000000008</v>
      </c>
      <c r="F27">
        <v>7.4889999999999999</v>
      </c>
      <c r="H27" s="6">
        <f t="shared" si="1"/>
        <v>7.2792500000000002</v>
      </c>
      <c r="K27">
        <v>12.372999999999999</v>
      </c>
      <c r="O27">
        <v>16.407</v>
      </c>
      <c r="P27">
        <v>17.324000000000002</v>
      </c>
      <c r="Q27">
        <v>31.312999999999999</v>
      </c>
    </row>
    <row r="28" spans="1:19" x14ac:dyDescent="0.3">
      <c r="A28" s="10" t="s">
        <v>29</v>
      </c>
      <c r="B28" s="10"/>
      <c r="C28">
        <v>5.2759999999999998</v>
      </c>
      <c r="D28">
        <v>7.0119999999999996</v>
      </c>
      <c r="E28">
        <v>5.9420000000000002</v>
      </c>
      <c r="F28">
        <v>6.8319999999999999</v>
      </c>
      <c r="H28" s="6">
        <f t="shared" si="1"/>
        <v>6.2655000000000003</v>
      </c>
      <c r="K28">
        <v>10.772</v>
      </c>
      <c r="O28">
        <v>16.896000000000001</v>
      </c>
      <c r="P28">
        <v>15.651</v>
      </c>
      <c r="Q28">
        <v>44.497999999999998</v>
      </c>
    </row>
    <row r="29" spans="1:19" ht="15" thickBot="1" x14ac:dyDescent="0.35">
      <c r="A29" s="10" t="s">
        <v>29</v>
      </c>
      <c r="B29" s="10"/>
      <c r="C29">
        <v>6.0640000000000001</v>
      </c>
      <c r="D29">
        <v>7.26</v>
      </c>
      <c r="E29">
        <v>8.2070000000000007</v>
      </c>
      <c r="F29">
        <v>7.3659999999999997</v>
      </c>
      <c r="H29" s="6">
        <f t="shared" si="1"/>
        <v>7.2242499999999996</v>
      </c>
      <c r="K29">
        <v>10.041</v>
      </c>
      <c r="O29">
        <v>23.131</v>
      </c>
      <c r="P29">
        <v>25.747</v>
      </c>
      <c r="Q29">
        <v>45.985999999999997</v>
      </c>
    </row>
    <row r="30" spans="1:19" x14ac:dyDescent="0.3">
      <c r="A30" s="71" t="s">
        <v>53</v>
      </c>
      <c r="B30" s="72"/>
      <c r="C30" s="72"/>
      <c r="D30" s="24" t="s">
        <v>54</v>
      </c>
      <c r="E30" s="24"/>
      <c r="F30" s="24" t="s">
        <v>19</v>
      </c>
      <c r="G30" s="24" t="s">
        <v>55</v>
      </c>
      <c r="H30" s="24" t="s">
        <v>30</v>
      </c>
      <c r="I30" s="24"/>
      <c r="J30" s="24"/>
      <c r="K30" s="24" t="s">
        <v>19</v>
      </c>
      <c r="L30" s="24" t="s">
        <v>55</v>
      </c>
      <c r="M30" s="24" t="s">
        <v>30</v>
      </c>
      <c r="N30" s="24" t="s">
        <v>30</v>
      </c>
      <c r="O30" s="24" t="s">
        <v>19</v>
      </c>
      <c r="P30" s="24" t="s">
        <v>55</v>
      </c>
      <c r="Q30" s="24" t="s">
        <v>19</v>
      </c>
      <c r="R30" s="24" t="s">
        <v>55</v>
      </c>
      <c r="S30" s="25" t="s">
        <v>30</v>
      </c>
    </row>
    <row r="31" spans="1:19" x14ac:dyDescent="0.3">
      <c r="A31" s="73" t="s">
        <v>27</v>
      </c>
      <c r="B31" s="74"/>
      <c r="C31" s="75"/>
      <c r="D31" s="76">
        <f>F31-6.74</f>
        <v>2.7511875000000021</v>
      </c>
      <c r="E31" s="44"/>
      <c r="F31" s="77">
        <f>AVERAGE(C6:F13)</f>
        <v>9.4911875000000023</v>
      </c>
      <c r="G31" s="28">
        <f>STDEV(C6:F13)</f>
        <v>2.2472967910214732</v>
      </c>
      <c r="H31" s="44"/>
      <c r="I31" s="44"/>
      <c r="J31" s="44"/>
      <c r="K31" s="77">
        <f>AVERAGE(K6:K13)</f>
        <v>16.9255</v>
      </c>
      <c r="L31" s="28">
        <f>STDEV(K6:K13)</f>
        <v>4.1727502407199708</v>
      </c>
      <c r="M31" s="44"/>
      <c r="N31" s="44"/>
      <c r="O31" s="77">
        <f>AVERAGE(O6:P13)</f>
        <v>19.123875000000002</v>
      </c>
      <c r="P31" s="28">
        <f>STDEV(O6:P13)</f>
        <v>1.926312085307051</v>
      </c>
      <c r="Q31" s="77">
        <f>AVERAGE(Q6:Q13)</f>
        <v>30.380749999999999</v>
      </c>
      <c r="R31" s="28">
        <f>STDEV(Q6:Q13)</f>
        <v>3.3419286882192387</v>
      </c>
      <c r="S31" s="62"/>
    </row>
    <row r="32" spans="1:19" x14ac:dyDescent="0.3">
      <c r="A32" s="54" t="s">
        <v>28</v>
      </c>
      <c r="B32" s="55"/>
      <c r="C32" s="75"/>
      <c r="D32" s="76">
        <f t="shared" ref="D32:D33" si="3">F32-6.74</f>
        <v>2.2307741935483865</v>
      </c>
      <c r="E32" s="44"/>
      <c r="F32" s="78">
        <f>AVERAGE(C14:F21)</f>
        <v>8.9707741935483867</v>
      </c>
      <c r="G32" s="28">
        <f>STDEV(C14:F21)</f>
        <v>1.4078370338851238</v>
      </c>
      <c r="H32" s="44"/>
      <c r="I32" s="44"/>
      <c r="J32" s="44"/>
      <c r="K32" s="78">
        <f>AVERAGE(K14:K21)</f>
        <v>14.798874999999999</v>
      </c>
      <c r="L32" s="28">
        <f>STDEV(K14:K21)</f>
        <v>1.9779277350297708</v>
      </c>
      <c r="M32" s="44"/>
      <c r="N32" s="44"/>
      <c r="O32" s="78">
        <f>AVERAGE(O14:P21)</f>
        <v>23.5361875</v>
      </c>
      <c r="P32" s="28">
        <f>STDEV(O14:P21)</f>
        <v>2.413850733268319</v>
      </c>
      <c r="Q32" s="78">
        <f>AVERAGE(Q14:Q21)</f>
        <v>37.689250000000008</v>
      </c>
      <c r="R32" s="28">
        <f>STDEV(Q14:Q21)</f>
        <v>4.1258865281120451</v>
      </c>
      <c r="S32" s="62"/>
    </row>
    <row r="33" spans="1:19" ht="15" thickBot="1" x14ac:dyDescent="0.35">
      <c r="A33" s="58" t="s">
        <v>29</v>
      </c>
      <c r="B33" s="59"/>
      <c r="C33" s="79"/>
      <c r="D33" s="80">
        <f t="shared" si="3"/>
        <v>-2.9259259259282189E-3</v>
      </c>
      <c r="E33" s="47"/>
      <c r="F33" s="81">
        <f>AVERAGE(C23:F29)</f>
        <v>6.737074074074072</v>
      </c>
      <c r="G33" s="82">
        <f>STDEV(C23:F29)</f>
        <v>1.0595253264452644</v>
      </c>
      <c r="H33" s="47"/>
      <c r="I33" s="47"/>
      <c r="J33" s="47"/>
      <c r="K33" s="81">
        <f>AVERAGE(K23:K29)</f>
        <v>11.262142857142857</v>
      </c>
      <c r="L33" s="82">
        <f>STDEV(K22:K29)</f>
        <v>1.4328458196390506</v>
      </c>
      <c r="M33" s="47"/>
      <c r="N33" s="47"/>
      <c r="O33" s="81">
        <f>AVERAGE(O22:P29)</f>
        <v>19.260500000000004</v>
      </c>
      <c r="P33" s="82">
        <f>STDEV(O22:P29)</f>
        <v>3.0819397787756695</v>
      </c>
      <c r="Q33" s="81">
        <f>AVERAGE(Q22:Q29)</f>
        <v>36.018000000000001</v>
      </c>
      <c r="R33" s="82">
        <f>STDEV(Q22:Q29)</f>
        <v>5.8042823107475741</v>
      </c>
      <c r="S33" s="63"/>
    </row>
    <row r="34" spans="1:19" x14ac:dyDescent="0.3">
      <c r="A34" s="83" t="s">
        <v>27</v>
      </c>
      <c r="B34" s="84" t="s">
        <v>56</v>
      </c>
      <c r="C34" s="72"/>
      <c r="D34" s="85"/>
      <c r="E34" s="72"/>
      <c r="F34" s="86">
        <f>F31*150/1.866</f>
        <v>762.95719453376216</v>
      </c>
      <c r="G34" s="87">
        <f t="shared" ref="G34:P34" si="4">G31*150/1.866</f>
        <v>180.65086744545604</v>
      </c>
      <c r="H34" s="88">
        <f>G34/2.828</f>
        <v>63.879373212678942</v>
      </c>
      <c r="I34" s="87"/>
      <c r="J34" s="87"/>
      <c r="K34" s="86">
        <f>K31*75/1.866</f>
        <v>680.28536977491956</v>
      </c>
      <c r="L34" s="87">
        <f>L31*75/1.866</f>
        <v>167.7150418295808</v>
      </c>
      <c r="M34" s="88">
        <f>L34/2.828</f>
        <v>59.305177450346818</v>
      </c>
      <c r="N34" s="88">
        <f>P34/2.828</f>
        <v>54.75538839064145</v>
      </c>
      <c r="O34" s="87">
        <f t="shared" si="4"/>
        <v>1537.2889871382636</v>
      </c>
      <c r="P34" s="87">
        <f t="shared" si="4"/>
        <v>154.848238368734</v>
      </c>
      <c r="Q34" s="87">
        <f>Q31*75/1.866</f>
        <v>1221.0912379421222</v>
      </c>
      <c r="R34" s="87">
        <f>R31*75/1.866</f>
        <v>134.32189261331345</v>
      </c>
      <c r="S34" s="89">
        <f>R34/2.828</f>
        <v>47.497133173024558</v>
      </c>
    </row>
    <row r="35" spans="1:19" x14ac:dyDescent="0.3">
      <c r="A35" s="54" t="s">
        <v>28</v>
      </c>
      <c r="B35" s="55"/>
      <c r="C35" s="75"/>
      <c r="D35" s="76"/>
      <c r="E35" s="75"/>
      <c r="F35" s="90">
        <f t="shared" ref="F35:P36" si="5">F32*150/1.866</f>
        <v>721.123327455658</v>
      </c>
      <c r="G35" s="91">
        <f t="shared" si="5"/>
        <v>113.17017957275914</v>
      </c>
      <c r="H35" s="92">
        <f t="shared" ref="H35:H36" si="6">G35/2.828</f>
        <v>40.017743837609316</v>
      </c>
      <c r="I35" s="91"/>
      <c r="J35" s="91"/>
      <c r="K35" s="90">
        <f t="shared" ref="K35:L36" si="7">K32*75/1.866</f>
        <v>594.81008842443714</v>
      </c>
      <c r="L35" s="91">
        <f t="shared" si="7"/>
        <v>79.498703176437729</v>
      </c>
      <c r="M35" s="92">
        <f t="shared" ref="M35:M36" si="8">L35/2.828</f>
        <v>28.111281179787035</v>
      </c>
      <c r="N35" s="92">
        <f t="shared" ref="N35:N36" si="9">P35/2.828</f>
        <v>68.613666199406921</v>
      </c>
      <c r="O35" s="91">
        <f t="shared" si="5"/>
        <v>1891.9764871382636</v>
      </c>
      <c r="P35" s="91">
        <f t="shared" si="5"/>
        <v>194.03944801192276</v>
      </c>
      <c r="Q35" s="91">
        <f t="shared" ref="Q35:R36" si="10">Q32*75/1.866</f>
        <v>1514.8412379421225</v>
      </c>
      <c r="R35" s="91">
        <f t="shared" si="10"/>
        <v>165.83145209453556</v>
      </c>
      <c r="S35" s="93">
        <f t="shared" ref="S35:S36" si="11">R35/2.828</f>
        <v>58.639127331872551</v>
      </c>
    </row>
    <row r="36" spans="1:19" ht="15" thickBot="1" x14ac:dyDescent="0.35">
      <c r="A36" s="58" t="s">
        <v>29</v>
      </c>
      <c r="B36" s="59"/>
      <c r="C36" s="79"/>
      <c r="D36" s="80"/>
      <c r="E36" s="79"/>
      <c r="F36" s="94">
        <f t="shared" si="5"/>
        <v>541.56544003810859</v>
      </c>
      <c r="G36" s="95">
        <f t="shared" si="5"/>
        <v>85.170846177272054</v>
      </c>
      <c r="H36" s="96">
        <f t="shared" si="6"/>
        <v>30.116989454480926</v>
      </c>
      <c r="I36" s="95"/>
      <c r="J36" s="95"/>
      <c r="K36" s="94">
        <f t="shared" si="7"/>
        <v>452.65847496554886</v>
      </c>
      <c r="L36" s="95">
        <f t="shared" si="7"/>
        <v>57.590266062662799</v>
      </c>
      <c r="M36" s="96">
        <f t="shared" si="8"/>
        <v>20.364309074491796</v>
      </c>
      <c r="N36" s="96">
        <f t="shared" si="9"/>
        <v>87.604085999663141</v>
      </c>
      <c r="O36" s="95">
        <f t="shared" si="5"/>
        <v>1548.2717041800647</v>
      </c>
      <c r="P36" s="95">
        <f t="shared" si="5"/>
        <v>247.74435520704736</v>
      </c>
      <c r="Q36" s="95">
        <f t="shared" si="10"/>
        <v>1447.6688102893888</v>
      </c>
      <c r="R36" s="95">
        <f t="shared" si="10"/>
        <v>233.29108966027223</v>
      </c>
      <c r="S36" s="97">
        <f t="shared" si="11"/>
        <v>82.493313175485241</v>
      </c>
    </row>
    <row r="37" spans="1:19" ht="15" thickBot="1" x14ac:dyDescent="0.35"/>
    <row r="38" spans="1:19" x14ac:dyDescent="0.3">
      <c r="A38" s="98">
        <v>42900</v>
      </c>
      <c r="B38" s="24"/>
      <c r="C38" s="24" t="s">
        <v>15</v>
      </c>
      <c r="D38" t="s">
        <v>50</v>
      </c>
      <c r="E38" t="s">
        <v>50</v>
      </c>
      <c r="F38" t="s">
        <v>50</v>
      </c>
      <c r="G38" t="s">
        <v>51</v>
      </c>
      <c r="H38" t="s">
        <v>51</v>
      </c>
      <c r="I38" s="24"/>
      <c r="J38" s="24"/>
      <c r="K38" t="s">
        <v>51</v>
      </c>
      <c r="L38" s="24"/>
      <c r="M38" s="24"/>
      <c r="N38" s="24"/>
      <c r="O38" t="s">
        <v>50</v>
      </c>
      <c r="P38" s="24"/>
      <c r="Q38" s="24"/>
      <c r="R38" s="24"/>
      <c r="S38" s="25"/>
    </row>
    <row r="39" spans="1:19" x14ac:dyDescent="0.3">
      <c r="A39" s="36" t="s">
        <v>57</v>
      </c>
      <c r="B39" s="44"/>
      <c r="C39" s="44" t="s">
        <v>22</v>
      </c>
      <c r="D39" s="44">
        <v>0.5</v>
      </c>
      <c r="E39" s="44">
        <v>0.5</v>
      </c>
      <c r="F39" s="44">
        <v>0.5</v>
      </c>
      <c r="G39" s="44">
        <v>0.5</v>
      </c>
      <c r="H39" s="44">
        <v>0.5</v>
      </c>
      <c r="I39" s="44"/>
      <c r="J39" s="44"/>
      <c r="K39" s="44">
        <v>0.5</v>
      </c>
      <c r="L39" s="44"/>
      <c r="M39" s="44"/>
      <c r="N39" s="44"/>
      <c r="O39" s="44">
        <v>0.5</v>
      </c>
      <c r="P39" s="44"/>
      <c r="Q39" s="44"/>
      <c r="R39" s="44"/>
      <c r="S39" s="62"/>
    </row>
    <row r="40" spans="1:19" x14ac:dyDescent="0.3">
      <c r="A40" s="36"/>
      <c r="B40" s="44"/>
      <c r="C40" s="44" t="s">
        <v>23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/>
      <c r="J40" s="44"/>
      <c r="K40" s="44">
        <v>0</v>
      </c>
      <c r="L40" s="44"/>
      <c r="M40" s="44"/>
      <c r="N40" s="44"/>
      <c r="O40" s="44">
        <v>10</v>
      </c>
      <c r="P40" s="44"/>
      <c r="Q40" s="44"/>
      <c r="R40" s="44"/>
      <c r="S40" s="62"/>
    </row>
    <row r="41" spans="1:19" ht="15" thickBot="1" x14ac:dyDescent="0.35">
      <c r="A41" s="39"/>
      <c r="B41" s="47"/>
      <c r="C41" s="47" t="s">
        <v>26</v>
      </c>
      <c r="D41" s="47">
        <v>20</v>
      </c>
      <c r="E41" s="47">
        <v>20</v>
      </c>
      <c r="F41" s="47">
        <v>20</v>
      </c>
      <c r="G41" s="47">
        <v>20</v>
      </c>
      <c r="H41" s="47">
        <v>20</v>
      </c>
      <c r="I41" s="47"/>
      <c r="J41" s="47"/>
      <c r="K41" s="47">
        <v>40</v>
      </c>
      <c r="L41" s="47"/>
      <c r="M41" s="47"/>
      <c r="N41" s="47"/>
      <c r="O41" s="47">
        <v>20</v>
      </c>
      <c r="P41" s="47"/>
      <c r="Q41" s="47"/>
      <c r="R41" s="47"/>
      <c r="S41" s="63"/>
    </row>
    <row r="42" spans="1:19" x14ac:dyDescent="0.3">
      <c r="H42" s="10">
        <f>AVERAGE(D44:H50)</f>
        <v>5.7288285714285703</v>
      </c>
    </row>
    <row r="43" spans="1:19" x14ac:dyDescent="0.3">
      <c r="A43" t="s">
        <v>58</v>
      </c>
      <c r="B43" s="10" t="s">
        <v>29</v>
      </c>
      <c r="C43" s="10"/>
      <c r="D43">
        <v>10.651</v>
      </c>
      <c r="E43">
        <v>10.25</v>
      </c>
      <c r="F43">
        <v>9.4320000000000004</v>
      </c>
      <c r="G43">
        <v>10.247</v>
      </c>
      <c r="H43">
        <v>10.146000000000001</v>
      </c>
      <c r="K43" s="10">
        <v>17.003</v>
      </c>
      <c r="O43" s="10">
        <v>19.436</v>
      </c>
    </row>
    <row r="44" spans="1:19" x14ac:dyDescent="0.3">
      <c r="A44">
        <v>18</v>
      </c>
      <c r="B44" s="10" t="s">
        <v>29</v>
      </c>
      <c r="C44" s="10"/>
      <c r="D44">
        <v>6.1790000000000003</v>
      </c>
      <c r="E44">
        <v>6.0010000000000003</v>
      </c>
      <c r="F44">
        <v>5.7869999999999999</v>
      </c>
      <c r="G44">
        <v>6.7679999999999998</v>
      </c>
      <c r="H44">
        <v>7.7190000000000003</v>
      </c>
      <c r="K44" s="10">
        <v>12.242000000000001</v>
      </c>
      <c r="O44" s="10">
        <v>18.305</v>
      </c>
    </row>
    <row r="45" spans="1:19" x14ac:dyDescent="0.3">
      <c r="A45">
        <v>19</v>
      </c>
      <c r="B45" s="10" t="s">
        <v>29</v>
      </c>
      <c r="C45" s="10"/>
      <c r="D45">
        <v>6.0970000000000004</v>
      </c>
      <c r="E45">
        <v>5.4020000000000001</v>
      </c>
      <c r="F45">
        <v>5.9359999999999999</v>
      </c>
      <c r="G45">
        <v>6.2149999999999999</v>
      </c>
      <c r="H45">
        <v>6.0519999999999996</v>
      </c>
      <c r="K45" s="10">
        <v>11.24</v>
      </c>
      <c r="O45" s="10">
        <v>19.512</v>
      </c>
    </row>
    <row r="46" spans="1:19" x14ac:dyDescent="0.3">
      <c r="A46">
        <v>20</v>
      </c>
      <c r="B46" s="10" t="s">
        <v>29</v>
      </c>
      <c r="C46" s="10"/>
      <c r="D46">
        <v>7.1820000000000004</v>
      </c>
      <c r="E46">
        <v>7.2930000000000001</v>
      </c>
      <c r="F46">
        <v>7.0449999999999999</v>
      </c>
      <c r="G46">
        <v>7.2919999999999998</v>
      </c>
      <c r="H46">
        <v>8.3640000000000008</v>
      </c>
      <c r="K46" s="10">
        <v>12.906000000000001</v>
      </c>
      <c r="O46" s="10">
        <v>20.872</v>
      </c>
    </row>
    <row r="47" spans="1:19" x14ac:dyDescent="0.3">
      <c r="A47">
        <v>21</v>
      </c>
      <c r="B47" s="10" t="s">
        <v>29</v>
      </c>
      <c r="C47" s="10"/>
      <c r="D47">
        <v>5.0599999999999996</v>
      </c>
      <c r="E47">
        <v>5.2809999999999997</v>
      </c>
      <c r="F47">
        <v>5.15</v>
      </c>
      <c r="G47">
        <v>4.4939999999999998</v>
      </c>
      <c r="H47">
        <v>3.766</v>
      </c>
      <c r="K47" s="10">
        <v>8.2650000000000006</v>
      </c>
      <c r="O47" s="10">
        <v>18.669</v>
      </c>
    </row>
    <row r="48" spans="1:19" x14ac:dyDescent="0.3">
      <c r="A48">
        <v>22</v>
      </c>
      <c r="B48" s="10" t="s">
        <v>29</v>
      </c>
      <c r="C48" s="10"/>
      <c r="D48">
        <v>4.3630000000000004</v>
      </c>
      <c r="E48">
        <v>4.41</v>
      </c>
      <c r="F48">
        <v>4.5220000000000002</v>
      </c>
      <c r="G48">
        <v>5.2030000000000003</v>
      </c>
      <c r="H48">
        <v>5.4690000000000003</v>
      </c>
      <c r="K48" s="10">
        <v>8.3819999999999997</v>
      </c>
      <c r="O48" s="10">
        <v>9.282</v>
      </c>
    </row>
    <row r="49" spans="1:15" x14ac:dyDescent="0.3">
      <c r="A49">
        <v>23</v>
      </c>
      <c r="B49" s="10" t="s">
        <v>29</v>
      </c>
      <c r="C49" s="10"/>
      <c r="D49">
        <v>5.109</v>
      </c>
      <c r="E49">
        <v>5.1580000000000004</v>
      </c>
      <c r="F49">
        <v>4.9980000000000002</v>
      </c>
      <c r="G49">
        <v>3.9510000000000001</v>
      </c>
      <c r="H49">
        <v>2.9990000000000001</v>
      </c>
      <c r="K49" s="10">
        <v>7.1150000000000002</v>
      </c>
      <c r="O49" s="10">
        <v>14.502000000000001</v>
      </c>
    </row>
    <row r="50" spans="1:15" x14ac:dyDescent="0.3">
      <c r="A50">
        <v>24</v>
      </c>
      <c r="B50" s="10" t="s">
        <v>29</v>
      </c>
      <c r="C50" s="10"/>
      <c r="D50">
        <v>5.6779999999999999</v>
      </c>
      <c r="E50">
        <v>5.6050000000000004</v>
      </c>
      <c r="F50">
        <v>5.5609999999999999</v>
      </c>
      <c r="G50">
        <v>7.141</v>
      </c>
      <c r="H50">
        <v>7.2590000000000003</v>
      </c>
      <c r="I50" s="20">
        <f>AVERAGE(D43:H50)</f>
        <v>6.2808749999999991</v>
      </c>
      <c r="K50" s="10">
        <v>13.619</v>
      </c>
      <c r="O50" s="10">
        <v>17.155000000000001</v>
      </c>
    </row>
    <row r="51" spans="1:15" x14ac:dyDescent="0.3">
      <c r="A51">
        <v>25</v>
      </c>
      <c r="B51" s="8" t="s">
        <v>59</v>
      </c>
      <c r="C51" s="8"/>
      <c r="D51">
        <v>4.2510000000000003</v>
      </c>
      <c r="E51">
        <v>4.2649999999999997</v>
      </c>
      <c r="F51">
        <v>4.258</v>
      </c>
      <c r="G51">
        <v>3.8439999999999999</v>
      </c>
      <c r="H51">
        <v>3.5529999999999999</v>
      </c>
      <c r="I51" s="20"/>
      <c r="K51" s="8">
        <v>6.91</v>
      </c>
      <c r="O51" s="8">
        <v>16.829000000000001</v>
      </c>
    </row>
    <row r="52" spans="1:15" x14ac:dyDescent="0.3">
      <c r="A52">
        <v>26</v>
      </c>
      <c r="B52" s="8" t="s">
        <v>59</v>
      </c>
      <c r="C52" s="8"/>
      <c r="D52">
        <v>5.2590000000000003</v>
      </c>
      <c r="E52">
        <v>5.266</v>
      </c>
      <c r="F52">
        <v>5.548</v>
      </c>
      <c r="G52">
        <v>5.2450000000000001</v>
      </c>
      <c r="H52">
        <v>5.3940000000000001</v>
      </c>
      <c r="I52" s="20"/>
      <c r="K52" s="8">
        <v>8.7040000000000006</v>
      </c>
      <c r="O52" s="8">
        <v>18.93</v>
      </c>
    </row>
    <row r="53" spans="1:15" x14ac:dyDescent="0.3">
      <c r="A53">
        <v>27</v>
      </c>
      <c r="B53" s="8" t="s">
        <v>59</v>
      </c>
      <c r="C53" s="8"/>
      <c r="D53">
        <v>5.3819999999999997</v>
      </c>
      <c r="E53">
        <v>5.3630000000000004</v>
      </c>
      <c r="F53">
        <v>5.367</v>
      </c>
      <c r="G53">
        <v>4.7610000000000001</v>
      </c>
      <c r="H53">
        <v>4.7510000000000003</v>
      </c>
      <c r="I53" s="20"/>
      <c r="K53" s="8">
        <v>8.9740000000000002</v>
      </c>
      <c r="O53" s="8">
        <v>19.61</v>
      </c>
    </row>
    <row r="54" spans="1:15" x14ac:dyDescent="0.3">
      <c r="A54">
        <v>28</v>
      </c>
      <c r="B54" s="8" t="s">
        <v>59</v>
      </c>
      <c r="C54" s="8"/>
      <c r="D54">
        <v>6.29</v>
      </c>
      <c r="E54">
        <v>6.2679999999999998</v>
      </c>
      <c r="F54">
        <v>6.0570000000000004</v>
      </c>
      <c r="G54">
        <v>6.7480000000000002</v>
      </c>
      <c r="H54">
        <v>5.4950000000000001</v>
      </c>
      <c r="I54" s="20"/>
      <c r="K54" s="8">
        <v>8.7629999999999999</v>
      </c>
      <c r="O54" s="8">
        <v>20.582999999999998</v>
      </c>
    </row>
    <row r="55" spans="1:15" x14ac:dyDescent="0.3">
      <c r="A55">
        <v>29</v>
      </c>
      <c r="B55" s="8" t="s">
        <v>59</v>
      </c>
      <c r="C55" s="8"/>
      <c r="D55">
        <v>6.6479999999999997</v>
      </c>
      <c r="E55">
        <v>6.5460000000000003</v>
      </c>
      <c r="F55">
        <v>6.3639999999999999</v>
      </c>
      <c r="G55">
        <v>6.1</v>
      </c>
      <c r="H55">
        <v>4.1050000000000004</v>
      </c>
      <c r="I55" s="20"/>
      <c r="K55" s="8">
        <v>12.14</v>
      </c>
      <c r="O55" s="8">
        <v>16.309999999999999</v>
      </c>
    </row>
    <row r="56" spans="1:15" x14ac:dyDescent="0.3">
      <c r="A56">
        <v>30</v>
      </c>
      <c r="B56" s="8" t="s">
        <v>59</v>
      </c>
      <c r="C56" s="8"/>
      <c r="D56">
        <v>6.1040000000000001</v>
      </c>
      <c r="E56">
        <v>5.8849999999999998</v>
      </c>
      <c r="F56">
        <v>5.601</v>
      </c>
      <c r="G56">
        <v>5.97</v>
      </c>
      <c r="H56">
        <v>5.8029999999999999</v>
      </c>
      <c r="I56" s="20"/>
      <c r="K56" s="8">
        <v>9.6989999999999998</v>
      </c>
      <c r="O56" s="8">
        <v>19.539000000000001</v>
      </c>
    </row>
    <row r="57" spans="1:15" x14ac:dyDescent="0.3">
      <c r="A57">
        <v>31</v>
      </c>
      <c r="B57" s="8" t="s">
        <v>59</v>
      </c>
      <c r="C57" s="8"/>
      <c r="D57">
        <v>5.0579999999999998</v>
      </c>
      <c r="E57">
        <v>4.9779999999999998</v>
      </c>
      <c r="F57">
        <v>4.5750000000000002</v>
      </c>
      <c r="G57">
        <v>5.2569999999999997</v>
      </c>
      <c r="H57">
        <v>4.1150000000000002</v>
      </c>
      <c r="I57" s="20"/>
      <c r="K57" s="8">
        <v>9.5879999999999992</v>
      </c>
      <c r="O57" s="8">
        <v>16.097999999999999</v>
      </c>
    </row>
    <row r="58" spans="1:15" x14ac:dyDescent="0.3">
      <c r="A58">
        <v>32</v>
      </c>
      <c r="B58" s="8" t="s">
        <v>59</v>
      </c>
      <c r="C58" s="8"/>
      <c r="D58">
        <v>5.29</v>
      </c>
      <c r="E58">
        <v>5.0289999999999999</v>
      </c>
      <c r="F58">
        <v>4.9139999999999997</v>
      </c>
      <c r="G58">
        <v>5.6189999999999998</v>
      </c>
      <c r="H58">
        <v>5.4169999999999998</v>
      </c>
      <c r="I58" s="20">
        <f>AVERAGE(D51:H58)</f>
        <v>5.3185750000000001</v>
      </c>
      <c r="J58" s="19">
        <f>TTEST(D43:H50,D51:H58,2,2)</f>
        <v>3.5976677996775674E-3</v>
      </c>
      <c r="K58" s="8">
        <v>10.366</v>
      </c>
      <c r="O58" s="8">
        <v>13.441000000000001</v>
      </c>
    </row>
    <row r="59" spans="1:15" x14ac:dyDescent="0.3">
      <c r="A59">
        <v>33</v>
      </c>
      <c r="B59" s="99" t="s">
        <v>60</v>
      </c>
      <c r="C59" s="99"/>
      <c r="D59">
        <v>6.1689999999999996</v>
      </c>
      <c r="E59">
        <v>6.3140000000000001</v>
      </c>
      <c r="F59">
        <v>5.726</v>
      </c>
      <c r="G59">
        <v>7.5350000000000001</v>
      </c>
      <c r="H59">
        <v>6.5490000000000004</v>
      </c>
      <c r="I59" s="20"/>
      <c r="J59" s="19"/>
      <c r="K59" s="99">
        <v>11.641</v>
      </c>
      <c r="O59" s="99">
        <v>18.428999999999998</v>
      </c>
    </row>
    <row r="60" spans="1:15" x14ac:dyDescent="0.3">
      <c r="A60">
        <v>34</v>
      </c>
      <c r="B60" s="99" t="s">
        <v>60</v>
      </c>
      <c r="C60" s="99"/>
      <c r="D60">
        <v>5.6040000000000001</v>
      </c>
      <c r="E60">
        <v>5.1879999999999997</v>
      </c>
      <c r="F60">
        <v>5.2839999999999998</v>
      </c>
      <c r="G60">
        <v>5.165</v>
      </c>
      <c r="H60">
        <v>6.3209999999999997</v>
      </c>
      <c r="I60" s="20"/>
      <c r="J60" s="19"/>
      <c r="K60" s="99">
        <v>9.1829999999999998</v>
      </c>
      <c r="O60" s="99">
        <v>15.55</v>
      </c>
    </row>
    <row r="61" spans="1:15" x14ac:dyDescent="0.3">
      <c r="A61">
        <v>35</v>
      </c>
      <c r="B61" s="99" t="s">
        <v>60</v>
      </c>
      <c r="C61" s="99"/>
      <c r="D61">
        <v>5.0309999999999997</v>
      </c>
      <c r="E61">
        <v>5.3630000000000004</v>
      </c>
      <c r="F61">
        <v>4.7539999999999996</v>
      </c>
      <c r="G61">
        <v>5.9969999999999999</v>
      </c>
      <c r="H61">
        <v>5.1669999999999998</v>
      </c>
      <c r="I61" s="20"/>
      <c r="J61" s="19"/>
      <c r="K61" s="99">
        <v>11.459</v>
      </c>
      <c r="O61" s="99">
        <v>16.312000000000001</v>
      </c>
    </row>
    <row r="62" spans="1:15" x14ac:dyDescent="0.3">
      <c r="A62">
        <v>36</v>
      </c>
      <c r="B62" s="99" t="s">
        <v>60</v>
      </c>
      <c r="C62" s="99"/>
      <c r="D62">
        <v>4.0970000000000004</v>
      </c>
      <c r="E62">
        <v>4.9710000000000001</v>
      </c>
      <c r="F62">
        <v>4.6269999999999998</v>
      </c>
      <c r="G62">
        <v>5.6879999999999997</v>
      </c>
      <c r="H62">
        <v>4.6790000000000003</v>
      </c>
      <c r="I62" s="20"/>
      <c r="J62" s="19"/>
      <c r="K62" s="99">
        <v>9.08</v>
      </c>
      <c r="O62" s="99">
        <v>14.696</v>
      </c>
    </row>
    <row r="63" spans="1:15" x14ac:dyDescent="0.3">
      <c r="A63">
        <v>37</v>
      </c>
      <c r="B63" s="99" t="s">
        <v>60</v>
      </c>
      <c r="C63" s="99"/>
      <c r="D63">
        <v>4.827</v>
      </c>
      <c r="E63">
        <v>4.5960000000000001</v>
      </c>
      <c r="F63">
        <v>4.6870000000000003</v>
      </c>
      <c r="I63" s="20"/>
      <c r="J63" s="19"/>
      <c r="K63" s="99">
        <v>6.9859999999999998</v>
      </c>
      <c r="O63" s="99">
        <v>12.218</v>
      </c>
    </row>
    <row r="64" spans="1:15" x14ac:dyDescent="0.3">
      <c r="A64">
        <v>38</v>
      </c>
      <c r="B64" s="99" t="s">
        <v>60</v>
      </c>
      <c r="C64" s="99"/>
      <c r="D64">
        <v>5.77</v>
      </c>
      <c r="E64">
        <v>5.6230000000000002</v>
      </c>
      <c r="F64">
        <v>4.6429999999999998</v>
      </c>
      <c r="G64">
        <v>4.6660000000000004</v>
      </c>
      <c r="H64">
        <v>6.1310000000000002</v>
      </c>
      <c r="I64" s="20"/>
      <c r="J64" s="19"/>
      <c r="K64" s="99">
        <v>9.1660000000000004</v>
      </c>
      <c r="O64" s="99">
        <v>19.640999999999998</v>
      </c>
    </row>
    <row r="65" spans="1:19" x14ac:dyDescent="0.3">
      <c r="A65">
        <v>39</v>
      </c>
      <c r="B65" s="99" t="s">
        <v>60</v>
      </c>
      <c r="C65" s="99"/>
      <c r="D65">
        <v>5.7060000000000004</v>
      </c>
      <c r="E65">
        <v>5.2759999999999998</v>
      </c>
      <c r="F65">
        <v>5.7119999999999997</v>
      </c>
      <c r="G65">
        <v>6.3</v>
      </c>
      <c r="H65">
        <v>5.4870000000000001</v>
      </c>
      <c r="I65" s="20"/>
      <c r="J65" s="19"/>
      <c r="K65" s="99">
        <v>13.432</v>
      </c>
      <c r="L65" s="100"/>
      <c r="M65" s="100"/>
      <c r="N65" s="100"/>
      <c r="O65" s="99">
        <v>18.126999999999999</v>
      </c>
    </row>
    <row r="66" spans="1:19" x14ac:dyDescent="0.3">
      <c r="A66">
        <v>40</v>
      </c>
      <c r="B66" s="99" t="s">
        <v>60</v>
      </c>
      <c r="C66" s="99"/>
      <c r="D66">
        <v>6.851</v>
      </c>
      <c r="E66">
        <v>6.5549999999999997</v>
      </c>
      <c r="F66">
        <v>6.4939999999999998</v>
      </c>
      <c r="G66">
        <v>6.1470000000000002</v>
      </c>
      <c r="H66">
        <v>9.2789999999999999</v>
      </c>
      <c r="I66" s="20">
        <f>AVERAGE(D59:H66)</f>
        <v>5.6573421052631572</v>
      </c>
      <c r="J66" s="19">
        <f>TTEST(D43:H50,D59:H66,2,2)</f>
        <v>6.9830424533128474E-2</v>
      </c>
      <c r="K66" s="99">
        <v>14.090999999999999</v>
      </c>
      <c r="L66" s="100"/>
      <c r="M66" s="100"/>
      <c r="N66" s="100"/>
      <c r="O66" s="99">
        <v>19.356000000000002</v>
      </c>
    </row>
    <row r="67" spans="1:19" ht="15" thickBot="1" x14ac:dyDescent="0.35">
      <c r="H67" t="s">
        <v>19</v>
      </c>
      <c r="I67" t="s">
        <v>21</v>
      </c>
      <c r="J67" t="s">
        <v>30</v>
      </c>
      <c r="K67" t="s">
        <v>19</v>
      </c>
      <c r="L67" s="100" t="s">
        <v>21</v>
      </c>
      <c r="M67" s="100" t="s">
        <v>30</v>
      </c>
      <c r="N67" s="100"/>
      <c r="O67" t="s">
        <v>19</v>
      </c>
      <c r="P67" t="s">
        <v>55</v>
      </c>
      <c r="Q67" t="s">
        <v>30</v>
      </c>
    </row>
    <row r="68" spans="1:19" x14ac:dyDescent="0.3">
      <c r="A68" s="33" t="s">
        <v>16</v>
      </c>
      <c r="B68" s="101" t="s">
        <v>29</v>
      </c>
      <c r="C68" s="101"/>
      <c r="D68" s="24"/>
      <c r="E68" s="24"/>
      <c r="F68" s="24"/>
      <c r="G68" s="24"/>
      <c r="H68" s="102">
        <f>AVERAGE(D44:H50)</f>
        <v>5.7288285714285703</v>
      </c>
      <c r="I68" s="103">
        <f>STDEV(D44:H50)</f>
        <v>1.2081746437282672</v>
      </c>
      <c r="J68" s="24"/>
      <c r="K68" s="102">
        <f>AVERAGE(K44:K50)</f>
        <v>10.538428571428572</v>
      </c>
      <c r="L68" s="104">
        <f>STDEV(K44:K50)</f>
        <v>2.5828988144552372</v>
      </c>
      <c r="M68" s="104"/>
      <c r="N68" s="104"/>
      <c r="O68" s="102">
        <f>AVERAGE(O43:O50)</f>
        <v>17.216625000000001</v>
      </c>
      <c r="P68" s="103">
        <f>STDEV(O43:O50)</f>
        <v>3.7259965469464871</v>
      </c>
      <c r="Q68" s="24"/>
      <c r="R68" s="24"/>
      <c r="S68" s="24"/>
    </row>
    <row r="69" spans="1:19" x14ac:dyDescent="0.3">
      <c r="A69" s="36"/>
      <c r="B69" s="55" t="s">
        <v>59</v>
      </c>
      <c r="C69" s="55"/>
      <c r="D69" s="44"/>
      <c r="E69" s="44"/>
      <c r="F69" s="44"/>
      <c r="G69" s="44"/>
      <c r="H69" s="78">
        <f>AVERAGE(D51:H58)</f>
        <v>5.3185750000000001</v>
      </c>
      <c r="I69" s="28">
        <f>STDEV(D51:H58)</f>
        <v>0.79270015307953401</v>
      </c>
      <c r="J69" s="44"/>
      <c r="K69" s="78">
        <f>AVERAGE(K51:K58)</f>
        <v>9.3929999999999989</v>
      </c>
      <c r="L69" s="105">
        <f>STDEV(K51:K58)</f>
        <v>1.5041309783393244</v>
      </c>
      <c r="M69" s="105"/>
      <c r="N69" s="105"/>
      <c r="O69" s="78">
        <f t="shared" ref="O69" si="12">AVERAGE(O51:O58)</f>
        <v>17.6675</v>
      </c>
      <c r="P69" s="28">
        <f t="shared" ref="P69:P70" si="13">STDEV(O44:O51)</f>
        <v>3.6165576272788091</v>
      </c>
      <c r="Q69" s="44"/>
      <c r="R69" s="44"/>
      <c r="S69" s="44"/>
    </row>
    <row r="70" spans="1:19" ht="15" thickBot="1" x14ac:dyDescent="0.35">
      <c r="A70" s="39"/>
      <c r="B70" s="106" t="s">
        <v>60</v>
      </c>
      <c r="C70" s="106"/>
      <c r="D70" s="47"/>
      <c r="E70" s="47"/>
      <c r="F70" s="47"/>
      <c r="G70" s="47"/>
      <c r="H70" s="107">
        <f>AVERAGE(D59:H66)</f>
        <v>5.6573421052631572</v>
      </c>
      <c r="I70" s="82">
        <f>STDEV(D59:H66)</f>
        <v>0.96600104292696898</v>
      </c>
      <c r="J70" s="47"/>
      <c r="K70" s="107">
        <f>AVERAGE(K59:K66)</f>
        <v>10.62975</v>
      </c>
      <c r="L70" s="108">
        <f>STDEV(K59:K66)</f>
        <v>2.4336165767961804</v>
      </c>
      <c r="M70" s="108"/>
      <c r="N70" s="108"/>
      <c r="O70" s="107">
        <f t="shared" ref="O70" si="14">AVERAGE(O59:O66)</f>
        <v>16.791125000000001</v>
      </c>
      <c r="P70" s="82">
        <f t="shared" si="13"/>
        <v>3.6579860359609957</v>
      </c>
      <c r="Q70" s="47"/>
      <c r="R70" s="47"/>
      <c r="S70" s="47"/>
    </row>
    <row r="71" spans="1:19" x14ac:dyDescent="0.3">
      <c r="A71" s="33" t="s">
        <v>61</v>
      </c>
      <c r="B71" s="101" t="s">
        <v>29</v>
      </c>
      <c r="C71" s="101"/>
      <c r="D71" s="24"/>
      <c r="E71" s="24"/>
      <c r="F71" s="24"/>
      <c r="G71" s="72"/>
      <c r="H71" s="86">
        <f>H68*150/1.866</f>
        <v>460.51676619200725</v>
      </c>
      <c r="I71" s="87">
        <f>I68*150/1.866</f>
        <v>97.120148209667789</v>
      </c>
      <c r="J71" s="88">
        <f>I71/2.828</f>
        <v>34.342343779939107</v>
      </c>
      <c r="K71" s="86">
        <f>K68*75/1.866</f>
        <v>423.570280202113</v>
      </c>
      <c r="L71" s="87">
        <f>L68*75/1.866</f>
        <v>103.81426103115903</v>
      </c>
      <c r="M71" s="88">
        <f>L71/2.828</f>
        <v>36.709427521626253</v>
      </c>
      <c r="N71" s="87"/>
      <c r="O71" s="86">
        <f t="shared" ref="O71:P73" si="15">O68*150/1.866</f>
        <v>1383.9730707395497</v>
      </c>
      <c r="P71" s="87">
        <f t="shared" si="15"/>
        <v>299.51740731081088</v>
      </c>
      <c r="Q71" s="109">
        <f>P71/2.828</f>
        <v>105.91138872376624</v>
      </c>
      <c r="R71" s="24"/>
      <c r="S71" s="24"/>
    </row>
    <row r="72" spans="1:19" x14ac:dyDescent="0.3">
      <c r="A72" s="36"/>
      <c r="B72" s="55" t="s">
        <v>59</v>
      </c>
      <c r="C72" s="55"/>
      <c r="D72" s="44"/>
      <c r="E72" s="44"/>
      <c r="F72" s="44"/>
      <c r="G72" s="75"/>
      <c r="H72" s="90">
        <f t="shared" ref="H72:I73" si="16">H69*150/1.866</f>
        <v>427.53818327974273</v>
      </c>
      <c r="I72" s="91">
        <f t="shared" si="16"/>
        <v>63.721877257197264</v>
      </c>
      <c r="J72" s="92">
        <f t="shared" ref="J72:J73" si="17">I72/2.828</f>
        <v>22.532488421922654</v>
      </c>
      <c r="K72" s="90">
        <f t="shared" ref="K72:L73" si="18">K69*75/1.866</f>
        <v>377.53215434083592</v>
      </c>
      <c r="L72" s="91">
        <f t="shared" si="18"/>
        <v>60.455425174410138</v>
      </c>
      <c r="M72" s="92">
        <f t="shared" ref="M72:M73" si="19">L72/2.828</f>
        <v>21.37744878868817</v>
      </c>
      <c r="N72" s="91"/>
      <c r="O72" s="90">
        <f t="shared" si="15"/>
        <v>1420.2170418006431</v>
      </c>
      <c r="P72" s="91">
        <f t="shared" si="15"/>
        <v>290.72006650151195</v>
      </c>
      <c r="Q72" s="110">
        <f t="shared" ref="Q72:Q73" si="20">P72/2.828</f>
        <v>102.80058928624892</v>
      </c>
      <c r="R72" s="44"/>
      <c r="S72" s="44"/>
    </row>
    <row r="73" spans="1:19" ht="15" thickBot="1" x14ac:dyDescent="0.35">
      <c r="A73" s="39"/>
      <c r="B73" s="106" t="s">
        <v>60</v>
      </c>
      <c r="C73" s="106"/>
      <c r="D73" s="47"/>
      <c r="E73" s="47"/>
      <c r="F73" s="47"/>
      <c r="G73" s="79"/>
      <c r="H73" s="94">
        <f t="shared" si="16"/>
        <v>454.77026569639526</v>
      </c>
      <c r="I73" s="95">
        <f t="shared" si="16"/>
        <v>77.652816955544139</v>
      </c>
      <c r="J73" s="96">
        <f t="shared" si="17"/>
        <v>27.458563279895383</v>
      </c>
      <c r="K73" s="94">
        <f t="shared" si="18"/>
        <v>427.24075562700961</v>
      </c>
      <c r="L73" s="95">
        <f t="shared" si="18"/>
        <v>97.81417109309406</v>
      </c>
      <c r="M73" s="96">
        <f t="shared" si="19"/>
        <v>34.587754983413745</v>
      </c>
      <c r="N73" s="95"/>
      <c r="O73" s="94">
        <f t="shared" si="15"/>
        <v>1349.7688906752412</v>
      </c>
      <c r="P73" s="95">
        <f t="shared" si="15"/>
        <v>294.0503244341636</v>
      </c>
      <c r="Q73" s="111">
        <f t="shared" si="20"/>
        <v>103.9781911011894</v>
      </c>
      <c r="R73" s="79"/>
      <c r="S73" s="47"/>
    </row>
    <row r="74" spans="1:19" x14ac:dyDescent="0.3">
      <c r="A74" t="s">
        <v>62</v>
      </c>
      <c r="B74" t="s">
        <v>63</v>
      </c>
    </row>
    <row r="75" spans="1:19" x14ac:dyDescent="0.3">
      <c r="A75" t="s">
        <v>64</v>
      </c>
      <c r="D75" t="s">
        <v>32</v>
      </c>
      <c r="E75" t="s">
        <v>32</v>
      </c>
      <c r="F75" t="s">
        <v>32</v>
      </c>
      <c r="H75" t="s">
        <v>33</v>
      </c>
      <c r="I75" t="s">
        <v>33</v>
      </c>
      <c r="J75" t="s">
        <v>33</v>
      </c>
      <c r="L75" t="s">
        <v>34</v>
      </c>
      <c r="M75" t="s">
        <v>34</v>
      </c>
      <c r="N75" t="s">
        <v>34</v>
      </c>
      <c r="P75" t="s">
        <v>35</v>
      </c>
      <c r="Q75" t="s">
        <v>35</v>
      </c>
      <c r="R75" t="s">
        <v>35</v>
      </c>
    </row>
    <row r="76" spans="1:19" x14ac:dyDescent="0.3">
      <c r="B76" s="19">
        <v>10</v>
      </c>
      <c r="D76">
        <v>20.39</v>
      </c>
      <c r="E76">
        <v>19.861000000000001</v>
      </c>
      <c r="F76">
        <v>19.727</v>
      </c>
      <c r="H76">
        <v>11.135999999999999</v>
      </c>
      <c r="I76">
        <v>12.273999999999999</v>
      </c>
      <c r="J76">
        <v>12.535</v>
      </c>
      <c r="L76">
        <v>20.094999999999999</v>
      </c>
      <c r="M76">
        <v>19.936</v>
      </c>
      <c r="N76">
        <v>19.899000000000001</v>
      </c>
      <c r="P76">
        <v>4.3520000000000003</v>
      </c>
      <c r="Q76">
        <v>4.2960000000000003</v>
      </c>
      <c r="R76">
        <v>4.4240000000000004</v>
      </c>
    </row>
    <row r="77" spans="1:19" x14ac:dyDescent="0.3">
      <c r="B77" s="19">
        <f t="shared" ref="B77:B83" si="21">B76/3</f>
        <v>3.3333333333333335</v>
      </c>
      <c r="D77">
        <v>16.62</v>
      </c>
      <c r="E77">
        <v>17.506</v>
      </c>
      <c r="F77">
        <v>16.021000000000001</v>
      </c>
      <c r="H77">
        <v>11.566000000000001</v>
      </c>
      <c r="I77">
        <v>11.744999999999999</v>
      </c>
      <c r="J77">
        <v>11.750999999999999</v>
      </c>
      <c r="L77">
        <v>16.279</v>
      </c>
      <c r="M77">
        <v>16.317</v>
      </c>
      <c r="N77">
        <v>16.361000000000001</v>
      </c>
      <c r="P77">
        <v>4.2409999999999997</v>
      </c>
      <c r="Q77">
        <v>4.399</v>
      </c>
      <c r="R77">
        <v>4.218</v>
      </c>
    </row>
    <row r="78" spans="1:19" x14ac:dyDescent="0.3">
      <c r="B78" s="19">
        <f t="shared" si="21"/>
        <v>1.1111111111111112</v>
      </c>
      <c r="D78">
        <v>11.936</v>
      </c>
      <c r="E78">
        <v>12.577</v>
      </c>
      <c r="F78">
        <v>12.683</v>
      </c>
      <c r="H78">
        <v>9.8460000000000001</v>
      </c>
      <c r="I78">
        <v>9.9979999999999993</v>
      </c>
      <c r="J78">
        <v>10.209</v>
      </c>
      <c r="L78">
        <v>11.311</v>
      </c>
      <c r="M78">
        <v>11.433</v>
      </c>
      <c r="N78">
        <v>11.489000000000001</v>
      </c>
      <c r="P78">
        <v>4.2859999999999996</v>
      </c>
      <c r="Q78">
        <v>5.0890000000000004</v>
      </c>
      <c r="R78">
        <v>4.2480000000000002</v>
      </c>
    </row>
    <row r="79" spans="1:19" x14ac:dyDescent="0.3">
      <c r="B79" s="19">
        <f t="shared" si="21"/>
        <v>0.37037037037037041</v>
      </c>
      <c r="D79">
        <v>8.2479999999999993</v>
      </c>
      <c r="E79">
        <v>8.5359999999999996</v>
      </c>
      <c r="F79">
        <v>8.5470000000000006</v>
      </c>
      <c r="H79">
        <v>7.734</v>
      </c>
      <c r="I79">
        <v>7.9859999999999998</v>
      </c>
      <c r="J79">
        <v>8.1929999999999996</v>
      </c>
      <c r="L79">
        <v>7.657</v>
      </c>
      <c r="M79">
        <v>7.6550000000000002</v>
      </c>
      <c r="N79">
        <v>6.6859999999999999</v>
      </c>
      <c r="P79">
        <v>4.2919999999999998</v>
      </c>
      <c r="Q79">
        <v>4.556</v>
      </c>
      <c r="R79">
        <v>4.141</v>
      </c>
    </row>
    <row r="80" spans="1:19" x14ac:dyDescent="0.3">
      <c r="B80" s="19">
        <f t="shared" si="21"/>
        <v>0.1234567901234568</v>
      </c>
      <c r="D80">
        <v>5.6130000000000004</v>
      </c>
      <c r="E80">
        <v>5.9189999999999996</v>
      </c>
      <c r="F80">
        <v>6.0810000000000004</v>
      </c>
      <c r="H80">
        <v>6.32</v>
      </c>
      <c r="I80">
        <v>6.5060000000000002</v>
      </c>
      <c r="J80">
        <v>6.5170000000000003</v>
      </c>
      <c r="L80">
        <v>5.6559999999999997</v>
      </c>
      <c r="M80">
        <v>5.7220000000000004</v>
      </c>
      <c r="N80">
        <v>5.73</v>
      </c>
      <c r="P80">
        <v>3.7440000000000002</v>
      </c>
      <c r="Q80">
        <v>4.4089999999999998</v>
      </c>
      <c r="R80">
        <v>4.2640000000000002</v>
      </c>
    </row>
    <row r="81" spans="1:19" x14ac:dyDescent="0.3">
      <c r="B81" s="19">
        <f t="shared" si="21"/>
        <v>4.1152263374485597E-2</v>
      </c>
      <c r="D81">
        <v>4.7590000000000003</v>
      </c>
      <c r="E81">
        <v>4.5540000000000003</v>
      </c>
      <c r="F81">
        <v>4.7839999999999998</v>
      </c>
      <c r="H81">
        <v>5.3940000000000001</v>
      </c>
      <c r="I81">
        <v>5.5659999999999998</v>
      </c>
      <c r="J81">
        <v>5.4850000000000003</v>
      </c>
      <c r="L81">
        <v>4.84</v>
      </c>
      <c r="M81">
        <v>5.0359999999999996</v>
      </c>
      <c r="N81">
        <v>4.8010000000000002</v>
      </c>
      <c r="P81">
        <v>4.4329999999999998</v>
      </c>
      <c r="Q81">
        <v>4.3620000000000001</v>
      </c>
      <c r="R81">
        <v>4.1829999999999998</v>
      </c>
    </row>
    <row r="82" spans="1:19" x14ac:dyDescent="0.3">
      <c r="B82" s="19">
        <f t="shared" si="21"/>
        <v>1.3717421124828532E-2</v>
      </c>
      <c r="D82">
        <v>4.2309999999999999</v>
      </c>
      <c r="E82">
        <v>4.2699999999999996</v>
      </c>
      <c r="F82">
        <v>4.2489999999999997</v>
      </c>
      <c r="H82">
        <v>4.798</v>
      </c>
      <c r="I82">
        <v>4.67</v>
      </c>
      <c r="J82">
        <v>4.76</v>
      </c>
      <c r="L82">
        <v>4.5640000000000001</v>
      </c>
      <c r="M82">
        <v>4.5359999999999996</v>
      </c>
      <c r="N82">
        <v>4.4619999999999997</v>
      </c>
      <c r="P82">
        <v>4.4409999999999998</v>
      </c>
      <c r="Q82">
        <v>4.6260000000000003</v>
      </c>
      <c r="R82">
        <v>4.415</v>
      </c>
    </row>
    <row r="83" spans="1:19" x14ac:dyDescent="0.3">
      <c r="B83" s="19">
        <f t="shared" si="21"/>
        <v>4.5724737082761769E-3</v>
      </c>
      <c r="D83">
        <v>4.0439999999999996</v>
      </c>
      <c r="E83">
        <v>3.7410000000000001</v>
      </c>
      <c r="F83">
        <v>4.4610000000000003</v>
      </c>
      <c r="H83">
        <v>4.4859999999999998</v>
      </c>
      <c r="I83">
        <v>4.383</v>
      </c>
      <c r="J83">
        <v>4.766</v>
      </c>
      <c r="L83">
        <v>4.2590000000000003</v>
      </c>
      <c r="M83">
        <v>4.226</v>
      </c>
      <c r="N83">
        <v>4.2640000000000002</v>
      </c>
      <c r="P83">
        <v>4.202</v>
      </c>
      <c r="Q83">
        <v>4.2060000000000004</v>
      </c>
      <c r="R83">
        <v>4.165</v>
      </c>
      <c r="S83" s="10">
        <f>AVERAGE(P76:R83)</f>
        <v>4.3330000000000002</v>
      </c>
    </row>
    <row r="85" spans="1:19" x14ac:dyDescent="0.3">
      <c r="A85" t="s">
        <v>65</v>
      </c>
      <c r="B85" s="19">
        <v>10</v>
      </c>
      <c r="D85" s="112">
        <f>D76*20/15</f>
        <v>27.186666666666667</v>
      </c>
      <c r="E85" s="112">
        <f t="shared" ref="E85:R85" si="22">E76*20/15</f>
        <v>26.481333333333335</v>
      </c>
      <c r="F85" s="112">
        <f t="shared" si="22"/>
        <v>26.302666666666667</v>
      </c>
      <c r="G85" s="113">
        <f>AVERAGE(D85:F85)</f>
        <v>26.65688888888889</v>
      </c>
      <c r="H85" s="112">
        <f t="shared" si="22"/>
        <v>14.847999999999997</v>
      </c>
      <c r="I85" s="112">
        <f t="shared" si="22"/>
        <v>16.365333333333332</v>
      </c>
      <c r="J85" s="112">
        <f t="shared" si="22"/>
        <v>16.713333333333331</v>
      </c>
      <c r="K85" s="113">
        <f>AVERAGE(H85:J85)</f>
        <v>15.975555555555554</v>
      </c>
      <c r="L85" s="112">
        <f t="shared" si="22"/>
        <v>26.793333333333333</v>
      </c>
      <c r="M85" s="112">
        <f t="shared" si="22"/>
        <v>26.581333333333337</v>
      </c>
      <c r="N85" s="112">
        <f t="shared" si="22"/>
        <v>26.532</v>
      </c>
      <c r="O85" s="113">
        <f>AVERAGE(L85:N85)</f>
        <v>26.635555555555555</v>
      </c>
      <c r="P85" s="112">
        <f t="shared" si="22"/>
        <v>5.8026666666666671</v>
      </c>
      <c r="Q85" s="112">
        <f t="shared" si="22"/>
        <v>5.7279999999999998</v>
      </c>
      <c r="R85" s="112">
        <f t="shared" si="22"/>
        <v>5.8986666666666672</v>
      </c>
    </row>
    <row r="86" spans="1:19" x14ac:dyDescent="0.3">
      <c r="B86" s="19">
        <f t="shared" ref="B86:B92" si="23">B85/3</f>
        <v>3.3333333333333335</v>
      </c>
      <c r="D86" s="112">
        <f t="shared" ref="D86:R92" si="24">D77*20/15</f>
        <v>22.160000000000004</v>
      </c>
      <c r="E86" s="112">
        <f t="shared" si="24"/>
        <v>23.341333333333335</v>
      </c>
      <c r="F86" s="112">
        <f t="shared" si="24"/>
        <v>21.361333333333334</v>
      </c>
      <c r="G86" s="113">
        <f t="shared" ref="G86:G101" si="25">AVERAGE(D86:F86)</f>
        <v>22.287555555555556</v>
      </c>
      <c r="H86" s="112">
        <f t="shared" si="24"/>
        <v>15.421333333333335</v>
      </c>
      <c r="I86" s="112">
        <f t="shared" si="24"/>
        <v>15.659999999999998</v>
      </c>
      <c r="J86" s="112">
        <f t="shared" si="24"/>
        <v>15.667999999999999</v>
      </c>
      <c r="K86" s="113">
        <f t="shared" ref="K86:K101" si="26">AVERAGE(H86:J86)</f>
        <v>15.58311111111111</v>
      </c>
      <c r="L86" s="112">
        <f t="shared" si="24"/>
        <v>21.705333333333332</v>
      </c>
      <c r="M86" s="112">
        <f t="shared" si="24"/>
        <v>21.756000000000004</v>
      </c>
      <c r="N86" s="112">
        <f t="shared" si="24"/>
        <v>21.814666666666668</v>
      </c>
      <c r="O86" s="113">
        <f t="shared" ref="O86:O101" si="27">AVERAGE(L86:N86)</f>
        <v>21.75866666666667</v>
      </c>
      <c r="P86" s="112">
        <f t="shared" si="24"/>
        <v>5.6546666666666665</v>
      </c>
      <c r="Q86" s="112">
        <f t="shared" si="24"/>
        <v>5.865333333333334</v>
      </c>
      <c r="R86" s="112">
        <f t="shared" si="24"/>
        <v>5.6239999999999997</v>
      </c>
    </row>
    <row r="87" spans="1:19" x14ac:dyDescent="0.3">
      <c r="B87" s="19">
        <f t="shared" si="23"/>
        <v>1.1111111111111112</v>
      </c>
      <c r="D87" s="112">
        <f t="shared" si="24"/>
        <v>15.914666666666667</v>
      </c>
      <c r="E87" s="112">
        <f t="shared" si="24"/>
        <v>16.769333333333332</v>
      </c>
      <c r="F87" s="112">
        <f t="shared" si="24"/>
        <v>16.910666666666668</v>
      </c>
      <c r="G87" s="113">
        <f t="shared" si="25"/>
        <v>16.531555555555556</v>
      </c>
      <c r="H87" s="112">
        <f t="shared" si="24"/>
        <v>13.128000000000002</v>
      </c>
      <c r="I87" s="112">
        <f t="shared" si="24"/>
        <v>13.330666666666666</v>
      </c>
      <c r="J87" s="112">
        <f t="shared" si="24"/>
        <v>13.612</v>
      </c>
      <c r="K87" s="113">
        <f t="shared" si="26"/>
        <v>13.356888888888889</v>
      </c>
      <c r="L87" s="112">
        <f t="shared" si="24"/>
        <v>15.081333333333333</v>
      </c>
      <c r="M87" s="112">
        <f t="shared" si="24"/>
        <v>15.244</v>
      </c>
      <c r="N87" s="112">
        <f t="shared" si="24"/>
        <v>15.318666666666669</v>
      </c>
      <c r="O87" s="113">
        <f t="shared" si="27"/>
        <v>15.214666666666668</v>
      </c>
      <c r="P87" s="112">
        <f t="shared" si="24"/>
        <v>5.714666666666667</v>
      </c>
      <c r="Q87" s="112">
        <f t="shared" si="24"/>
        <v>6.785333333333333</v>
      </c>
      <c r="R87" s="112">
        <f t="shared" si="24"/>
        <v>5.6640000000000006</v>
      </c>
    </row>
    <row r="88" spans="1:19" x14ac:dyDescent="0.3">
      <c r="B88" s="19">
        <f t="shared" si="23"/>
        <v>0.37037037037037041</v>
      </c>
      <c r="D88" s="112">
        <f t="shared" si="24"/>
        <v>10.997333333333332</v>
      </c>
      <c r="E88" s="112">
        <f t="shared" si="24"/>
        <v>11.381333333333334</v>
      </c>
      <c r="F88" s="112">
        <f t="shared" si="24"/>
        <v>11.395999999999999</v>
      </c>
      <c r="G88" s="113">
        <f t="shared" si="25"/>
        <v>11.258222222222223</v>
      </c>
      <c r="H88" s="112">
        <f t="shared" si="24"/>
        <v>10.312000000000001</v>
      </c>
      <c r="I88" s="112">
        <f t="shared" si="24"/>
        <v>10.648</v>
      </c>
      <c r="J88" s="112">
        <f t="shared" si="24"/>
        <v>10.923999999999999</v>
      </c>
      <c r="K88" s="113">
        <f t="shared" si="26"/>
        <v>10.628</v>
      </c>
      <c r="L88" s="112">
        <f t="shared" si="24"/>
        <v>10.209333333333332</v>
      </c>
      <c r="M88" s="112">
        <f t="shared" si="24"/>
        <v>10.206666666666667</v>
      </c>
      <c r="N88" s="112">
        <f t="shared" si="24"/>
        <v>8.9146666666666672</v>
      </c>
      <c r="O88" s="113">
        <f t="shared" si="27"/>
        <v>9.7768888888888892</v>
      </c>
      <c r="P88" s="112">
        <f t="shared" si="24"/>
        <v>5.722666666666667</v>
      </c>
      <c r="Q88" s="112">
        <f t="shared" si="24"/>
        <v>6.0746666666666673</v>
      </c>
      <c r="R88" s="112">
        <f t="shared" si="24"/>
        <v>5.5213333333333328</v>
      </c>
    </row>
    <row r="89" spans="1:19" x14ac:dyDescent="0.3">
      <c r="B89" s="19">
        <f t="shared" si="23"/>
        <v>0.1234567901234568</v>
      </c>
      <c r="D89" s="112">
        <f t="shared" si="24"/>
        <v>7.484</v>
      </c>
      <c r="E89" s="112">
        <f t="shared" si="24"/>
        <v>7.8919999999999995</v>
      </c>
      <c r="F89" s="112">
        <f t="shared" si="24"/>
        <v>8.1080000000000005</v>
      </c>
      <c r="G89" s="113">
        <f t="shared" si="25"/>
        <v>7.8280000000000003</v>
      </c>
      <c r="H89" s="112">
        <f t="shared" si="24"/>
        <v>8.4266666666666676</v>
      </c>
      <c r="I89" s="112">
        <f t="shared" si="24"/>
        <v>8.674666666666667</v>
      </c>
      <c r="J89" s="112">
        <f t="shared" si="24"/>
        <v>8.6893333333333338</v>
      </c>
      <c r="K89" s="113">
        <f t="shared" si="26"/>
        <v>8.5968888888888895</v>
      </c>
      <c r="L89" s="112">
        <f t="shared" si="24"/>
        <v>7.5413333333333323</v>
      </c>
      <c r="M89" s="112">
        <f t="shared" si="24"/>
        <v>7.6293333333333342</v>
      </c>
      <c r="N89" s="112">
        <f t="shared" si="24"/>
        <v>7.6400000000000006</v>
      </c>
      <c r="O89" s="113">
        <f t="shared" si="27"/>
        <v>7.6035555555555554</v>
      </c>
      <c r="P89" s="112">
        <f t="shared" si="24"/>
        <v>4.9920000000000009</v>
      </c>
      <c r="Q89" s="112">
        <f t="shared" si="24"/>
        <v>5.8786666666666658</v>
      </c>
      <c r="R89" s="112">
        <f t="shared" si="24"/>
        <v>5.6853333333333333</v>
      </c>
    </row>
    <row r="90" spans="1:19" x14ac:dyDescent="0.3">
      <c r="B90" s="19">
        <f t="shared" si="23"/>
        <v>4.1152263374485597E-2</v>
      </c>
      <c r="D90" s="112">
        <f t="shared" si="24"/>
        <v>6.3453333333333335</v>
      </c>
      <c r="E90" s="112">
        <f t="shared" si="24"/>
        <v>6.072000000000001</v>
      </c>
      <c r="F90" s="112">
        <f t="shared" si="24"/>
        <v>6.3786666666666658</v>
      </c>
      <c r="G90" s="113">
        <f t="shared" si="25"/>
        <v>6.2653333333333334</v>
      </c>
      <c r="H90" s="112">
        <f t="shared" si="24"/>
        <v>7.1919999999999993</v>
      </c>
      <c r="I90" s="112">
        <f t="shared" si="24"/>
        <v>7.4213333333333331</v>
      </c>
      <c r="J90" s="112">
        <f t="shared" si="24"/>
        <v>7.3133333333333335</v>
      </c>
      <c r="K90" s="113">
        <f t="shared" si="26"/>
        <v>7.3088888888888883</v>
      </c>
      <c r="L90" s="112">
        <f t="shared" si="24"/>
        <v>6.4533333333333331</v>
      </c>
      <c r="M90" s="112">
        <f t="shared" si="24"/>
        <v>6.714666666666667</v>
      </c>
      <c r="N90" s="112">
        <f t="shared" si="24"/>
        <v>6.4013333333333344</v>
      </c>
      <c r="O90" s="113">
        <f t="shared" si="27"/>
        <v>6.5231111111111106</v>
      </c>
      <c r="P90" s="112">
        <f t="shared" si="24"/>
        <v>5.9106666666666667</v>
      </c>
      <c r="Q90" s="112">
        <f t="shared" si="24"/>
        <v>5.8160000000000007</v>
      </c>
      <c r="R90" s="112">
        <f t="shared" si="24"/>
        <v>5.5773333333333328</v>
      </c>
    </row>
    <row r="91" spans="1:19" x14ac:dyDescent="0.3">
      <c r="B91" s="19">
        <f t="shared" si="23"/>
        <v>1.3717421124828532E-2</v>
      </c>
      <c r="D91" s="112">
        <f t="shared" si="24"/>
        <v>5.6413333333333338</v>
      </c>
      <c r="E91" s="112">
        <f t="shared" si="24"/>
        <v>5.6933333333333325</v>
      </c>
      <c r="F91" s="112">
        <f t="shared" si="24"/>
        <v>5.6653333333333329</v>
      </c>
      <c r="G91" s="113">
        <f t="shared" si="25"/>
        <v>5.666666666666667</v>
      </c>
      <c r="H91" s="112">
        <f t="shared" si="24"/>
        <v>6.397333333333334</v>
      </c>
      <c r="I91" s="112">
        <f t="shared" si="24"/>
        <v>6.2266666666666675</v>
      </c>
      <c r="J91" s="112">
        <f t="shared" si="24"/>
        <v>6.3466666666666658</v>
      </c>
      <c r="K91" s="113">
        <f t="shared" si="26"/>
        <v>6.3235555555555552</v>
      </c>
      <c r="L91" s="112">
        <f t="shared" si="24"/>
        <v>6.0853333333333337</v>
      </c>
      <c r="M91" s="112">
        <f t="shared" si="24"/>
        <v>6.048</v>
      </c>
      <c r="N91" s="112">
        <f t="shared" si="24"/>
        <v>5.9493333333333327</v>
      </c>
      <c r="O91" s="113">
        <f t="shared" si="27"/>
        <v>6.0275555555555549</v>
      </c>
      <c r="P91" s="112">
        <f t="shared" si="24"/>
        <v>5.9213333333333331</v>
      </c>
      <c r="Q91" s="112">
        <f t="shared" si="24"/>
        <v>6.168000000000001</v>
      </c>
      <c r="R91" s="112">
        <f t="shared" si="24"/>
        <v>5.8866666666666667</v>
      </c>
    </row>
    <row r="92" spans="1:19" x14ac:dyDescent="0.3">
      <c r="B92" s="19">
        <f t="shared" si="23"/>
        <v>4.5724737082761769E-3</v>
      </c>
      <c r="D92" s="112">
        <f t="shared" si="24"/>
        <v>5.3919999999999995</v>
      </c>
      <c r="E92" s="112">
        <f t="shared" si="24"/>
        <v>4.9880000000000004</v>
      </c>
      <c r="F92" s="112">
        <f t="shared" si="24"/>
        <v>5.9479999999999995</v>
      </c>
      <c r="G92" s="113">
        <f t="shared" si="25"/>
        <v>5.4426666666666668</v>
      </c>
      <c r="H92" s="112">
        <f t="shared" si="24"/>
        <v>5.9813333333333336</v>
      </c>
      <c r="I92" s="112">
        <f t="shared" si="24"/>
        <v>5.8439999999999994</v>
      </c>
      <c r="J92" s="112">
        <f t="shared" si="24"/>
        <v>6.3546666666666658</v>
      </c>
      <c r="K92" s="113">
        <f t="shared" si="26"/>
        <v>6.06</v>
      </c>
      <c r="L92" s="112">
        <f t="shared" si="24"/>
        <v>5.6786666666666674</v>
      </c>
      <c r="M92" s="112">
        <f t="shared" si="24"/>
        <v>5.634666666666666</v>
      </c>
      <c r="N92" s="112">
        <f t="shared" si="24"/>
        <v>5.6853333333333333</v>
      </c>
      <c r="O92" s="113">
        <f t="shared" si="27"/>
        <v>5.6662222222222214</v>
      </c>
      <c r="P92" s="112">
        <f t="shared" si="24"/>
        <v>5.602666666666666</v>
      </c>
      <c r="Q92" s="112">
        <f t="shared" si="24"/>
        <v>5.6080000000000005</v>
      </c>
      <c r="R92" s="112">
        <f t="shared" si="24"/>
        <v>5.5533333333333328</v>
      </c>
      <c r="S92" s="114">
        <f>AVERAGE(P85:R92)</f>
        <v>5.7773333333333348</v>
      </c>
    </row>
    <row r="93" spans="1:19" x14ac:dyDescent="0.3">
      <c r="G93" s="113" t="s">
        <v>15</v>
      </c>
      <c r="K93" s="113"/>
      <c r="O93" s="113"/>
    </row>
    <row r="94" spans="1:19" x14ac:dyDescent="0.3">
      <c r="A94" t="s">
        <v>66</v>
      </c>
      <c r="B94" s="19">
        <v>10</v>
      </c>
      <c r="D94" s="112">
        <f>D76*40/15</f>
        <v>54.373333333333335</v>
      </c>
      <c r="E94" s="112">
        <f t="shared" ref="E94:R94" si="28">E76*40/15</f>
        <v>52.962666666666671</v>
      </c>
      <c r="F94" s="112">
        <f t="shared" si="28"/>
        <v>52.605333333333334</v>
      </c>
      <c r="G94" s="113">
        <f t="shared" si="25"/>
        <v>53.31377777777778</v>
      </c>
      <c r="H94" s="112">
        <f t="shared" si="28"/>
        <v>29.695999999999994</v>
      </c>
      <c r="I94" s="112">
        <f t="shared" si="28"/>
        <v>32.730666666666664</v>
      </c>
      <c r="J94" s="112">
        <f t="shared" si="28"/>
        <v>33.426666666666662</v>
      </c>
      <c r="K94" s="113">
        <f t="shared" si="26"/>
        <v>31.951111111111107</v>
      </c>
      <c r="L94" s="112">
        <f t="shared" si="28"/>
        <v>53.586666666666666</v>
      </c>
      <c r="M94" s="112">
        <f t="shared" si="28"/>
        <v>53.162666666666674</v>
      </c>
      <c r="N94" s="112">
        <f t="shared" si="28"/>
        <v>53.064</v>
      </c>
      <c r="O94" s="113">
        <f t="shared" si="27"/>
        <v>53.271111111111111</v>
      </c>
      <c r="P94" s="112">
        <f t="shared" si="28"/>
        <v>11.605333333333334</v>
      </c>
      <c r="Q94" s="112">
        <f t="shared" si="28"/>
        <v>11.456</v>
      </c>
      <c r="R94" s="112">
        <f t="shared" si="28"/>
        <v>11.797333333333334</v>
      </c>
    </row>
    <row r="95" spans="1:19" x14ac:dyDescent="0.3">
      <c r="B95" s="19">
        <f t="shared" ref="B95:B101" si="29">B94/3</f>
        <v>3.3333333333333335</v>
      </c>
      <c r="D95" s="112">
        <f t="shared" ref="D95:R101" si="30">D77*40/15</f>
        <v>44.320000000000007</v>
      </c>
      <c r="E95" s="112">
        <f t="shared" si="30"/>
        <v>46.68266666666667</v>
      </c>
      <c r="F95" s="112">
        <f t="shared" si="30"/>
        <v>42.722666666666669</v>
      </c>
      <c r="G95" s="113">
        <f t="shared" si="25"/>
        <v>44.575111111111113</v>
      </c>
      <c r="H95" s="112">
        <f t="shared" si="30"/>
        <v>30.84266666666667</v>
      </c>
      <c r="I95" s="112">
        <f t="shared" si="30"/>
        <v>31.319999999999997</v>
      </c>
      <c r="J95" s="112">
        <f t="shared" si="30"/>
        <v>31.335999999999999</v>
      </c>
      <c r="K95" s="113">
        <f t="shared" si="26"/>
        <v>31.16622222222222</v>
      </c>
      <c r="L95" s="112">
        <f t="shared" si="30"/>
        <v>43.410666666666664</v>
      </c>
      <c r="M95" s="112">
        <f t="shared" si="30"/>
        <v>43.512000000000008</v>
      </c>
      <c r="N95" s="112">
        <f t="shared" si="30"/>
        <v>43.629333333333335</v>
      </c>
      <c r="O95" s="113">
        <f t="shared" si="27"/>
        <v>43.51733333333334</v>
      </c>
      <c r="P95" s="112">
        <f t="shared" si="30"/>
        <v>11.309333333333333</v>
      </c>
      <c r="Q95" s="112">
        <f t="shared" si="30"/>
        <v>11.730666666666668</v>
      </c>
      <c r="R95" s="112">
        <f t="shared" si="30"/>
        <v>11.247999999999999</v>
      </c>
    </row>
    <row r="96" spans="1:19" x14ac:dyDescent="0.3">
      <c r="B96" s="19">
        <f t="shared" si="29"/>
        <v>1.1111111111111112</v>
      </c>
      <c r="D96" s="112">
        <f t="shared" si="30"/>
        <v>31.829333333333334</v>
      </c>
      <c r="E96" s="112">
        <f t="shared" si="30"/>
        <v>33.538666666666664</v>
      </c>
      <c r="F96" s="112">
        <f t="shared" si="30"/>
        <v>33.821333333333335</v>
      </c>
      <c r="G96" s="113">
        <f t="shared" si="25"/>
        <v>33.063111111111112</v>
      </c>
      <c r="H96" s="112">
        <f t="shared" si="30"/>
        <v>26.256000000000004</v>
      </c>
      <c r="I96" s="112">
        <f t="shared" si="30"/>
        <v>26.661333333333332</v>
      </c>
      <c r="J96" s="112">
        <f t="shared" si="30"/>
        <v>27.224</v>
      </c>
      <c r="K96" s="113">
        <f t="shared" si="26"/>
        <v>26.713777777777779</v>
      </c>
      <c r="L96" s="112">
        <f t="shared" si="30"/>
        <v>30.162666666666667</v>
      </c>
      <c r="M96" s="112">
        <f t="shared" si="30"/>
        <v>30.488</v>
      </c>
      <c r="N96" s="112">
        <f t="shared" si="30"/>
        <v>30.637333333333338</v>
      </c>
      <c r="O96" s="113">
        <f t="shared" si="27"/>
        <v>30.429333333333336</v>
      </c>
      <c r="P96" s="112">
        <f t="shared" si="30"/>
        <v>11.429333333333334</v>
      </c>
      <c r="Q96" s="112">
        <f t="shared" si="30"/>
        <v>13.570666666666666</v>
      </c>
      <c r="R96" s="112">
        <f t="shared" si="30"/>
        <v>11.328000000000001</v>
      </c>
    </row>
    <row r="97" spans="1:19" x14ac:dyDescent="0.3">
      <c r="B97" s="19">
        <f t="shared" si="29"/>
        <v>0.37037037037037041</v>
      </c>
      <c r="D97" s="112">
        <f t="shared" si="30"/>
        <v>21.994666666666664</v>
      </c>
      <c r="E97" s="112">
        <f t="shared" si="30"/>
        <v>22.762666666666668</v>
      </c>
      <c r="F97" s="112">
        <f t="shared" si="30"/>
        <v>22.791999999999998</v>
      </c>
      <c r="G97" s="113">
        <f t="shared" si="25"/>
        <v>22.516444444444446</v>
      </c>
      <c r="H97" s="112">
        <f t="shared" si="30"/>
        <v>20.624000000000002</v>
      </c>
      <c r="I97" s="112">
        <f t="shared" si="30"/>
        <v>21.295999999999999</v>
      </c>
      <c r="J97" s="112">
        <f t="shared" si="30"/>
        <v>21.847999999999999</v>
      </c>
      <c r="K97" s="113">
        <f t="shared" si="26"/>
        <v>21.256</v>
      </c>
      <c r="L97" s="112">
        <f t="shared" si="30"/>
        <v>20.418666666666663</v>
      </c>
      <c r="M97" s="112">
        <f t="shared" si="30"/>
        <v>20.413333333333334</v>
      </c>
      <c r="N97" s="112">
        <f t="shared" si="30"/>
        <v>17.829333333333334</v>
      </c>
      <c r="O97" s="113">
        <f t="shared" si="27"/>
        <v>19.553777777777778</v>
      </c>
      <c r="P97" s="112">
        <f t="shared" si="30"/>
        <v>11.445333333333334</v>
      </c>
      <c r="Q97" s="112">
        <f t="shared" si="30"/>
        <v>12.149333333333335</v>
      </c>
      <c r="R97" s="112">
        <f t="shared" si="30"/>
        <v>11.042666666666666</v>
      </c>
    </row>
    <row r="98" spans="1:19" x14ac:dyDescent="0.3">
      <c r="B98" s="19">
        <f t="shared" si="29"/>
        <v>0.1234567901234568</v>
      </c>
      <c r="D98" s="112">
        <f t="shared" si="30"/>
        <v>14.968</v>
      </c>
      <c r="E98" s="112">
        <f t="shared" si="30"/>
        <v>15.783999999999999</v>
      </c>
      <c r="F98" s="112">
        <f t="shared" si="30"/>
        <v>16.216000000000001</v>
      </c>
      <c r="G98" s="113">
        <f t="shared" si="25"/>
        <v>15.656000000000001</v>
      </c>
      <c r="H98" s="112">
        <f t="shared" si="30"/>
        <v>16.853333333333335</v>
      </c>
      <c r="I98" s="112">
        <f t="shared" si="30"/>
        <v>17.349333333333334</v>
      </c>
      <c r="J98" s="112">
        <f t="shared" si="30"/>
        <v>17.378666666666668</v>
      </c>
      <c r="K98" s="113">
        <f t="shared" si="26"/>
        <v>17.193777777777779</v>
      </c>
      <c r="L98" s="112">
        <f t="shared" si="30"/>
        <v>15.082666666666665</v>
      </c>
      <c r="M98" s="112">
        <f t="shared" si="30"/>
        <v>15.258666666666668</v>
      </c>
      <c r="N98" s="112">
        <f t="shared" si="30"/>
        <v>15.280000000000001</v>
      </c>
      <c r="O98" s="113">
        <f t="shared" si="27"/>
        <v>15.207111111111111</v>
      </c>
      <c r="P98" s="112">
        <f t="shared" si="30"/>
        <v>9.9840000000000018</v>
      </c>
      <c r="Q98" s="112">
        <f t="shared" si="30"/>
        <v>11.757333333333332</v>
      </c>
      <c r="R98" s="112">
        <f t="shared" si="30"/>
        <v>11.370666666666667</v>
      </c>
    </row>
    <row r="99" spans="1:19" x14ac:dyDescent="0.3">
      <c r="B99" s="19">
        <f t="shared" si="29"/>
        <v>4.1152263374485597E-2</v>
      </c>
      <c r="D99" s="112">
        <f t="shared" si="30"/>
        <v>12.690666666666667</v>
      </c>
      <c r="E99" s="112">
        <f t="shared" si="30"/>
        <v>12.144000000000002</v>
      </c>
      <c r="F99" s="112">
        <f t="shared" si="30"/>
        <v>12.757333333333332</v>
      </c>
      <c r="G99" s="113">
        <f t="shared" si="25"/>
        <v>12.530666666666667</v>
      </c>
      <c r="H99" s="112">
        <f t="shared" si="30"/>
        <v>14.383999999999999</v>
      </c>
      <c r="I99" s="112">
        <f t="shared" si="30"/>
        <v>14.842666666666666</v>
      </c>
      <c r="J99" s="112">
        <f t="shared" si="30"/>
        <v>14.626666666666667</v>
      </c>
      <c r="K99" s="113">
        <f t="shared" si="26"/>
        <v>14.617777777777777</v>
      </c>
      <c r="L99" s="112">
        <f t="shared" si="30"/>
        <v>12.906666666666666</v>
      </c>
      <c r="M99" s="112">
        <f t="shared" si="30"/>
        <v>13.429333333333334</v>
      </c>
      <c r="N99" s="112">
        <f t="shared" si="30"/>
        <v>12.802666666666669</v>
      </c>
      <c r="O99" s="113">
        <f t="shared" si="27"/>
        <v>13.046222222222221</v>
      </c>
      <c r="P99" s="112">
        <f t="shared" si="30"/>
        <v>11.821333333333333</v>
      </c>
      <c r="Q99" s="112">
        <f t="shared" si="30"/>
        <v>11.632000000000001</v>
      </c>
      <c r="R99" s="112">
        <f t="shared" si="30"/>
        <v>11.154666666666666</v>
      </c>
    </row>
    <row r="100" spans="1:19" x14ac:dyDescent="0.3">
      <c r="B100" s="19">
        <f t="shared" si="29"/>
        <v>1.3717421124828532E-2</v>
      </c>
      <c r="D100" s="112">
        <f t="shared" si="30"/>
        <v>11.282666666666668</v>
      </c>
      <c r="E100" s="112">
        <f t="shared" si="30"/>
        <v>11.386666666666665</v>
      </c>
      <c r="F100" s="112">
        <f t="shared" si="30"/>
        <v>11.330666666666666</v>
      </c>
      <c r="G100" s="113">
        <f t="shared" si="25"/>
        <v>11.333333333333334</v>
      </c>
      <c r="H100" s="112">
        <f t="shared" si="30"/>
        <v>12.794666666666668</v>
      </c>
      <c r="I100" s="112">
        <f t="shared" si="30"/>
        <v>12.453333333333335</v>
      </c>
      <c r="J100" s="112">
        <f t="shared" si="30"/>
        <v>12.693333333333332</v>
      </c>
      <c r="K100" s="113">
        <f t="shared" si="26"/>
        <v>12.64711111111111</v>
      </c>
      <c r="L100" s="112">
        <f t="shared" si="30"/>
        <v>12.170666666666667</v>
      </c>
      <c r="M100" s="112">
        <f t="shared" si="30"/>
        <v>12.096</v>
      </c>
      <c r="N100" s="112">
        <f t="shared" si="30"/>
        <v>11.898666666666665</v>
      </c>
      <c r="O100" s="113">
        <f t="shared" si="27"/>
        <v>12.05511111111111</v>
      </c>
      <c r="P100" s="112">
        <f t="shared" si="30"/>
        <v>11.842666666666666</v>
      </c>
      <c r="Q100" s="112">
        <f t="shared" si="30"/>
        <v>12.336000000000002</v>
      </c>
      <c r="R100" s="112">
        <f t="shared" si="30"/>
        <v>11.773333333333333</v>
      </c>
    </row>
    <row r="101" spans="1:19" x14ac:dyDescent="0.3">
      <c r="B101" s="19">
        <f t="shared" si="29"/>
        <v>4.5724737082761769E-3</v>
      </c>
      <c r="D101" s="112">
        <f t="shared" si="30"/>
        <v>10.783999999999999</v>
      </c>
      <c r="E101" s="112">
        <f t="shared" si="30"/>
        <v>9.9760000000000009</v>
      </c>
      <c r="F101" s="112">
        <f t="shared" si="30"/>
        <v>11.895999999999999</v>
      </c>
      <c r="G101" s="113">
        <f t="shared" si="25"/>
        <v>10.885333333333334</v>
      </c>
      <c r="H101" s="112">
        <f t="shared" si="30"/>
        <v>11.962666666666667</v>
      </c>
      <c r="I101" s="112">
        <f t="shared" si="30"/>
        <v>11.687999999999999</v>
      </c>
      <c r="J101" s="112">
        <f t="shared" si="30"/>
        <v>12.709333333333332</v>
      </c>
      <c r="K101" s="113">
        <f t="shared" si="26"/>
        <v>12.12</v>
      </c>
      <c r="L101" s="112">
        <f t="shared" si="30"/>
        <v>11.357333333333335</v>
      </c>
      <c r="M101" s="112">
        <f t="shared" si="30"/>
        <v>11.269333333333332</v>
      </c>
      <c r="N101" s="112">
        <f t="shared" si="30"/>
        <v>11.370666666666667</v>
      </c>
      <c r="O101" s="113">
        <f t="shared" si="27"/>
        <v>11.332444444444443</v>
      </c>
      <c r="P101" s="112">
        <f t="shared" si="30"/>
        <v>11.205333333333332</v>
      </c>
      <c r="Q101" s="112">
        <f t="shared" si="30"/>
        <v>11.216000000000001</v>
      </c>
      <c r="R101" s="112">
        <f t="shared" si="30"/>
        <v>11.106666666666666</v>
      </c>
      <c r="S101" s="114">
        <f>AVERAGE(P94:R101)</f>
        <v>11.55466666666667</v>
      </c>
    </row>
    <row r="103" spans="1:19" x14ac:dyDescent="0.3">
      <c r="A103" t="s">
        <v>65</v>
      </c>
      <c r="B103" s="19">
        <v>10</v>
      </c>
      <c r="G103" s="69">
        <f>G85-5.8</f>
        <v>20.856888888888889</v>
      </c>
      <c r="K103" s="69">
        <f>K85-5.8</f>
        <v>10.175555555555555</v>
      </c>
      <c r="O103" s="69">
        <f>O85-5.8</f>
        <v>20.835555555555555</v>
      </c>
    </row>
    <row r="104" spans="1:19" x14ac:dyDescent="0.3">
      <c r="B104" s="19">
        <f t="shared" ref="B104:B110" si="31">B103/3</f>
        <v>3.3333333333333335</v>
      </c>
      <c r="G104" s="69">
        <f t="shared" ref="G104:G110" si="32">G86-5.8</f>
        <v>16.487555555555556</v>
      </c>
      <c r="K104" s="69">
        <f t="shared" ref="K104:K110" si="33">K86-5.8</f>
        <v>9.7831111111111113</v>
      </c>
      <c r="O104" s="69">
        <f t="shared" ref="O104:O110" si="34">O86-5.8</f>
        <v>15.958666666666669</v>
      </c>
    </row>
    <row r="105" spans="1:19" x14ac:dyDescent="0.3">
      <c r="B105" s="19">
        <f t="shared" si="31"/>
        <v>1.1111111111111112</v>
      </c>
      <c r="G105" s="69">
        <f t="shared" si="32"/>
        <v>10.731555555555556</v>
      </c>
      <c r="K105" s="69">
        <f t="shared" si="33"/>
        <v>7.5568888888888894</v>
      </c>
      <c r="O105" s="69">
        <f t="shared" si="34"/>
        <v>9.414666666666669</v>
      </c>
    </row>
    <row r="106" spans="1:19" x14ac:dyDescent="0.3">
      <c r="B106" s="19">
        <f t="shared" si="31"/>
        <v>0.37037037037037041</v>
      </c>
      <c r="G106" s="69">
        <f t="shared" si="32"/>
        <v>5.458222222222223</v>
      </c>
      <c r="H106" s="115">
        <v>2.75</v>
      </c>
      <c r="K106" s="69">
        <f t="shared" si="33"/>
        <v>4.8280000000000003</v>
      </c>
      <c r="O106" s="69">
        <f t="shared" si="34"/>
        <v>3.9768888888888894</v>
      </c>
    </row>
    <row r="107" spans="1:19" x14ac:dyDescent="0.3">
      <c r="B107" s="19">
        <f t="shared" si="31"/>
        <v>0.1234567901234568</v>
      </c>
      <c r="G107" s="69">
        <f t="shared" si="32"/>
        <v>2.0280000000000005</v>
      </c>
      <c r="H107" s="115"/>
      <c r="K107" s="69">
        <f t="shared" si="33"/>
        <v>2.7968888888888896</v>
      </c>
      <c r="L107" s="116">
        <v>2.23</v>
      </c>
      <c r="O107" s="69">
        <f t="shared" si="34"/>
        <v>1.8035555555555556</v>
      </c>
    </row>
    <row r="108" spans="1:19" x14ac:dyDescent="0.3">
      <c r="B108" s="19">
        <f t="shared" si="31"/>
        <v>4.1152263374485597E-2</v>
      </c>
      <c r="G108" s="69">
        <f t="shared" si="32"/>
        <v>0.4653333333333336</v>
      </c>
      <c r="K108" s="69">
        <f t="shared" si="33"/>
        <v>1.5088888888888885</v>
      </c>
      <c r="L108" s="116"/>
      <c r="O108" s="69">
        <f t="shared" si="34"/>
        <v>0.72311111111111082</v>
      </c>
    </row>
    <row r="109" spans="1:19" x14ac:dyDescent="0.3">
      <c r="B109" s="117">
        <f t="shared" si="31"/>
        <v>1.3717421124828532E-2</v>
      </c>
      <c r="C109" s="118"/>
      <c r="D109" s="118"/>
      <c r="E109" s="118"/>
      <c r="F109" s="118"/>
      <c r="G109" s="119">
        <f t="shared" si="32"/>
        <v>-0.13333333333333286</v>
      </c>
      <c r="K109" s="69">
        <f t="shared" si="33"/>
        <v>0.52355555555555533</v>
      </c>
      <c r="O109" s="69">
        <f t="shared" si="34"/>
        <v>0.22755555555555507</v>
      </c>
    </row>
    <row r="110" spans="1:19" x14ac:dyDescent="0.3">
      <c r="B110" s="117">
        <f t="shared" si="31"/>
        <v>4.5724737082761769E-3</v>
      </c>
      <c r="C110" s="118"/>
      <c r="D110" s="118"/>
      <c r="E110" s="118"/>
      <c r="F110" s="118"/>
      <c r="G110" s="119">
        <f t="shared" si="32"/>
        <v>-0.35733333333333306</v>
      </c>
      <c r="K110" s="69">
        <f t="shared" si="33"/>
        <v>0.25999999999999979</v>
      </c>
      <c r="N110" s="118"/>
      <c r="O110" s="119">
        <f t="shared" si="34"/>
        <v>-0.13377777777777844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F32" sqref="F32"/>
    </sheetView>
  </sheetViews>
  <sheetFormatPr defaultRowHeight="14.4" x14ac:dyDescent="0.3"/>
  <sheetData>
    <row r="1" spans="1:25" x14ac:dyDescent="0.3">
      <c r="A1" t="s">
        <v>0</v>
      </c>
      <c r="B1" t="s">
        <v>73</v>
      </c>
      <c r="M1" t="s">
        <v>32</v>
      </c>
      <c r="N1" t="s">
        <v>32</v>
      </c>
      <c r="O1" t="s">
        <v>33</v>
      </c>
      <c r="P1" t="s">
        <v>33</v>
      </c>
      <c r="Q1" t="s">
        <v>34</v>
      </c>
      <c r="R1" t="s">
        <v>34</v>
      </c>
      <c r="S1" t="s">
        <v>35</v>
      </c>
      <c r="T1" t="s">
        <v>35</v>
      </c>
      <c r="U1" s="23">
        <v>866.6</v>
      </c>
      <c r="V1" s="24" t="s">
        <v>36</v>
      </c>
      <c r="W1" s="24" t="s">
        <v>33</v>
      </c>
      <c r="X1" s="24" t="s">
        <v>37</v>
      </c>
      <c r="Y1" s="25" t="s">
        <v>38</v>
      </c>
    </row>
    <row r="2" spans="1:25" x14ac:dyDescent="0.3">
      <c r="M2" t="s">
        <v>80</v>
      </c>
      <c r="N2" t="s">
        <v>81</v>
      </c>
      <c r="O2" t="s">
        <v>82</v>
      </c>
      <c r="U2" s="130"/>
      <c r="V2" s="44"/>
      <c r="W2" s="44"/>
      <c r="X2" s="44"/>
      <c r="Y2" s="62"/>
    </row>
    <row r="3" spans="1:25" x14ac:dyDescent="0.3">
      <c r="M3" s="26">
        <v>3998.5333333333338</v>
      </c>
      <c r="N3" s="26">
        <f>M3/1.866</f>
        <v>2142.8367274026441</v>
      </c>
      <c r="O3" s="26">
        <v>2396.3333333333326</v>
      </c>
      <c r="P3" s="26">
        <f>O3/1.866</f>
        <v>1284.2086459449799</v>
      </c>
      <c r="Q3" s="26">
        <v>3995.3333333333335</v>
      </c>
      <c r="R3" s="26"/>
      <c r="S3" s="26">
        <v>871.46666666666658</v>
      </c>
      <c r="T3" s="26"/>
      <c r="U3" s="27">
        <v>10</v>
      </c>
      <c r="V3" s="28">
        <v>4.6119184928873516</v>
      </c>
      <c r="W3" s="28">
        <v>2.76393694732795</v>
      </c>
      <c r="X3" s="28">
        <v>4.6082276047673973</v>
      </c>
      <c r="Y3" s="29">
        <v>1.0051518646674356</v>
      </c>
    </row>
    <row r="4" spans="1:25" x14ac:dyDescent="0.3">
      <c r="D4" t="s">
        <v>74</v>
      </c>
      <c r="E4" t="s">
        <v>75</v>
      </c>
      <c r="M4" s="26">
        <v>3343.1333333333337</v>
      </c>
      <c r="N4" s="26">
        <f t="shared" ref="N4:N18" si="0">M4/1.866</f>
        <v>1791.6041443372633</v>
      </c>
      <c r="O4" s="26">
        <v>2337.4666666666667</v>
      </c>
      <c r="P4" s="26">
        <f t="shared" ref="P4:P18" si="1">O4/1.866</f>
        <v>1252.6616648803144</v>
      </c>
      <c r="Q4" s="26">
        <v>3263.8000000000006</v>
      </c>
      <c r="R4" s="26"/>
      <c r="S4" s="26">
        <v>857.2</v>
      </c>
      <c r="T4" s="26"/>
      <c r="U4" s="27">
        <v>3.3333333333333335</v>
      </c>
      <c r="V4" s="28">
        <v>3.8559784698193007</v>
      </c>
      <c r="W4" s="28">
        <v>2.6960399846212995</v>
      </c>
      <c r="X4" s="28">
        <v>3.7644752018454448</v>
      </c>
      <c r="Y4" s="29">
        <v>0.98869665513264138</v>
      </c>
    </row>
    <row r="5" spans="1:25" ht="15" thickBot="1" x14ac:dyDescent="0.35">
      <c r="A5" t="s">
        <v>75</v>
      </c>
      <c r="B5" t="s">
        <v>26</v>
      </c>
      <c r="C5" t="s">
        <v>76</v>
      </c>
      <c r="D5" s="124" t="s">
        <v>33</v>
      </c>
      <c r="E5" t="s">
        <v>77</v>
      </c>
      <c r="F5" t="s">
        <v>27</v>
      </c>
      <c r="H5" t="s">
        <v>78</v>
      </c>
      <c r="J5" t="s">
        <v>79</v>
      </c>
      <c r="M5" s="26">
        <v>2479.7333333333331</v>
      </c>
      <c r="N5" s="26">
        <f t="shared" si="0"/>
        <v>1328.9031797070381</v>
      </c>
      <c r="O5" s="26">
        <v>2003.5333333333333</v>
      </c>
      <c r="P5" s="26">
        <f t="shared" si="1"/>
        <v>1073.7048946052162</v>
      </c>
      <c r="Q5" s="26">
        <v>2282.2000000000003</v>
      </c>
      <c r="R5" s="26"/>
      <c r="S5" s="26">
        <v>908.2</v>
      </c>
      <c r="T5" s="26"/>
      <c r="U5" s="27">
        <v>1.1111111111111112</v>
      </c>
      <c r="V5" s="28">
        <v>2.860130718954248</v>
      </c>
      <c r="W5" s="28">
        <v>2.3108804306036141</v>
      </c>
      <c r="X5" s="28">
        <v>2.6322952710495966</v>
      </c>
      <c r="Y5" s="29">
        <v>1.047520184544406</v>
      </c>
    </row>
    <row r="6" spans="1:25" ht="15" thickBot="1" x14ac:dyDescent="0.35">
      <c r="A6">
        <v>1</v>
      </c>
      <c r="B6">
        <v>5</v>
      </c>
      <c r="C6">
        <v>100</v>
      </c>
      <c r="D6">
        <v>0</v>
      </c>
      <c r="E6">
        <v>1</v>
      </c>
      <c r="F6">
        <v>4066</v>
      </c>
      <c r="H6">
        <v>4316</v>
      </c>
      <c r="J6">
        <v>3633</v>
      </c>
      <c r="M6" s="26">
        <v>1688.7333333333333</v>
      </c>
      <c r="N6" s="26">
        <f t="shared" si="0"/>
        <v>905.0017863522686</v>
      </c>
      <c r="O6" s="26">
        <v>1594.1999999999998</v>
      </c>
      <c r="P6" s="26">
        <f t="shared" si="1"/>
        <v>854.34083601286159</v>
      </c>
      <c r="Q6" s="125">
        <v>1466.5333333333335</v>
      </c>
      <c r="R6" s="26"/>
      <c r="S6" s="26">
        <v>865.93333333333328</v>
      </c>
      <c r="T6" s="26"/>
      <c r="U6" s="30">
        <v>0.37037037037037041</v>
      </c>
      <c r="V6" s="28">
        <v>1.9477893118031526</v>
      </c>
      <c r="W6" s="28">
        <v>1.8387543252595153</v>
      </c>
      <c r="X6" s="28">
        <v>1.6915032679738564</v>
      </c>
      <c r="Y6" s="29">
        <v>0.9987697039600153</v>
      </c>
    </row>
    <row r="7" spans="1:25" x14ac:dyDescent="0.3">
      <c r="A7">
        <v>1</v>
      </c>
      <c r="B7">
        <v>10</v>
      </c>
      <c r="C7">
        <v>100</v>
      </c>
      <c r="D7">
        <v>0</v>
      </c>
      <c r="E7">
        <v>1</v>
      </c>
      <c r="F7">
        <v>3784</v>
      </c>
      <c r="H7">
        <v>3984</v>
      </c>
      <c r="J7">
        <v>3350</v>
      </c>
      <c r="M7" s="26">
        <v>1174.1999999999998</v>
      </c>
      <c r="N7" s="26">
        <f t="shared" si="0"/>
        <v>629.2604501607716</v>
      </c>
      <c r="O7" s="26">
        <v>1289.5333333333333</v>
      </c>
      <c r="P7" s="26">
        <f t="shared" si="1"/>
        <v>691.06823865666308</v>
      </c>
      <c r="Q7" s="26">
        <v>1140.5333333333333</v>
      </c>
      <c r="R7" s="26"/>
      <c r="S7" s="26">
        <v>827.80000000000007</v>
      </c>
      <c r="T7" s="26"/>
      <c r="U7" s="27">
        <v>0.1234567901234568</v>
      </c>
      <c r="V7" s="28">
        <v>1.3543252595155708</v>
      </c>
      <c r="W7" s="28">
        <v>1.4873510188389081</v>
      </c>
      <c r="X7" s="28">
        <v>1.3154940407535562</v>
      </c>
      <c r="Y7" s="29">
        <v>0.95478662053056529</v>
      </c>
    </row>
    <row r="8" spans="1:25" x14ac:dyDescent="0.3">
      <c r="A8" s="3">
        <v>1</v>
      </c>
      <c r="B8" s="3">
        <v>5</v>
      </c>
      <c r="C8" s="3">
        <v>100</v>
      </c>
      <c r="D8" s="3">
        <v>10</v>
      </c>
      <c r="E8" s="3">
        <v>1</v>
      </c>
      <c r="F8" s="3">
        <v>3746</v>
      </c>
      <c r="G8" s="3"/>
      <c r="H8" s="3">
        <v>4314</v>
      </c>
      <c r="I8" s="3"/>
      <c r="J8" s="3">
        <v>3696</v>
      </c>
      <c r="M8" s="26">
        <v>939.80000000000018</v>
      </c>
      <c r="N8" s="26">
        <f t="shared" si="0"/>
        <v>503.64415862808153</v>
      </c>
      <c r="O8" s="26">
        <v>1096.3333333333333</v>
      </c>
      <c r="P8" s="26">
        <f t="shared" si="1"/>
        <v>587.53126116470162</v>
      </c>
      <c r="Q8" s="26">
        <v>978.4666666666667</v>
      </c>
      <c r="R8" s="26"/>
      <c r="S8" s="26">
        <v>865.19999999999993</v>
      </c>
      <c r="T8" s="26"/>
      <c r="U8" s="27">
        <v>4.1152263374485597E-2</v>
      </c>
      <c r="V8" s="28">
        <v>1.0839677047289507</v>
      </c>
      <c r="W8" s="28">
        <v>1.2645136485966935</v>
      </c>
      <c r="X8" s="28">
        <v>1.1285659361783931</v>
      </c>
      <c r="Y8" s="29">
        <v>0.99792387543252592</v>
      </c>
    </row>
    <row r="9" spans="1:25" x14ac:dyDescent="0.3">
      <c r="A9" s="3">
        <v>1</v>
      </c>
      <c r="B9" s="3">
        <v>10</v>
      </c>
      <c r="C9" s="3">
        <v>100</v>
      </c>
      <c r="D9" s="3">
        <v>10</v>
      </c>
      <c r="E9" s="3">
        <v>1</v>
      </c>
      <c r="F9" s="3">
        <v>3213</v>
      </c>
      <c r="G9" s="3"/>
      <c r="H9" s="3">
        <v>3530</v>
      </c>
      <c r="I9" s="3"/>
      <c r="J9" s="3">
        <v>3082</v>
      </c>
      <c r="M9" s="26">
        <v>850</v>
      </c>
      <c r="N9" s="26">
        <f t="shared" si="0"/>
        <v>455.51982851018221</v>
      </c>
      <c r="O9" s="26">
        <v>948.5333333333333</v>
      </c>
      <c r="P9" s="26">
        <f t="shared" si="1"/>
        <v>508.32440157198994</v>
      </c>
      <c r="Q9" s="26">
        <v>904.13333333333321</v>
      </c>
      <c r="R9" s="26"/>
      <c r="S9" s="26">
        <v>898.8</v>
      </c>
      <c r="T9" s="26"/>
      <c r="U9" s="27">
        <v>1.3717421124828532E-2</v>
      </c>
      <c r="V9" s="28">
        <v>0.98039215686274506</v>
      </c>
      <c r="W9" s="28">
        <v>1.0940407535563244</v>
      </c>
      <c r="X9" s="28">
        <v>1.0428296808919646</v>
      </c>
      <c r="Y9" s="29">
        <v>1.0366782006920414</v>
      </c>
    </row>
    <row r="10" spans="1:25" ht="15" thickBot="1" x14ac:dyDescent="0.35">
      <c r="M10" s="26">
        <v>816.4</v>
      </c>
      <c r="N10" s="26">
        <f t="shared" si="0"/>
        <v>437.51339764201498</v>
      </c>
      <c r="O10" s="26">
        <v>909</v>
      </c>
      <c r="P10" s="26">
        <f t="shared" si="1"/>
        <v>487.13826366559482</v>
      </c>
      <c r="Q10" s="26">
        <v>849.93333333333328</v>
      </c>
      <c r="R10" s="26"/>
      <c r="S10" s="26">
        <v>838.19999999999993</v>
      </c>
      <c r="T10" s="26"/>
      <c r="U10" s="27">
        <v>4.5724737082761769E-3</v>
      </c>
      <c r="V10" s="28">
        <v>0.94163783160322945</v>
      </c>
      <c r="W10" s="28">
        <v>1.0484429065743945</v>
      </c>
      <c r="X10" s="28">
        <v>0.98031526336024599</v>
      </c>
      <c r="Y10" s="28">
        <v>0.96678200692041516</v>
      </c>
    </row>
    <row r="11" spans="1:25" x14ac:dyDescent="0.3">
      <c r="A11">
        <v>2</v>
      </c>
      <c r="B11">
        <v>20</v>
      </c>
      <c r="C11">
        <v>0.5</v>
      </c>
      <c r="D11">
        <v>0</v>
      </c>
      <c r="E11">
        <v>1</v>
      </c>
      <c r="F11">
        <v>779</v>
      </c>
      <c r="H11">
        <v>634</v>
      </c>
      <c r="J11" s="17">
        <v>440</v>
      </c>
      <c r="M11" s="31">
        <v>70.112576142467731</v>
      </c>
      <c r="N11" s="126">
        <f t="shared" si="0"/>
        <v>37.573727836263522</v>
      </c>
      <c r="O11" s="31">
        <v>148.78095756289966</v>
      </c>
      <c r="P11" s="126">
        <f t="shared" si="1"/>
        <v>79.732560323097346</v>
      </c>
      <c r="Q11" s="31">
        <v>20.827225771410969</v>
      </c>
      <c r="R11" s="32">
        <v>12.038858827405184</v>
      </c>
      <c r="S11" s="31">
        <v>12.83329004321704</v>
      </c>
      <c r="T11" s="32">
        <v>7.4180867301832603</v>
      </c>
      <c r="U11" s="33"/>
      <c r="V11" s="34">
        <v>8.0868023232373396E-2</v>
      </c>
      <c r="W11" s="34">
        <v>0.17160433398258323</v>
      </c>
      <c r="X11" s="34">
        <v>2.402217505353053E-2</v>
      </c>
      <c r="Y11" s="35">
        <v>1.4801949300134995E-2</v>
      </c>
    </row>
    <row r="12" spans="1:25" ht="15" thickBot="1" x14ac:dyDescent="0.35">
      <c r="A12">
        <v>2</v>
      </c>
      <c r="B12">
        <v>40</v>
      </c>
      <c r="C12">
        <v>0.5</v>
      </c>
      <c r="D12">
        <v>0</v>
      </c>
      <c r="E12">
        <v>1</v>
      </c>
      <c r="F12">
        <v>680</v>
      </c>
      <c r="H12">
        <v>595</v>
      </c>
      <c r="J12" s="127">
        <v>461</v>
      </c>
      <c r="M12" s="31">
        <v>149.42159594025662</v>
      </c>
      <c r="N12" s="126">
        <f t="shared" si="0"/>
        <v>80.075882068733449</v>
      </c>
      <c r="O12" s="31">
        <v>21.024113140233208</v>
      </c>
      <c r="P12" s="126">
        <f t="shared" si="1"/>
        <v>11.266941661432586</v>
      </c>
      <c r="Q12" s="31">
        <v>8.2073138114733499</v>
      </c>
      <c r="R12" s="32">
        <v>4.7441120297533814</v>
      </c>
      <c r="S12" s="31">
        <v>19.70685160039525</v>
      </c>
      <c r="T12" s="32">
        <v>11.391243699650433</v>
      </c>
      <c r="U12" s="36"/>
      <c r="V12" s="37">
        <v>0.17234324791263739</v>
      </c>
      <c r="W12" s="37">
        <v>2.4249265444328958E-2</v>
      </c>
      <c r="X12" s="37">
        <v>9.4663365760938294E-3</v>
      </c>
      <c r="Y12" s="38">
        <v>2.2729932641747694E-2</v>
      </c>
    </row>
    <row r="13" spans="1:25" x14ac:dyDescent="0.3">
      <c r="A13" s="3">
        <v>2</v>
      </c>
      <c r="B13" s="3">
        <v>20</v>
      </c>
      <c r="C13" s="3">
        <v>0.5</v>
      </c>
      <c r="D13" s="3">
        <v>10</v>
      </c>
      <c r="E13" s="3">
        <v>1</v>
      </c>
      <c r="F13" s="3">
        <v>1531</v>
      </c>
      <c r="G13" s="3"/>
      <c r="H13" s="3">
        <v>1854</v>
      </c>
      <c r="I13" s="3"/>
      <c r="J13" s="3">
        <v>1569</v>
      </c>
      <c r="M13" s="31">
        <v>80.834233671961854</v>
      </c>
      <c r="N13" s="126">
        <f t="shared" si="0"/>
        <v>43.319525011769478</v>
      </c>
      <c r="O13" s="31">
        <v>36.459475220213065</v>
      </c>
      <c r="P13" s="126">
        <f t="shared" si="1"/>
        <v>19.538839882214933</v>
      </c>
      <c r="Q13" s="31">
        <v>18.203296404772473</v>
      </c>
      <c r="R13" s="32">
        <v>10.522136650157499</v>
      </c>
      <c r="S13" s="31">
        <v>94.992420750289384</v>
      </c>
      <c r="T13" s="32">
        <v>54.908913728490973</v>
      </c>
      <c r="U13" s="36"/>
      <c r="V13" s="37">
        <v>9.3234410232943321E-2</v>
      </c>
      <c r="W13" s="37">
        <v>4.2052451234386466E-2</v>
      </c>
      <c r="X13" s="37">
        <v>2.099572826386675E-2</v>
      </c>
      <c r="Y13" s="38">
        <v>0.10956449913528188</v>
      </c>
    </row>
    <row r="14" spans="1:25" x14ac:dyDescent="0.3">
      <c r="A14" s="3">
        <v>2</v>
      </c>
      <c r="B14" s="3">
        <v>40</v>
      </c>
      <c r="C14" s="3">
        <v>0.5</v>
      </c>
      <c r="D14" s="3">
        <v>10</v>
      </c>
      <c r="E14" s="3">
        <v>1</v>
      </c>
      <c r="F14" s="3">
        <v>1221</v>
      </c>
      <c r="G14" s="3"/>
      <c r="H14" s="3">
        <v>1515</v>
      </c>
      <c r="I14" s="3"/>
      <c r="J14" s="3">
        <v>1448</v>
      </c>
      <c r="M14" s="31">
        <v>33.908307733258226</v>
      </c>
      <c r="N14" s="126">
        <f t="shared" si="0"/>
        <v>18.171654733793261</v>
      </c>
      <c r="O14" s="31">
        <v>45.97347061077722</v>
      </c>
      <c r="P14" s="126">
        <f t="shared" si="1"/>
        <v>24.637444057222517</v>
      </c>
      <c r="Q14" s="31">
        <v>112.00613078458402</v>
      </c>
      <c r="R14" s="32">
        <v>64.743428199181508</v>
      </c>
      <c r="S14" s="31">
        <v>42.009681423849599</v>
      </c>
      <c r="T14" s="32">
        <v>24.283052846155837</v>
      </c>
      <c r="U14" s="36"/>
      <c r="V14" s="37">
        <v>3.9109928181382037E-2</v>
      </c>
      <c r="W14" s="37">
        <v>5.3025917659489295E-2</v>
      </c>
      <c r="X14" s="37">
        <v>0.12918815546088122</v>
      </c>
      <c r="Y14" s="38">
        <v>4.8454073153229062E-2</v>
      </c>
    </row>
    <row r="15" spans="1:25" x14ac:dyDescent="0.3">
      <c r="M15" s="31">
        <v>47.53272556881204</v>
      </c>
      <c r="N15" s="126">
        <f t="shared" si="0"/>
        <v>25.473057646737427</v>
      </c>
      <c r="O15" s="31">
        <v>22.139858475910216</v>
      </c>
      <c r="P15" s="126">
        <f t="shared" si="1"/>
        <v>11.864875924925089</v>
      </c>
      <c r="Q15" s="31">
        <v>8.1223970189430332</v>
      </c>
      <c r="R15" s="32">
        <v>4.6950271785797879</v>
      </c>
      <c r="S15" s="31">
        <v>69.935684739623412</v>
      </c>
      <c r="T15" s="32">
        <v>40.425251294580008</v>
      </c>
      <c r="U15" s="36"/>
      <c r="V15" s="37">
        <v>5.4824366284673631E-2</v>
      </c>
      <c r="W15" s="37">
        <v>2.5536168945686524E-2</v>
      </c>
      <c r="X15" s="37">
        <v>9.3683933321142259E-3</v>
      </c>
      <c r="Y15" s="38">
        <v>8.0663996239473373E-2</v>
      </c>
    </row>
    <row r="16" spans="1:25" x14ac:dyDescent="0.3">
      <c r="A16">
        <v>3</v>
      </c>
      <c r="B16">
        <v>20</v>
      </c>
      <c r="C16">
        <v>0.5</v>
      </c>
      <c r="D16">
        <v>0</v>
      </c>
      <c r="E16">
        <v>3</v>
      </c>
      <c r="F16">
        <v>757</v>
      </c>
      <c r="H16">
        <v>751</v>
      </c>
      <c r="J16">
        <v>607</v>
      </c>
      <c r="M16" s="31">
        <v>25.238858928247897</v>
      </c>
      <c r="N16" s="126">
        <f t="shared" si="0"/>
        <v>13.525647871515485</v>
      </c>
      <c r="O16" s="31">
        <v>17.209687194523102</v>
      </c>
      <c r="P16" s="126">
        <f t="shared" si="1"/>
        <v>9.2227691288976956</v>
      </c>
      <c r="Q16" s="31">
        <v>25.187563068572764</v>
      </c>
      <c r="R16" s="32">
        <v>14.559285010735701</v>
      </c>
      <c r="S16" s="31">
        <v>25.765868896662504</v>
      </c>
      <c r="T16" s="32">
        <v>14.8935658362211</v>
      </c>
      <c r="U16" s="36"/>
      <c r="V16" s="37">
        <v>2.9110563931081773E-2</v>
      </c>
      <c r="W16" s="37">
        <v>1.984969687949608E-2</v>
      </c>
      <c r="X16" s="37">
        <v>2.9051399156369971E-2</v>
      </c>
      <c r="Y16" s="38">
        <v>2.9718418565931378E-2</v>
      </c>
    </row>
    <row r="17" spans="1:25" x14ac:dyDescent="0.3">
      <c r="A17" s="3">
        <v>3</v>
      </c>
      <c r="B17" s="3">
        <v>20</v>
      </c>
      <c r="C17" s="3">
        <v>0.5</v>
      </c>
      <c r="D17" s="3">
        <v>10</v>
      </c>
      <c r="E17" s="3">
        <v>1</v>
      </c>
      <c r="F17" s="3">
        <v>1557</v>
      </c>
      <c r="G17" s="3"/>
      <c r="H17" s="3">
        <v>1930</v>
      </c>
      <c r="I17" s="3"/>
      <c r="J17" s="3">
        <v>1480</v>
      </c>
      <c r="M17" s="31">
        <v>3.9038442591885976</v>
      </c>
      <c r="N17" s="126">
        <f t="shared" si="0"/>
        <v>2.0920923146777048</v>
      </c>
      <c r="O17" s="31">
        <v>13.14736982568504</v>
      </c>
      <c r="P17" s="126">
        <f t="shared" si="1"/>
        <v>7.0457501745364626</v>
      </c>
      <c r="Q17" s="31">
        <v>10.540082226118248</v>
      </c>
      <c r="R17" s="32">
        <v>6.0925330786810683</v>
      </c>
      <c r="S17" s="31">
        <v>23.010432416623594</v>
      </c>
      <c r="T17" s="32">
        <v>13.300827986487628</v>
      </c>
      <c r="U17" s="36"/>
      <c r="V17" s="37">
        <v>4.5027038744966524E-3</v>
      </c>
      <c r="W17" s="37">
        <v>1.5164209718206504E-2</v>
      </c>
      <c r="X17" s="37">
        <v>1.2156957584911473E-2</v>
      </c>
      <c r="Y17" s="38">
        <v>2.6540291137974157E-2</v>
      </c>
    </row>
    <row r="18" spans="1:25" ht="15" thickBot="1" x14ac:dyDescent="0.35">
      <c r="M18" s="31">
        <v>72.300207468582016</v>
      </c>
      <c r="N18" s="126">
        <f t="shared" si="0"/>
        <v>38.746091890987145</v>
      </c>
      <c r="O18" s="31">
        <v>39.639878910006779</v>
      </c>
      <c r="P18" s="126">
        <f t="shared" si="1"/>
        <v>21.243236286177265</v>
      </c>
      <c r="Q18" s="31">
        <v>4.1295681775863216</v>
      </c>
      <c r="R18" s="32">
        <v>2.3870336286626137</v>
      </c>
      <c r="S18" s="31">
        <v>4.5210618221829471</v>
      </c>
      <c r="T18" s="32">
        <v>2.6133305330537269</v>
      </c>
      <c r="U18" s="39"/>
      <c r="V18" s="40">
        <v>8.3391242754996556E-2</v>
      </c>
      <c r="W18" s="40">
        <v>4.5720736920423041E-2</v>
      </c>
      <c r="X18" s="40">
        <v>4.7630544147477761E-3</v>
      </c>
      <c r="Y18" s="41">
        <v>5.2146041778350022E-3</v>
      </c>
    </row>
    <row r="19" spans="1:25" ht="15" thickBot="1" x14ac:dyDescent="0.35">
      <c r="A19">
        <v>4</v>
      </c>
      <c r="B19">
        <v>15</v>
      </c>
      <c r="C19">
        <v>0.5</v>
      </c>
      <c r="D19" t="s">
        <v>38</v>
      </c>
      <c r="E19">
        <v>24</v>
      </c>
      <c r="F19" s="18"/>
      <c r="G19" s="18"/>
      <c r="J19" s="128">
        <v>867</v>
      </c>
    </row>
    <row r="20" spans="1:25" x14ac:dyDescent="0.3">
      <c r="B20" s="5"/>
      <c r="C20" s="5"/>
      <c r="F20" s="129"/>
      <c r="G20" s="129"/>
      <c r="H20" s="5"/>
      <c r="I20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52" workbookViewId="0">
      <selection activeCell="K28" sqref="K28"/>
    </sheetView>
  </sheetViews>
  <sheetFormatPr defaultRowHeight="14.4" x14ac:dyDescent="0.3"/>
  <cols>
    <col min="2" max="2" width="10.44140625" customWidth="1"/>
    <col min="3" max="3" width="12.44140625" customWidth="1"/>
  </cols>
  <sheetData>
    <row r="1" spans="1:19" x14ac:dyDescent="0.3">
      <c r="A1" t="s">
        <v>0</v>
      </c>
      <c r="B1" s="1">
        <v>42900</v>
      </c>
      <c r="L1" t="s">
        <v>67</v>
      </c>
    </row>
    <row r="2" spans="1:19" x14ac:dyDescent="0.3">
      <c r="A2" t="s">
        <v>1</v>
      </c>
      <c r="B2" s="1"/>
    </row>
    <row r="3" spans="1:19" x14ac:dyDescent="0.3">
      <c r="A3" t="s">
        <v>2</v>
      </c>
      <c r="C3" t="s">
        <v>3</v>
      </c>
      <c r="I3" t="s">
        <v>68</v>
      </c>
    </row>
    <row r="4" spans="1:19" x14ac:dyDescent="0.3">
      <c r="A4" t="s">
        <v>5</v>
      </c>
      <c r="C4" t="s">
        <v>6</v>
      </c>
      <c r="I4" t="s">
        <v>69</v>
      </c>
    </row>
    <row r="5" spans="1:19" x14ac:dyDescent="0.3">
      <c r="A5" t="s">
        <v>8</v>
      </c>
      <c r="C5" t="s">
        <v>70</v>
      </c>
      <c r="J5" t="s">
        <v>10</v>
      </c>
      <c r="K5" t="s">
        <v>71</v>
      </c>
    </row>
    <row r="8" spans="1:19" ht="15" thickBot="1" x14ac:dyDescent="0.35">
      <c r="A8" t="s">
        <v>2</v>
      </c>
      <c r="C8" t="s">
        <v>15</v>
      </c>
      <c r="D8" t="s">
        <v>16</v>
      </c>
      <c r="E8" t="s">
        <v>17</v>
      </c>
      <c r="F8" t="s">
        <v>16</v>
      </c>
      <c r="G8" t="s">
        <v>17</v>
      </c>
      <c r="I8" t="s">
        <v>84</v>
      </c>
      <c r="J8" t="s">
        <v>84</v>
      </c>
      <c r="K8" t="s">
        <v>84</v>
      </c>
      <c r="L8" t="s">
        <v>84</v>
      </c>
    </row>
    <row r="9" spans="1:19" x14ac:dyDescent="0.3">
      <c r="C9" s="24" t="s">
        <v>39</v>
      </c>
      <c r="D9">
        <v>100</v>
      </c>
      <c r="E9">
        <v>100</v>
      </c>
      <c r="F9">
        <v>100</v>
      </c>
      <c r="G9">
        <v>100</v>
      </c>
    </row>
    <row r="10" spans="1:19" x14ac:dyDescent="0.3">
      <c r="C10" s="44" t="s">
        <v>40</v>
      </c>
      <c r="D10">
        <v>0</v>
      </c>
      <c r="E10">
        <v>0</v>
      </c>
      <c r="F10">
        <v>10</v>
      </c>
      <c r="G10">
        <v>10</v>
      </c>
    </row>
    <row r="11" spans="1:19" ht="15" thickBot="1" x14ac:dyDescent="0.35">
      <c r="C11" s="47" t="s">
        <v>41</v>
      </c>
      <c r="D11">
        <v>5</v>
      </c>
      <c r="E11">
        <v>5</v>
      </c>
      <c r="F11">
        <v>5</v>
      </c>
      <c r="G11">
        <v>5</v>
      </c>
      <c r="H11" t="s">
        <v>72</v>
      </c>
      <c r="I11">
        <v>600</v>
      </c>
      <c r="J11">
        <v>600</v>
      </c>
      <c r="K11">
        <v>600</v>
      </c>
      <c r="L11">
        <v>600</v>
      </c>
      <c r="N11" s="3" t="s">
        <v>19</v>
      </c>
      <c r="O11" s="3" t="s">
        <v>19</v>
      </c>
      <c r="P11" s="66" t="s">
        <v>21</v>
      </c>
      <c r="Q11" s="66" t="s">
        <v>21</v>
      </c>
      <c r="R11" t="s">
        <v>30</v>
      </c>
      <c r="S11" t="s">
        <v>30</v>
      </c>
    </row>
    <row r="12" spans="1:19" x14ac:dyDescent="0.3">
      <c r="A12">
        <v>17</v>
      </c>
      <c r="B12" s="10" t="s">
        <v>29</v>
      </c>
      <c r="C12" s="10"/>
      <c r="D12">
        <v>12.67</v>
      </c>
      <c r="E12">
        <v>12.641</v>
      </c>
      <c r="F12">
        <v>12.367000000000001</v>
      </c>
      <c r="G12">
        <v>12.194000000000001</v>
      </c>
      <c r="I12" s="120">
        <f t="shared" ref="I12:L35" si="0">D12*600/1.866</f>
        <v>4073.9549839228293</v>
      </c>
      <c r="J12" s="120">
        <f t="shared" si="0"/>
        <v>4064.630225080386</v>
      </c>
      <c r="K12" s="120">
        <f t="shared" si="0"/>
        <v>3976.5273311897108</v>
      </c>
      <c r="L12" s="120">
        <f t="shared" si="0"/>
        <v>3920.9003215434086</v>
      </c>
    </row>
    <row r="13" spans="1:19" x14ac:dyDescent="0.3">
      <c r="A13">
        <v>18</v>
      </c>
      <c r="B13" s="10" t="s">
        <v>29</v>
      </c>
      <c r="C13" s="10"/>
      <c r="D13">
        <v>12.839</v>
      </c>
      <c r="E13">
        <v>14.198</v>
      </c>
      <c r="F13">
        <v>13.787000000000001</v>
      </c>
      <c r="G13">
        <v>13.544</v>
      </c>
      <c r="I13" s="120">
        <f t="shared" si="0"/>
        <v>4128.2958199356917</v>
      </c>
      <c r="J13" s="120">
        <f t="shared" si="0"/>
        <v>4565.2733118971064</v>
      </c>
      <c r="K13" s="120">
        <f t="shared" si="0"/>
        <v>4433.1189710610934</v>
      </c>
      <c r="L13" s="120">
        <f t="shared" si="0"/>
        <v>4354.9839228295823</v>
      </c>
    </row>
    <row r="14" spans="1:19" x14ac:dyDescent="0.3">
      <c r="A14">
        <v>19</v>
      </c>
      <c r="B14" s="10" t="s">
        <v>29</v>
      </c>
      <c r="C14" s="10"/>
      <c r="D14">
        <v>15.382</v>
      </c>
      <c r="E14">
        <v>14.678000000000001</v>
      </c>
      <c r="F14">
        <v>14.177</v>
      </c>
      <c r="G14">
        <v>14.178000000000001</v>
      </c>
      <c r="I14" s="120">
        <f t="shared" si="0"/>
        <v>4945.9807073954971</v>
      </c>
      <c r="J14" s="120">
        <f t="shared" si="0"/>
        <v>4719.6141479099679</v>
      </c>
      <c r="K14" s="120">
        <f t="shared" si="0"/>
        <v>4558.5209003215423</v>
      </c>
      <c r="L14" s="120">
        <f t="shared" si="0"/>
        <v>4558.8424437299036</v>
      </c>
    </row>
    <row r="15" spans="1:19" x14ac:dyDescent="0.3">
      <c r="A15">
        <v>20</v>
      </c>
      <c r="B15" s="10" t="s">
        <v>29</v>
      </c>
      <c r="C15" s="10"/>
      <c r="D15">
        <v>16.64</v>
      </c>
      <c r="E15">
        <v>16.292000000000002</v>
      </c>
      <c r="F15">
        <v>15.507</v>
      </c>
      <c r="G15">
        <v>16.946000000000002</v>
      </c>
      <c r="I15" s="120">
        <f t="shared" si="0"/>
        <v>5350.4823151125402</v>
      </c>
      <c r="J15" s="120">
        <f t="shared" si="0"/>
        <v>5238.5852090032158</v>
      </c>
      <c r="K15" s="120">
        <f t="shared" si="0"/>
        <v>4986.1736334405132</v>
      </c>
      <c r="L15" s="120">
        <f t="shared" si="0"/>
        <v>5448.874598070739</v>
      </c>
    </row>
    <row r="16" spans="1:19" x14ac:dyDescent="0.3">
      <c r="A16">
        <v>21</v>
      </c>
      <c r="B16" s="10" t="s">
        <v>29</v>
      </c>
      <c r="C16" s="10"/>
      <c r="D16">
        <v>12.972</v>
      </c>
      <c r="E16">
        <v>12.675000000000001</v>
      </c>
      <c r="F16">
        <v>12.551</v>
      </c>
      <c r="G16">
        <v>13.202999999999999</v>
      </c>
      <c r="I16" s="120">
        <f t="shared" si="0"/>
        <v>4171.0610932475884</v>
      </c>
      <c r="J16" s="120">
        <f t="shared" si="0"/>
        <v>4075.56270096463</v>
      </c>
      <c r="K16" s="120">
        <f t="shared" si="0"/>
        <v>4035.6913183279744</v>
      </c>
      <c r="L16" s="120">
        <f t="shared" si="0"/>
        <v>4245.3376205787772</v>
      </c>
    </row>
    <row r="17" spans="1:19" x14ac:dyDescent="0.3">
      <c r="A17">
        <v>22</v>
      </c>
      <c r="B17" s="10" t="s">
        <v>29</v>
      </c>
      <c r="C17" s="10"/>
      <c r="D17">
        <v>7.2610000000000001</v>
      </c>
      <c r="E17">
        <v>7.2869999999999999</v>
      </c>
      <c r="F17">
        <v>6.6639999999999997</v>
      </c>
      <c r="G17">
        <v>6.84</v>
      </c>
      <c r="I17" s="120">
        <f t="shared" si="0"/>
        <v>2334.7266881028941</v>
      </c>
      <c r="J17" s="120">
        <f t="shared" si="0"/>
        <v>2343.086816720257</v>
      </c>
      <c r="K17" s="120">
        <f t="shared" si="0"/>
        <v>2142.7652733118966</v>
      </c>
      <c r="L17" s="120">
        <f t="shared" si="0"/>
        <v>2199.3569131832796</v>
      </c>
    </row>
    <row r="18" spans="1:19" x14ac:dyDescent="0.3">
      <c r="A18">
        <v>23</v>
      </c>
      <c r="B18" s="10" t="s">
        <v>29</v>
      </c>
      <c r="C18" s="10"/>
      <c r="D18" s="121">
        <v>10.177</v>
      </c>
      <c r="E18">
        <v>10.135</v>
      </c>
      <c r="F18">
        <v>10.054</v>
      </c>
      <c r="G18">
        <v>10.455</v>
      </c>
      <c r="I18" s="120">
        <f t="shared" si="0"/>
        <v>3272.3472668810286</v>
      </c>
      <c r="J18" s="120">
        <f t="shared" si="0"/>
        <v>3258.8424437299032</v>
      </c>
      <c r="K18" s="120">
        <f t="shared" si="0"/>
        <v>3232.7974276527334</v>
      </c>
      <c r="L18" s="120">
        <f t="shared" si="0"/>
        <v>3361.7363344051446</v>
      </c>
    </row>
    <row r="19" spans="1:19" x14ac:dyDescent="0.3">
      <c r="A19">
        <v>24</v>
      </c>
      <c r="B19" s="10" t="s">
        <v>29</v>
      </c>
      <c r="C19" s="10"/>
      <c r="D19" s="121">
        <v>11.766999999999999</v>
      </c>
      <c r="E19">
        <v>11.522</v>
      </c>
      <c r="F19">
        <v>11.923</v>
      </c>
      <c r="G19">
        <v>12.122</v>
      </c>
      <c r="I19" s="120">
        <f t="shared" si="0"/>
        <v>3783.6012861736331</v>
      </c>
      <c r="J19" s="120">
        <f t="shared" si="0"/>
        <v>3704.8231511254016</v>
      </c>
      <c r="K19" s="120">
        <f t="shared" si="0"/>
        <v>3833.7620578778133</v>
      </c>
      <c r="L19" s="120">
        <f t="shared" si="0"/>
        <v>3897.7491961414789</v>
      </c>
      <c r="N19" s="26">
        <f>AVERAGE(I12:J19)</f>
        <v>4001.9292604501607</v>
      </c>
      <c r="O19" s="26">
        <f>AVERAGE(K12:L19)</f>
        <v>3949.1961414790994</v>
      </c>
      <c r="P19" s="122">
        <f>STDEV(I12:J19)</f>
        <v>890.03443116263486</v>
      </c>
      <c r="Q19" s="122">
        <f>STDEV(K12:L19)</f>
        <v>885.52488009389197</v>
      </c>
      <c r="R19" s="120">
        <f t="shared" ref="R19:S35" si="1">P19/2.828</f>
        <v>314.72221752568419</v>
      </c>
      <c r="S19" s="120">
        <f t="shared" si="1"/>
        <v>313.12760965130553</v>
      </c>
    </row>
    <row r="20" spans="1:19" x14ac:dyDescent="0.3">
      <c r="A20">
        <v>25</v>
      </c>
      <c r="B20" s="8" t="s">
        <v>59</v>
      </c>
      <c r="C20" s="8"/>
      <c r="D20">
        <v>12.436</v>
      </c>
      <c r="E20">
        <v>12.66</v>
      </c>
      <c r="F20">
        <v>13.012</v>
      </c>
      <c r="G20">
        <v>13.385</v>
      </c>
      <c r="I20" s="120">
        <f t="shared" si="0"/>
        <v>3998.7138263665593</v>
      </c>
      <c r="J20" s="120">
        <f t="shared" si="0"/>
        <v>4070.7395498392279</v>
      </c>
      <c r="K20" s="120">
        <f t="shared" si="0"/>
        <v>4183.9228295819939</v>
      </c>
      <c r="L20" s="120">
        <f t="shared" si="0"/>
        <v>4303.8585209003213</v>
      </c>
      <c r="N20" s="26"/>
      <c r="O20" s="26"/>
      <c r="P20" s="122"/>
      <c r="Q20" s="122"/>
      <c r="R20" s="120">
        <f t="shared" si="1"/>
        <v>0</v>
      </c>
      <c r="S20" s="120">
        <f t="shared" si="1"/>
        <v>0</v>
      </c>
    </row>
    <row r="21" spans="1:19" x14ac:dyDescent="0.3">
      <c r="A21">
        <v>26</v>
      </c>
      <c r="B21" s="8" t="s">
        <v>59</v>
      </c>
      <c r="C21" s="8"/>
      <c r="D21">
        <v>14.242000000000001</v>
      </c>
      <c r="E21">
        <v>14.253</v>
      </c>
      <c r="F21">
        <v>15.494</v>
      </c>
      <c r="G21">
        <v>15.207000000000001</v>
      </c>
      <c r="I21" s="120">
        <f t="shared" si="0"/>
        <v>4579.4212218649518</v>
      </c>
      <c r="J21" s="120">
        <f t="shared" si="0"/>
        <v>4582.9581993569127</v>
      </c>
      <c r="K21" s="120">
        <f t="shared" si="0"/>
        <v>4981.9935691318324</v>
      </c>
      <c r="L21" s="120">
        <f t="shared" si="0"/>
        <v>4889.7106109324759</v>
      </c>
      <c r="N21" s="26"/>
      <c r="O21" s="26"/>
      <c r="P21" s="122"/>
      <c r="Q21" s="122"/>
      <c r="R21" s="120">
        <f t="shared" si="1"/>
        <v>0</v>
      </c>
      <c r="S21" s="120">
        <f t="shared" si="1"/>
        <v>0</v>
      </c>
    </row>
    <row r="22" spans="1:19" x14ac:dyDescent="0.3">
      <c r="A22">
        <v>27</v>
      </c>
      <c r="B22" s="8" t="s">
        <v>59</v>
      </c>
      <c r="C22" s="8"/>
      <c r="D22">
        <v>13.696</v>
      </c>
      <c r="E22">
        <v>14.407999999999999</v>
      </c>
      <c r="F22">
        <v>13.388</v>
      </c>
      <c r="G22">
        <v>14.000999999999999</v>
      </c>
      <c r="I22" s="120">
        <f t="shared" si="0"/>
        <v>4403.8585209003213</v>
      </c>
      <c r="J22" s="120">
        <f t="shared" si="0"/>
        <v>4632.797427652732</v>
      </c>
      <c r="K22" s="120">
        <f t="shared" si="0"/>
        <v>4304.8231511254016</v>
      </c>
      <c r="L22" s="120">
        <f t="shared" si="0"/>
        <v>4501.9292604501607</v>
      </c>
      <c r="N22" s="26"/>
      <c r="O22" s="26"/>
      <c r="P22" s="122"/>
      <c r="Q22" s="122"/>
      <c r="R22" s="120">
        <f t="shared" si="1"/>
        <v>0</v>
      </c>
      <c r="S22" s="120">
        <f t="shared" si="1"/>
        <v>0</v>
      </c>
    </row>
    <row r="23" spans="1:19" x14ac:dyDescent="0.3">
      <c r="A23">
        <v>28</v>
      </c>
      <c r="B23" s="8" t="s">
        <v>59</v>
      </c>
      <c r="C23" s="8"/>
      <c r="D23">
        <v>15.818</v>
      </c>
      <c r="E23">
        <v>16.558</v>
      </c>
      <c r="F23">
        <v>15.962</v>
      </c>
      <c r="G23">
        <v>15.962</v>
      </c>
      <c r="I23" s="120">
        <f t="shared" si="0"/>
        <v>5086.1736334405141</v>
      </c>
      <c r="J23" s="120">
        <f t="shared" si="0"/>
        <v>5324.1157556270091</v>
      </c>
      <c r="K23" s="120">
        <f t="shared" si="0"/>
        <v>5132.4758842443734</v>
      </c>
      <c r="L23" s="120">
        <f t="shared" si="0"/>
        <v>5132.4758842443734</v>
      </c>
      <c r="N23" s="26"/>
      <c r="O23" s="26"/>
      <c r="P23" s="122"/>
      <c r="Q23" s="122"/>
      <c r="R23" s="120">
        <f t="shared" si="1"/>
        <v>0</v>
      </c>
      <c r="S23" s="120">
        <f t="shared" si="1"/>
        <v>0</v>
      </c>
    </row>
    <row r="24" spans="1:19" x14ac:dyDescent="0.3">
      <c r="A24">
        <v>29</v>
      </c>
      <c r="B24" s="8" t="s">
        <v>59</v>
      </c>
      <c r="C24" s="8"/>
      <c r="D24">
        <v>12</v>
      </c>
      <c r="E24">
        <v>11.696</v>
      </c>
      <c r="F24">
        <v>12.353</v>
      </c>
      <c r="G24">
        <v>12.05</v>
      </c>
      <c r="I24" s="120">
        <f t="shared" si="0"/>
        <v>3858.5209003215432</v>
      </c>
      <c r="J24" s="120">
        <f t="shared" si="0"/>
        <v>3760.7717041800638</v>
      </c>
      <c r="K24" s="120">
        <f t="shared" si="0"/>
        <v>3972.0257234726687</v>
      </c>
      <c r="L24" s="120">
        <f t="shared" si="0"/>
        <v>3874.5980707395497</v>
      </c>
      <c r="N24" s="26"/>
      <c r="O24" s="26"/>
      <c r="P24" s="122"/>
      <c r="Q24" s="122"/>
      <c r="R24" s="120">
        <f t="shared" si="1"/>
        <v>0</v>
      </c>
      <c r="S24" s="120">
        <f t="shared" si="1"/>
        <v>0</v>
      </c>
    </row>
    <row r="25" spans="1:19" x14ac:dyDescent="0.3">
      <c r="A25">
        <v>30</v>
      </c>
      <c r="B25" s="8" t="s">
        <v>59</v>
      </c>
      <c r="C25" s="8"/>
      <c r="D25" s="121">
        <v>18.315000000000001</v>
      </c>
      <c r="E25">
        <v>17.413</v>
      </c>
      <c r="F25">
        <v>16.959</v>
      </c>
      <c r="G25">
        <v>17.326000000000001</v>
      </c>
      <c r="I25" s="120">
        <f t="shared" si="0"/>
        <v>5889.0675241157551</v>
      </c>
      <c r="J25" s="120">
        <f t="shared" si="0"/>
        <v>5599.0353697749188</v>
      </c>
      <c r="K25" s="120">
        <f t="shared" si="0"/>
        <v>5453.0546623794207</v>
      </c>
      <c r="L25" s="120">
        <f t="shared" si="0"/>
        <v>5571.0610932475884</v>
      </c>
      <c r="N25" s="26"/>
      <c r="O25" s="26"/>
      <c r="P25" s="122"/>
      <c r="Q25" s="122"/>
      <c r="R25" s="120">
        <f t="shared" si="1"/>
        <v>0</v>
      </c>
      <c r="S25" s="120">
        <f t="shared" si="1"/>
        <v>0</v>
      </c>
    </row>
    <row r="26" spans="1:19" x14ac:dyDescent="0.3">
      <c r="A26">
        <v>31</v>
      </c>
      <c r="B26" s="8" t="s">
        <v>59</v>
      </c>
      <c r="C26" s="8"/>
      <c r="D26">
        <v>11.304</v>
      </c>
      <c r="E26">
        <v>11.337</v>
      </c>
      <c r="F26">
        <v>11.234</v>
      </c>
      <c r="G26">
        <v>11.11</v>
      </c>
      <c r="I26" s="120">
        <f t="shared" si="0"/>
        <v>3634.7266881028941</v>
      </c>
      <c r="J26" s="120">
        <f t="shared" si="0"/>
        <v>3645.3376205787777</v>
      </c>
      <c r="K26" s="120">
        <f t="shared" si="0"/>
        <v>3612.2186495176843</v>
      </c>
      <c r="L26" s="120">
        <f t="shared" si="0"/>
        <v>3572.3472668810286</v>
      </c>
      <c r="N26" s="26"/>
      <c r="O26" s="26"/>
      <c r="P26" s="122"/>
      <c r="Q26" s="122"/>
      <c r="R26" s="120">
        <f t="shared" si="1"/>
        <v>0</v>
      </c>
      <c r="S26" s="120">
        <f t="shared" si="1"/>
        <v>0</v>
      </c>
    </row>
    <row r="27" spans="1:19" x14ac:dyDescent="0.3">
      <c r="A27">
        <v>32</v>
      </c>
      <c r="B27" s="8" t="s">
        <v>59</v>
      </c>
      <c r="C27" s="8"/>
      <c r="D27">
        <v>11.935</v>
      </c>
      <c r="E27">
        <v>10.91</v>
      </c>
      <c r="F27">
        <v>10.566000000000001</v>
      </c>
      <c r="G27">
        <v>11.702999999999999</v>
      </c>
      <c r="I27" s="120">
        <f t="shared" si="0"/>
        <v>3837.620578778135</v>
      </c>
      <c r="J27" s="120">
        <f t="shared" si="0"/>
        <v>3508.038585209003</v>
      </c>
      <c r="K27" s="120">
        <f t="shared" si="0"/>
        <v>3397.427652733119</v>
      </c>
      <c r="L27" s="120">
        <f t="shared" si="0"/>
        <v>3763.0225080385844</v>
      </c>
      <c r="N27" s="26">
        <f t="shared" ref="N27:N35" si="2">AVERAGE(I20:J27)</f>
        <v>4400.7435691318315</v>
      </c>
      <c r="O27" s="26">
        <f>AVERAGE(K20:L27)</f>
        <v>4415.4340836012871</v>
      </c>
      <c r="P27" s="122">
        <f t="shared" ref="P27:P35" si="3">STDEV(I20:J27)</f>
        <v>745.5636905763231</v>
      </c>
      <c r="Q27" s="122">
        <f t="shared" ref="Q27:Q35" si="4">STDEV(K20:L27)</f>
        <v>701.38727830657217</v>
      </c>
      <c r="R27" s="120">
        <f t="shared" si="1"/>
        <v>263.63638280633774</v>
      </c>
      <c r="S27" s="120">
        <f t="shared" si="1"/>
        <v>248.01530350303119</v>
      </c>
    </row>
    <row r="28" spans="1:19" x14ac:dyDescent="0.3">
      <c r="A28">
        <v>33</v>
      </c>
      <c r="B28" s="99" t="s">
        <v>60</v>
      </c>
      <c r="C28" s="99"/>
      <c r="D28">
        <v>17.225999999999999</v>
      </c>
      <c r="E28">
        <v>16.117999999999999</v>
      </c>
      <c r="F28">
        <v>16.515999999999998</v>
      </c>
      <c r="G28">
        <v>16.913</v>
      </c>
      <c r="I28" s="120">
        <f t="shared" si="0"/>
        <v>5538.9067524115744</v>
      </c>
      <c r="J28" s="120">
        <f t="shared" si="0"/>
        <v>5182.6366559485523</v>
      </c>
      <c r="K28" s="120">
        <f t="shared" si="0"/>
        <v>5310.6109324758836</v>
      </c>
      <c r="L28" s="120">
        <f t="shared" si="0"/>
        <v>5438.2636655948545</v>
      </c>
      <c r="N28" s="26"/>
      <c r="O28" s="26"/>
      <c r="P28" s="122"/>
      <c r="Q28" s="122"/>
      <c r="R28" s="120">
        <f t="shared" si="1"/>
        <v>0</v>
      </c>
      <c r="S28" s="120">
        <f t="shared" si="1"/>
        <v>0</v>
      </c>
    </row>
    <row r="29" spans="1:19" x14ac:dyDescent="0.3">
      <c r="A29">
        <v>34</v>
      </c>
      <c r="B29" s="99" t="s">
        <v>60</v>
      </c>
      <c r="C29" s="99"/>
      <c r="D29">
        <v>10.829000000000001</v>
      </c>
      <c r="E29">
        <v>10.385999999999999</v>
      </c>
      <c r="F29">
        <v>10.340999999999999</v>
      </c>
      <c r="G29">
        <v>11.087999999999999</v>
      </c>
      <c r="I29" s="120">
        <f t="shared" si="0"/>
        <v>3481.9935691318328</v>
      </c>
      <c r="J29" s="120">
        <f t="shared" si="0"/>
        <v>3339.5498392282952</v>
      </c>
      <c r="K29" s="120">
        <f t="shared" si="0"/>
        <v>3325.0803858520894</v>
      </c>
      <c r="L29" s="120">
        <f t="shared" si="0"/>
        <v>3565.2733118971055</v>
      </c>
      <c r="N29" s="26"/>
      <c r="O29" s="26"/>
      <c r="P29" s="122"/>
      <c r="Q29" s="122"/>
      <c r="R29" s="120">
        <f t="shared" si="1"/>
        <v>0</v>
      </c>
      <c r="S29" s="120">
        <f t="shared" si="1"/>
        <v>0</v>
      </c>
    </row>
    <row r="30" spans="1:19" x14ac:dyDescent="0.3">
      <c r="A30">
        <v>35</v>
      </c>
      <c r="B30" s="99" t="s">
        <v>60</v>
      </c>
      <c r="C30" s="99"/>
      <c r="D30">
        <v>10.943</v>
      </c>
      <c r="E30">
        <v>11.098000000000001</v>
      </c>
      <c r="F30">
        <v>10.711</v>
      </c>
      <c r="G30">
        <v>10.548</v>
      </c>
      <c r="I30" s="120">
        <f t="shared" si="0"/>
        <v>3518.6495176848875</v>
      </c>
      <c r="J30" s="120">
        <f t="shared" si="0"/>
        <v>3568.4887459807073</v>
      </c>
      <c r="K30" s="120">
        <f t="shared" si="0"/>
        <v>3444.0514469453378</v>
      </c>
      <c r="L30" s="120">
        <f t="shared" si="0"/>
        <v>3391.6398713826366</v>
      </c>
      <c r="N30" s="26"/>
      <c r="O30" s="26"/>
      <c r="P30" s="122"/>
      <c r="Q30" s="122"/>
      <c r="R30" s="120">
        <f t="shared" si="1"/>
        <v>0</v>
      </c>
      <c r="S30" s="120">
        <f t="shared" si="1"/>
        <v>0</v>
      </c>
    </row>
    <row r="31" spans="1:19" x14ac:dyDescent="0.3">
      <c r="A31">
        <v>36</v>
      </c>
      <c r="B31" s="99" t="s">
        <v>60</v>
      </c>
      <c r="C31" s="99"/>
      <c r="D31">
        <v>12.651</v>
      </c>
      <c r="E31">
        <v>13.106</v>
      </c>
      <c r="F31">
        <v>13.426</v>
      </c>
      <c r="G31">
        <v>12.593</v>
      </c>
      <c r="I31" s="120">
        <f t="shared" si="0"/>
        <v>4067.8456591639865</v>
      </c>
      <c r="J31" s="120">
        <f t="shared" si="0"/>
        <v>4214.1479099678454</v>
      </c>
      <c r="K31" s="120">
        <f t="shared" si="0"/>
        <v>4317.0418006430864</v>
      </c>
      <c r="L31" s="120">
        <f t="shared" si="0"/>
        <v>4049.1961414790994</v>
      </c>
      <c r="N31" s="26"/>
      <c r="O31" s="26"/>
      <c r="P31" s="122"/>
      <c r="Q31" s="122"/>
      <c r="R31" s="120">
        <f t="shared" si="1"/>
        <v>0</v>
      </c>
      <c r="S31" s="120">
        <f t="shared" si="1"/>
        <v>0</v>
      </c>
    </row>
    <row r="32" spans="1:19" x14ac:dyDescent="0.3">
      <c r="A32">
        <v>37</v>
      </c>
      <c r="B32" s="99" t="s">
        <v>60</v>
      </c>
      <c r="C32" s="99"/>
      <c r="D32">
        <v>12.68</v>
      </c>
      <c r="E32">
        <v>12.629</v>
      </c>
      <c r="F32">
        <v>12.87</v>
      </c>
      <c r="G32">
        <v>12.404999999999999</v>
      </c>
      <c r="I32" s="120">
        <f t="shared" si="0"/>
        <v>4077.1704180064307</v>
      </c>
      <c r="J32" s="120">
        <f t="shared" si="0"/>
        <v>4060.7717041800638</v>
      </c>
      <c r="K32" s="120">
        <f t="shared" si="0"/>
        <v>4138.2636655948545</v>
      </c>
      <c r="L32" s="120">
        <f t="shared" si="0"/>
        <v>3988.7459807073951</v>
      </c>
      <c r="N32" s="26"/>
      <c r="O32" s="26"/>
      <c r="P32" s="122"/>
      <c r="Q32" s="122"/>
      <c r="R32" s="120">
        <f t="shared" si="1"/>
        <v>0</v>
      </c>
      <c r="S32" s="120">
        <f t="shared" si="1"/>
        <v>0</v>
      </c>
    </row>
    <row r="33" spans="1:19" x14ac:dyDescent="0.3">
      <c r="A33">
        <v>38</v>
      </c>
      <c r="B33" s="99" t="s">
        <v>60</v>
      </c>
      <c r="C33" s="99"/>
      <c r="D33">
        <v>14.286</v>
      </c>
      <c r="E33">
        <v>13.811999999999999</v>
      </c>
      <c r="F33">
        <v>14.116</v>
      </c>
      <c r="G33">
        <v>13.207000000000001</v>
      </c>
      <c r="I33" s="120">
        <f t="shared" si="0"/>
        <v>4593.5691318327972</v>
      </c>
      <c r="J33" s="120">
        <f t="shared" si="0"/>
        <v>4441.1575562700955</v>
      </c>
      <c r="K33" s="120">
        <f t="shared" si="0"/>
        <v>4538.9067524115753</v>
      </c>
      <c r="L33" s="120">
        <f t="shared" si="0"/>
        <v>4246.6237942122189</v>
      </c>
      <c r="N33" s="26"/>
      <c r="O33" s="26"/>
      <c r="P33" s="122"/>
      <c r="Q33" s="122"/>
      <c r="R33" s="120">
        <f t="shared" si="1"/>
        <v>0</v>
      </c>
      <c r="S33" s="120">
        <f t="shared" si="1"/>
        <v>0</v>
      </c>
    </row>
    <row r="34" spans="1:19" x14ac:dyDescent="0.3">
      <c r="A34">
        <v>39</v>
      </c>
      <c r="B34" s="99" t="s">
        <v>60</v>
      </c>
      <c r="C34" s="99"/>
      <c r="D34">
        <v>14.616</v>
      </c>
      <c r="E34">
        <v>14.682</v>
      </c>
      <c r="F34">
        <v>14.305999999999999</v>
      </c>
      <c r="G34">
        <v>14.561</v>
      </c>
      <c r="I34" s="120">
        <f t="shared" si="0"/>
        <v>4699.6784565916396</v>
      </c>
      <c r="J34" s="120">
        <f t="shared" si="0"/>
        <v>4720.9003215434086</v>
      </c>
      <c r="K34" s="120">
        <f t="shared" si="0"/>
        <v>4600</v>
      </c>
      <c r="L34" s="120">
        <f t="shared" si="0"/>
        <v>4681.9935691318324</v>
      </c>
      <c r="N34" s="26"/>
      <c r="O34" s="26"/>
      <c r="P34" s="122"/>
      <c r="Q34" s="122"/>
      <c r="R34" s="120">
        <f t="shared" si="1"/>
        <v>0</v>
      </c>
      <c r="S34" s="120">
        <f t="shared" si="1"/>
        <v>0</v>
      </c>
    </row>
    <row r="35" spans="1:19" x14ac:dyDescent="0.3">
      <c r="A35">
        <v>40</v>
      </c>
      <c r="B35" s="99" t="s">
        <v>60</v>
      </c>
      <c r="C35" s="99"/>
      <c r="D35">
        <v>17.356000000000002</v>
      </c>
      <c r="E35">
        <v>17.399999999999999</v>
      </c>
      <c r="F35">
        <v>16.135999999999999</v>
      </c>
      <c r="G35">
        <v>15.805999999999999</v>
      </c>
      <c r="I35" s="120">
        <f t="shared" si="0"/>
        <v>5580.7073954983925</v>
      </c>
      <c r="J35" s="120">
        <f t="shared" si="0"/>
        <v>5594.855305466238</v>
      </c>
      <c r="K35" s="120">
        <f t="shared" si="0"/>
        <v>5188.4244372990352</v>
      </c>
      <c r="L35" s="120">
        <f t="shared" si="0"/>
        <v>5082.3151125401928</v>
      </c>
      <c r="N35" s="26">
        <f t="shared" si="2"/>
        <v>4417.5643086816717</v>
      </c>
      <c r="O35" s="26">
        <f>AVERAGE(K28:L35)</f>
        <v>4331.6519292604498</v>
      </c>
      <c r="P35" s="122">
        <f t="shared" si="3"/>
        <v>764.11304655179288</v>
      </c>
      <c r="Q35" s="122">
        <f t="shared" si="4"/>
        <v>694.37726958273618</v>
      </c>
      <c r="R35" s="120">
        <f t="shared" si="1"/>
        <v>270.19556101548545</v>
      </c>
      <c r="S35" s="120">
        <f t="shared" si="1"/>
        <v>245.53651682557859</v>
      </c>
    </row>
    <row r="36" spans="1:19" x14ac:dyDescent="0.3">
      <c r="R36" s="120">
        <f t="shared" ref="R36:S85" si="5">P36/2.828</f>
        <v>0</v>
      </c>
      <c r="S36" s="120">
        <f t="shared" si="5"/>
        <v>0</v>
      </c>
    </row>
    <row r="37" spans="1:19" ht="15" thickBot="1" x14ac:dyDescent="0.35">
      <c r="C37" t="s">
        <v>15</v>
      </c>
      <c r="D37" t="s">
        <v>16</v>
      </c>
      <c r="E37" t="s">
        <v>17</v>
      </c>
      <c r="F37" t="s">
        <v>16</v>
      </c>
      <c r="G37" t="s">
        <v>17</v>
      </c>
      <c r="I37" t="s">
        <v>84</v>
      </c>
      <c r="J37" t="s">
        <v>84</v>
      </c>
      <c r="K37" t="s">
        <v>84</v>
      </c>
      <c r="L37" t="s">
        <v>84</v>
      </c>
      <c r="R37" s="120">
        <f t="shared" si="5"/>
        <v>0</v>
      </c>
      <c r="S37" s="120">
        <f t="shared" si="5"/>
        <v>0</v>
      </c>
    </row>
    <row r="38" spans="1:19" x14ac:dyDescent="0.3">
      <c r="C38" s="24" t="s">
        <v>39</v>
      </c>
      <c r="D38">
        <v>0.5</v>
      </c>
      <c r="E38">
        <v>0.5</v>
      </c>
      <c r="F38">
        <v>0.5</v>
      </c>
      <c r="G38">
        <v>0.5</v>
      </c>
      <c r="I38">
        <v>0.5</v>
      </c>
      <c r="J38">
        <v>0.5</v>
      </c>
      <c r="K38">
        <v>0.5</v>
      </c>
      <c r="L38">
        <v>0.5</v>
      </c>
      <c r="R38" s="120">
        <f t="shared" si="5"/>
        <v>0</v>
      </c>
      <c r="S38" s="120">
        <f t="shared" si="5"/>
        <v>0</v>
      </c>
    </row>
    <row r="39" spans="1:19" x14ac:dyDescent="0.3">
      <c r="C39" s="44" t="s">
        <v>40</v>
      </c>
      <c r="D39">
        <v>0</v>
      </c>
      <c r="E39">
        <v>0</v>
      </c>
      <c r="F39">
        <v>0</v>
      </c>
      <c r="G39">
        <v>10</v>
      </c>
      <c r="I39">
        <v>0</v>
      </c>
      <c r="J39">
        <v>0</v>
      </c>
      <c r="K39">
        <v>0</v>
      </c>
      <c r="L39">
        <v>10</v>
      </c>
      <c r="R39" s="120">
        <f t="shared" si="5"/>
        <v>0</v>
      </c>
      <c r="S39" s="120">
        <f t="shared" si="5"/>
        <v>0</v>
      </c>
    </row>
    <row r="40" spans="1:19" ht="15" thickBot="1" x14ac:dyDescent="0.35">
      <c r="C40" s="47" t="s">
        <v>41</v>
      </c>
      <c r="D40">
        <v>20</v>
      </c>
      <c r="E40">
        <v>20</v>
      </c>
      <c r="F40">
        <v>20</v>
      </c>
      <c r="G40">
        <v>20</v>
      </c>
      <c r="I40">
        <v>20</v>
      </c>
      <c r="J40">
        <v>20</v>
      </c>
      <c r="K40">
        <v>20</v>
      </c>
      <c r="L40">
        <v>20</v>
      </c>
      <c r="R40" s="120">
        <f t="shared" si="5"/>
        <v>0</v>
      </c>
      <c r="S40" s="120">
        <f t="shared" si="5"/>
        <v>0</v>
      </c>
    </row>
    <row r="41" spans="1:19" x14ac:dyDescent="0.3">
      <c r="A41">
        <v>17</v>
      </c>
      <c r="B41" s="10" t="s">
        <v>29</v>
      </c>
      <c r="C41" s="10"/>
      <c r="D41">
        <v>10.651</v>
      </c>
      <c r="E41">
        <v>10.25</v>
      </c>
      <c r="F41">
        <v>9.4320000000000004</v>
      </c>
      <c r="G41">
        <v>19.436</v>
      </c>
      <c r="I41" s="123">
        <f>D41*150/1.866</f>
        <v>856.18971061093237</v>
      </c>
      <c r="J41" s="123">
        <f t="shared" ref="J41:L56" si="6">E41*150/1.866</f>
        <v>823.95498392282957</v>
      </c>
      <c r="K41" s="123">
        <f t="shared" si="6"/>
        <v>758.19935691318324</v>
      </c>
      <c r="L41" s="123">
        <f t="shared" si="6"/>
        <v>1562.379421221865</v>
      </c>
      <c r="R41" s="120">
        <f t="shared" si="5"/>
        <v>0</v>
      </c>
      <c r="S41" s="120">
        <f t="shared" si="5"/>
        <v>0</v>
      </c>
    </row>
    <row r="42" spans="1:19" x14ac:dyDescent="0.3">
      <c r="A42">
        <v>18</v>
      </c>
      <c r="B42" s="10" t="s">
        <v>29</v>
      </c>
      <c r="C42" s="10"/>
      <c r="D42">
        <v>6.1790000000000003</v>
      </c>
      <c r="E42">
        <v>6.0010000000000003</v>
      </c>
      <c r="F42">
        <v>5.7869999999999999</v>
      </c>
      <c r="G42">
        <v>18.305</v>
      </c>
      <c r="I42" s="120">
        <f t="shared" ref="I42:L64" si="7">D42*150/1.866</f>
        <v>496.70418006430867</v>
      </c>
      <c r="J42" s="120">
        <f t="shared" si="6"/>
        <v>482.395498392283</v>
      </c>
      <c r="K42" s="120">
        <f t="shared" si="6"/>
        <v>465.19292604501601</v>
      </c>
      <c r="L42" s="120">
        <f t="shared" si="6"/>
        <v>1471.4630225080384</v>
      </c>
      <c r="R42" s="120">
        <f t="shared" si="5"/>
        <v>0</v>
      </c>
      <c r="S42" s="120">
        <f t="shared" si="5"/>
        <v>0</v>
      </c>
    </row>
    <row r="43" spans="1:19" x14ac:dyDescent="0.3">
      <c r="A43">
        <v>19</v>
      </c>
      <c r="B43" s="10" t="s">
        <v>29</v>
      </c>
      <c r="C43" s="10"/>
      <c r="D43">
        <v>6.0970000000000004</v>
      </c>
      <c r="E43">
        <v>5.4020000000000001</v>
      </c>
      <c r="F43">
        <v>5.9359999999999999</v>
      </c>
      <c r="G43">
        <v>19.512</v>
      </c>
      <c r="I43" s="120">
        <f t="shared" si="7"/>
        <v>490.11254019292608</v>
      </c>
      <c r="J43" s="120">
        <f t="shared" si="6"/>
        <v>434.24437299035372</v>
      </c>
      <c r="K43" s="120">
        <f t="shared" si="6"/>
        <v>477.17041800643085</v>
      </c>
      <c r="L43" s="120">
        <f t="shared" si="6"/>
        <v>1568.4887459807073</v>
      </c>
      <c r="R43" s="120">
        <f t="shared" si="5"/>
        <v>0</v>
      </c>
      <c r="S43" s="120">
        <f t="shared" si="5"/>
        <v>0</v>
      </c>
    </row>
    <row r="44" spans="1:19" x14ac:dyDescent="0.3">
      <c r="A44">
        <v>20</v>
      </c>
      <c r="B44" s="10" t="s">
        <v>29</v>
      </c>
      <c r="C44" s="10"/>
      <c r="D44">
        <v>7.1820000000000004</v>
      </c>
      <c r="E44">
        <v>7.2930000000000001</v>
      </c>
      <c r="F44">
        <v>7.0449999999999999</v>
      </c>
      <c r="G44">
        <v>20.872</v>
      </c>
      <c r="I44" s="120">
        <f t="shared" si="7"/>
        <v>577.33118971061083</v>
      </c>
      <c r="J44" s="120">
        <f t="shared" si="6"/>
        <v>586.25401929260454</v>
      </c>
      <c r="K44" s="120">
        <f t="shared" si="6"/>
        <v>566.31832797427649</v>
      </c>
      <c r="L44" s="120">
        <f t="shared" si="6"/>
        <v>1677.8135048231511</v>
      </c>
      <c r="R44" s="120">
        <f t="shared" si="5"/>
        <v>0</v>
      </c>
      <c r="S44" s="120">
        <f t="shared" si="5"/>
        <v>0</v>
      </c>
    </row>
    <row r="45" spans="1:19" x14ac:dyDescent="0.3">
      <c r="A45">
        <v>21</v>
      </c>
      <c r="B45" s="10" t="s">
        <v>29</v>
      </c>
      <c r="C45" s="10"/>
      <c r="D45">
        <v>5.0599999999999996</v>
      </c>
      <c r="E45">
        <v>5.2809999999999997</v>
      </c>
      <c r="F45">
        <v>5.15</v>
      </c>
      <c r="G45">
        <v>18.669</v>
      </c>
      <c r="I45" s="120">
        <f t="shared" si="7"/>
        <v>406.75241157556263</v>
      </c>
      <c r="J45" s="120">
        <f t="shared" si="6"/>
        <v>424.51768488745978</v>
      </c>
      <c r="K45" s="120">
        <f t="shared" si="6"/>
        <v>413.9871382636656</v>
      </c>
      <c r="L45" s="120">
        <f t="shared" si="6"/>
        <v>1500.7234726688102</v>
      </c>
      <c r="R45" s="120">
        <f t="shared" si="5"/>
        <v>0</v>
      </c>
      <c r="S45" s="120">
        <f t="shared" si="5"/>
        <v>0</v>
      </c>
    </row>
    <row r="46" spans="1:19" x14ac:dyDescent="0.3">
      <c r="A46">
        <v>22</v>
      </c>
      <c r="B46" s="10" t="s">
        <v>29</v>
      </c>
      <c r="C46" s="10"/>
      <c r="D46">
        <v>4.3630000000000004</v>
      </c>
      <c r="E46">
        <v>4.41</v>
      </c>
      <c r="F46">
        <v>4.5220000000000002</v>
      </c>
      <c r="G46">
        <v>9.282</v>
      </c>
      <c r="I46" s="123">
        <f>D46*150/1.866</f>
        <v>350.7234726688103</v>
      </c>
      <c r="J46" s="123">
        <f>E46*150/1.866</f>
        <v>354.50160771704179</v>
      </c>
      <c r="K46" s="123">
        <f>F46*150/1.866</f>
        <v>363.50482315112544</v>
      </c>
      <c r="L46" s="123">
        <f>G46*150/1.866</f>
        <v>746.14147909967835</v>
      </c>
      <c r="R46" s="120">
        <f t="shared" si="5"/>
        <v>0</v>
      </c>
      <c r="S46" s="120">
        <f t="shared" si="5"/>
        <v>0</v>
      </c>
    </row>
    <row r="47" spans="1:19" x14ac:dyDescent="0.3">
      <c r="A47">
        <v>23</v>
      </c>
      <c r="B47" s="10" t="s">
        <v>29</v>
      </c>
      <c r="C47" s="10"/>
      <c r="D47">
        <v>5.109</v>
      </c>
      <c r="E47">
        <v>5.1580000000000004</v>
      </c>
      <c r="F47">
        <v>4.9980000000000002</v>
      </c>
      <c r="G47">
        <v>14.502000000000001</v>
      </c>
      <c r="I47" s="120">
        <f t="shared" si="7"/>
        <v>410.69131832797427</v>
      </c>
      <c r="J47" s="120">
        <f t="shared" si="6"/>
        <v>414.63022508038586</v>
      </c>
      <c r="K47" s="120">
        <f t="shared" si="6"/>
        <v>401.76848874598073</v>
      </c>
      <c r="L47" s="120">
        <f t="shared" si="6"/>
        <v>1165.7556270096463</v>
      </c>
      <c r="R47" s="120">
        <f t="shared" si="5"/>
        <v>0</v>
      </c>
      <c r="S47" s="120">
        <f t="shared" si="5"/>
        <v>0</v>
      </c>
    </row>
    <row r="48" spans="1:19" x14ac:dyDescent="0.3">
      <c r="A48">
        <v>24</v>
      </c>
      <c r="B48" s="10" t="s">
        <v>29</v>
      </c>
      <c r="C48" s="10"/>
      <c r="D48">
        <v>5.6779999999999999</v>
      </c>
      <c r="E48">
        <v>5.6050000000000004</v>
      </c>
      <c r="F48">
        <v>5.5609999999999999</v>
      </c>
      <c r="G48">
        <v>17.155000000000001</v>
      </c>
      <c r="I48" s="120">
        <f t="shared" si="7"/>
        <v>456.43086816720256</v>
      </c>
      <c r="J48" s="120">
        <f t="shared" si="6"/>
        <v>450.56270096463027</v>
      </c>
      <c r="K48" s="120">
        <f t="shared" si="6"/>
        <v>447.0257234726688</v>
      </c>
      <c r="L48" s="120">
        <f t="shared" si="6"/>
        <v>1379.0192926045015</v>
      </c>
      <c r="N48" s="26">
        <f>AVERAGE(I42:K48)</f>
        <v>450.99142550911034</v>
      </c>
      <c r="O48" s="26">
        <f>AVERAGE(L41:L48)</f>
        <v>1383.9730707395497</v>
      </c>
      <c r="P48" s="122">
        <f>STDEV(I42:K48)</f>
        <v>67.004316927489455</v>
      </c>
      <c r="Q48" s="122">
        <f>STDEV(L41:L48)</f>
        <v>299.51740731081094</v>
      </c>
      <c r="R48" s="120">
        <f t="shared" si="5"/>
        <v>23.693181374642666</v>
      </c>
      <c r="S48" s="120">
        <f t="shared" si="5"/>
        <v>105.91138872376625</v>
      </c>
    </row>
    <row r="49" spans="1:19" x14ac:dyDescent="0.3">
      <c r="A49">
        <v>25</v>
      </c>
      <c r="B49" s="8" t="s">
        <v>59</v>
      </c>
      <c r="C49" s="8"/>
      <c r="D49">
        <v>4.2510000000000003</v>
      </c>
      <c r="E49">
        <v>4.2649999999999997</v>
      </c>
      <c r="F49">
        <v>4.258</v>
      </c>
      <c r="G49">
        <v>16.829000000000001</v>
      </c>
      <c r="I49" s="120">
        <f t="shared" si="7"/>
        <v>341.72025723472672</v>
      </c>
      <c r="J49" s="120">
        <f t="shared" si="6"/>
        <v>342.84565916398714</v>
      </c>
      <c r="K49" s="120">
        <f t="shared" si="6"/>
        <v>342.28295819935693</v>
      </c>
      <c r="L49" s="120">
        <f t="shared" si="6"/>
        <v>1352.8135048231511</v>
      </c>
      <c r="N49" s="26"/>
      <c r="O49" s="26"/>
      <c r="P49" s="122"/>
      <c r="Q49" s="122"/>
      <c r="R49" s="120">
        <f t="shared" si="5"/>
        <v>0</v>
      </c>
      <c r="S49" s="120">
        <f t="shared" si="5"/>
        <v>0</v>
      </c>
    </row>
    <row r="50" spans="1:19" x14ac:dyDescent="0.3">
      <c r="A50">
        <v>26</v>
      </c>
      <c r="B50" s="8" t="s">
        <v>59</v>
      </c>
      <c r="C50" s="8"/>
      <c r="D50">
        <v>5.2590000000000003</v>
      </c>
      <c r="E50">
        <v>5.266</v>
      </c>
      <c r="F50">
        <v>5.548</v>
      </c>
      <c r="G50">
        <v>18.93</v>
      </c>
      <c r="I50" s="120">
        <f t="shared" si="7"/>
        <v>422.7491961414791</v>
      </c>
      <c r="J50" s="120">
        <f t="shared" si="6"/>
        <v>423.31189710610931</v>
      </c>
      <c r="K50" s="120">
        <f t="shared" si="6"/>
        <v>445.98070739549837</v>
      </c>
      <c r="L50" s="120">
        <f t="shared" si="6"/>
        <v>1521.7041800643085</v>
      </c>
      <c r="N50" s="26"/>
      <c r="O50" s="26"/>
      <c r="P50" s="122"/>
      <c r="Q50" s="122"/>
      <c r="R50" s="120">
        <f t="shared" si="5"/>
        <v>0</v>
      </c>
      <c r="S50" s="120">
        <f t="shared" si="5"/>
        <v>0</v>
      </c>
    </row>
    <row r="51" spans="1:19" x14ac:dyDescent="0.3">
      <c r="A51">
        <v>27</v>
      </c>
      <c r="B51" s="8" t="s">
        <v>59</v>
      </c>
      <c r="C51" s="8"/>
      <c r="D51">
        <v>5.3819999999999997</v>
      </c>
      <c r="E51">
        <v>5.3630000000000004</v>
      </c>
      <c r="F51">
        <v>5.367</v>
      </c>
      <c r="G51">
        <v>19.61</v>
      </c>
      <c r="I51" s="120">
        <f t="shared" si="7"/>
        <v>432.63665594855303</v>
      </c>
      <c r="J51" s="120">
        <f t="shared" si="6"/>
        <v>431.10932475884243</v>
      </c>
      <c r="K51" s="120">
        <f t="shared" si="6"/>
        <v>431.4308681672025</v>
      </c>
      <c r="L51" s="120">
        <f t="shared" si="6"/>
        <v>1576.3665594855304</v>
      </c>
      <c r="N51" s="26"/>
      <c r="O51" s="26"/>
      <c r="P51" s="122"/>
      <c r="Q51" s="122"/>
      <c r="R51" s="120">
        <f t="shared" si="5"/>
        <v>0</v>
      </c>
      <c r="S51" s="120">
        <f t="shared" si="5"/>
        <v>0</v>
      </c>
    </row>
    <row r="52" spans="1:19" x14ac:dyDescent="0.3">
      <c r="A52">
        <v>28</v>
      </c>
      <c r="B52" s="8" t="s">
        <v>59</v>
      </c>
      <c r="C52" s="8"/>
      <c r="D52">
        <v>6.29</v>
      </c>
      <c r="E52">
        <v>6.2679999999999998</v>
      </c>
      <c r="F52">
        <v>6.0570000000000004</v>
      </c>
      <c r="G52">
        <v>20.582999999999998</v>
      </c>
      <c r="I52" s="120">
        <f t="shared" si="7"/>
        <v>505.62700964630221</v>
      </c>
      <c r="J52" s="120">
        <f t="shared" si="6"/>
        <v>503.85852090032148</v>
      </c>
      <c r="K52" s="120">
        <f t="shared" si="6"/>
        <v>486.8971061093248</v>
      </c>
      <c r="L52" s="120">
        <f t="shared" si="6"/>
        <v>1654.5819935691316</v>
      </c>
      <c r="N52" s="26"/>
      <c r="O52" s="26"/>
      <c r="P52" s="122"/>
      <c r="Q52" s="122"/>
      <c r="R52" s="120">
        <f t="shared" si="5"/>
        <v>0</v>
      </c>
      <c r="S52" s="120">
        <f t="shared" si="5"/>
        <v>0</v>
      </c>
    </row>
    <row r="53" spans="1:19" x14ac:dyDescent="0.3">
      <c r="A53">
        <v>29</v>
      </c>
      <c r="B53" s="8" t="s">
        <v>59</v>
      </c>
      <c r="C53" s="8"/>
      <c r="D53">
        <v>6.6479999999999997</v>
      </c>
      <c r="E53">
        <v>6.5460000000000003</v>
      </c>
      <c r="F53">
        <v>6.3639999999999999</v>
      </c>
      <c r="G53">
        <v>16.309999999999999</v>
      </c>
      <c r="I53" s="120">
        <f t="shared" si="7"/>
        <v>534.40514469453365</v>
      </c>
      <c r="J53" s="120">
        <f t="shared" si="6"/>
        <v>526.20578778135052</v>
      </c>
      <c r="K53" s="120">
        <f t="shared" si="6"/>
        <v>511.57556270096461</v>
      </c>
      <c r="L53" s="120">
        <f t="shared" si="6"/>
        <v>1311.0932475884244</v>
      </c>
      <c r="N53" s="26"/>
      <c r="O53" s="26"/>
      <c r="P53" s="122"/>
      <c r="Q53" s="122"/>
      <c r="R53" s="120">
        <f t="shared" si="5"/>
        <v>0</v>
      </c>
      <c r="S53" s="120">
        <f t="shared" si="5"/>
        <v>0</v>
      </c>
    </row>
    <row r="54" spans="1:19" x14ac:dyDescent="0.3">
      <c r="A54">
        <v>30</v>
      </c>
      <c r="B54" s="8" t="s">
        <v>59</v>
      </c>
      <c r="C54" s="8"/>
      <c r="D54">
        <v>6.1040000000000001</v>
      </c>
      <c r="E54">
        <v>5.8849999999999998</v>
      </c>
      <c r="F54">
        <v>5.601</v>
      </c>
      <c r="G54">
        <v>19.539000000000001</v>
      </c>
      <c r="I54" s="120">
        <f t="shared" si="7"/>
        <v>490.67524115755623</v>
      </c>
      <c r="J54" s="120">
        <f t="shared" si="6"/>
        <v>473.07073954983917</v>
      </c>
      <c r="K54" s="120">
        <f t="shared" si="6"/>
        <v>450.24115755627008</v>
      </c>
      <c r="L54" s="120">
        <f t="shared" si="6"/>
        <v>1570.6591639871383</v>
      </c>
      <c r="N54" s="26"/>
      <c r="O54" s="26"/>
      <c r="P54" s="122"/>
      <c r="Q54" s="122"/>
      <c r="R54" s="120">
        <f t="shared" si="5"/>
        <v>0</v>
      </c>
      <c r="S54" s="120">
        <f t="shared" si="5"/>
        <v>0</v>
      </c>
    </row>
    <row r="55" spans="1:19" x14ac:dyDescent="0.3">
      <c r="A55">
        <v>31</v>
      </c>
      <c r="B55" s="8" t="s">
        <v>59</v>
      </c>
      <c r="C55" s="8"/>
      <c r="D55">
        <v>5.0579999999999998</v>
      </c>
      <c r="E55">
        <v>4.9779999999999998</v>
      </c>
      <c r="F55">
        <v>4.5750000000000002</v>
      </c>
      <c r="G55">
        <v>16.097999999999999</v>
      </c>
      <c r="I55" s="120">
        <f t="shared" si="7"/>
        <v>406.5916398713826</v>
      </c>
      <c r="J55" s="120">
        <f t="shared" si="6"/>
        <v>400.16077170417998</v>
      </c>
      <c r="K55" s="120">
        <f t="shared" si="6"/>
        <v>367.76527331189709</v>
      </c>
      <c r="L55" s="120">
        <f t="shared" si="6"/>
        <v>1294.0514469453374</v>
      </c>
      <c r="N55" s="26"/>
      <c r="O55" s="26"/>
      <c r="P55" s="122"/>
      <c r="Q55" s="122"/>
      <c r="R55" s="120">
        <f t="shared" si="5"/>
        <v>0</v>
      </c>
      <c r="S55" s="120">
        <f t="shared" si="5"/>
        <v>0</v>
      </c>
    </row>
    <row r="56" spans="1:19" x14ac:dyDescent="0.3">
      <c r="A56">
        <v>32</v>
      </c>
      <c r="B56" s="8" t="s">
        <v>59</v>
      </c>
      <c r="C56" s="8"/>
      <c r="D56">
        <v>5.29</v>
      </c>
      <c r="E56">
        <v>5.0289999999999999</v>
      </c>
      <c r="F56">
        <v>4.9139999999999997</v>
      </c>
      <c r="G56">
        <v>13.441000000000001</v>
      </c>
      <c r="I56" s="120">
        <f t="shared" si="7"/>
        <v>425.24115755627008</v>
      </c>
      <c r="J56" s="120">
        <f t="shared" si="6"/>
        <v>404.26045016077171</v>
      </c>
      <c r="K56" s="120">
        <f t="shared" si="6"/>
        <v>395.01607717041793</v>
      </c>
      <c r="L56" s="120">
        <f t="shared" si="6"/>
        <v>1080.4662379421222</v>
      </c>
      <c r="N56" s="26">
        <f t="shared" ref="N56:N64" si="8">AVERAGE(I49:K56)</f>
        <v>437.3191318327975</v>
      </c>
      <c r="O56" s="26">
        <f>AVERAGE(L49:L56)</f>
        <v>1420.2170418006431</v>
      </c>
      <c r="P56" s="122">
        <f>STDEV(I49:K56)</f>
        <v>57.691043432583264</v>
      </c>
      <c r="Q56" s="122">
        <f t="shared" ref="Q56:Q64" si="9">STDEV(L49:L56)</f>
        <v>192.74026903717012</v>
      </c>
      <c r="R56" s="120">
        <f t="shared" si="5"/>
        <v>20.399944636698468</v>
      </c>
      <c r="S56" s="120">
        <f t="shared" si="5"/>
        <v>68.154267693483078</v>
      </c>
    </row>
    <row r="57" spans="1:19" x14ac:dyDescent="0.3">
      <c r="A57">
        <v>33</v>
      </c>
      <c r="B57" s="99" t="s">
        <v>60</v>
      </c>
      <c r="C57" s="99"/>
      <c r="D57">
        <v>6.1689999999999996</v>
      </c>
      <c r="E57">
        <v>6.3140000000000001</v>
      </c>
      <c r="F57">
        <v>5.726</v>
      </c>
      <c r="G57">
        <v>18.428999999999998</v>
      </c>
      <c r="I57" s="120">
        <f t="shared" si="7"/>
        <v>495.90032154340827</v>
      </c>
      <c r="J57" s="120">
        <f t="shared" si="7"/>
        <v>507.55627009646298</v>
      </c>
      <c r="K57" s="120">
        <f t="shared" si="7"/>
        <v>460.2893890675241</v>
      </c>
      <c r="L57" s="120">
        <f t="shared" si="7"/>
        <v>1481.4308681672023</v>
      </c>
      <c r="N57" s="26"/>
      <c r="O57" s="26"/>
      <c r="P57" s="122"/>
      <c r="Q57" s="122"/>
      <c r="R57" s="120">
        <f t="shared" si="5"/>
        <v>0</v>
      </c>
      <c r="S57" s="120">
        <f t="shared" si="5"/>
        <v>0</v>
      </c>
    </row>
    <row r="58" spans="1:19" x14ac:dyDescent="0.3">
      <c r="A58">
        <v>34</v>
      </c>
      <c r="B58" s="99" t="s">
        <v>60</v>
      </c>
      <c r="C58" s="99"/>
      <c r="D58">
        <v>5.6040000000000001</v>
      </c>
      <c r="E58">
        <v>5.1879999999999997</v>
      </c>
      <c r="F58">
        <v>5.2839999999999998</v>
      </c>
      <c r="G58">
        <v>15.55</v>
      </c>
      <c r="I58" s="120">
        <f t="shared" si="7"/>
        <v>450.48231511254016</v>
      </c>
      <c r="J58" s="120">
        <f t="shared" si="7"/>
        <v>417.04180064308673</v>
      </c>
      <c r="K58" s="120">
        <f t="shared" si="7"/>
        <v>424.75884244372992</v>
      </c>
      <c r="L58" s="120">
        <f t="shared" si="7"/>
        <v>1250</v>
      </c>
      <c r="N58" s="26"/>
      <c r="O58" s="26"/>
      <c r="P58" s="122"/>
      <c r="Q58" s="122"/>
      <c r="R58" s="120">
        <f t="shared" si="5"/>
        <v>0</v>
      </c>
      <c r="S58" s="120">
        <f t="shared" si="5"/>
        <v>0</v>
      </c>
    </row>
    <row r="59" spans="1:19" x14ac:dyDescent="0.3">
      <c r="A59">
        <v>35</v>
      </c>
      <c r="B59" s="99" t="s">
        <v>60</v>
      </c>
      <c r="C59" s="99"/>
      <c r="D59">
        <v>5.0309999999999997</v>
      </c>
      <c r="E59">
        <v>5.3630000000000004</v>
      </c>
      <c r="F59">
        <v>4.7539999999999996</v>
      </c>
      <c r="G59">
        <v>16.312000000000001</v>
      </c>
      <c r="I59" s="120">
        <f t="shared" si="7"/>
        <v>404.42122186495175</v>
      </c>
      <c r="J59" s="120">
        <f t="shared" si="7"/>
        <v>431.10932475884243</v>
      </c>
      <c r="K59" s="120">
        <f t="shared" si="7"/>
        <v>382.15434083601281</v>
      </c>
      <c r="L59" s="120">
        <f t="shared" si="7"/>
        <v>1311.2540192926044</v>
      </c>
      <c r="N59" s="26"/>
      <c r="O59" s="26"/>
      <c r="P59" s="122"/>
      <c r="Q59" s="122"/>
      <c r="R59" s="120">
        <f t="shared" si="5"/>
        <v>0</v>
      </c>
      <c r="S59" s="120">
        <f t="shared" si="5"/>
        <v>0</v>
      </c>
    </row>
    <row r="60" spans="1:19" x14ac:dyDescent="0.3">
      <c r="A60">
        <v>36</v>
      </c>
      <c r="B60" s="99" t="s">
        <v>60</v>
      </c>
      <c r="C60" s="99"/>
      <c r="D60">
        <v>4.0970000000000004</v>
      </c>
      <c r="E60">
        <v>4.9710000000000001</v>
      </c>
      <c r="F60">
        <v>4.6269999999999998</v>
      </c>
      <c r="G60">
        <v>14.696</v>
      </c>
      <c r="I60" s="120">
        <f t="shared" si="7"/>
        <v>329.34083601286176</v>
      </c>
      <c r="J60" s="120">
        <f t="shared" si="7"/>
        <v>399.59807073954983</v>
      </c>
      <c r="K60" s="120">
        <f t="shared" si="7"/>
        <v>371.94533762057875</v>
      </c>
      <c r="L60" s="120">
        <f t="shared" si="7"/>
        <v>1181.3504823151125</v>
      </c>
      <c r="N60" s="26"/>
      <c r="O60" s="26"/>
      <c r="P60" s="122"/>
      <c r="Q60" s="122"/>
      <c r="R60" s="120">
        <f t="shared" si="5"/>
        <v>0</v>
      </c>
      <c r="S60" s="120">
        <f t="shared" si="5"/>
        <v>0</v>
      </c>
    </row>
    <row r="61" spans="1:19" x14ac:dyDescent="0.3">
      <c r="A61">
        <v>37</v>
      </c>
      <c r="B61" s="99" t="s">
        <v>60</v>
      </c>
      <c r="C61" s="99"/>
      <c r="D61">
        <v>4.827</v>
      </c>
      <c r="E61">
        <v>4.5960000000000001</v>
      </c>
      <c r="F61">
        <v>4.6870000000000003</v>
      </c>
      <c r="G61">
        <v>12.218</v>
      </c>
      <c r="I61" s="120">
        <f t="shared" si="7"/>
        <v>388.02250803858516</v>
      </c>
      <c r="J61" s="120">
        <f t="shared" si="7"/>
        <v>369.45337620578778</v>
      </c>
      <c r="K61" s="120">
        <f t="shared" si="7"/>
        <v>376.76848874598073</v>
      </c>
      <c r="L61" s="120">
        <f t="shared" si="7"/>
        <v>982.15434083601281</v>
      </c>
      <c r="N61" s="26"/>
      <c r="O61" s="26"/>
      <c r="P61" s="122"/>
      <c r="Q61" s="122"/>
      <c r="R61" s="120">
        <f t="shared" si="5"/>
        <v>0</v>
      </c>
      <c r="S61" s="120">
        <f t="shared" si="5"/>
        <v>0</v>
      </c>
    </row>
    <row r="62" spans="1:19" x14ac:dyDescent="0.3">
      <c r="A62">
        <v>38</v>
      </c>
      <c r="B62" s="99" t="s">
        <v>60</v>
      </c>
      <c r="C62" s="99"/>
      <c r="D62">
        <v>5.77</v>
      </c>
      <c r="E62">
        <v>5.6230000000000002</v>
      </c>
      <c r="F62">
        <v>4.6429999999999998</v>
      </c>
      <c r="G62">
        <v>19.640999999999998</v>
      </c>
      <c r="I62" s="120">
        <f t="shared" si="7"/>
        <v>463.82636655948545</v>
      </c>
      <c r="J62" s="120">
        <f t="shared" si="7"/>
        <v>452.00964630225081</v>
      </c>
      <c r="K62" s="120">
        <f t="shared" si="7"/>
        <v>373.23151125401921</v>
      </c>
      <c r="L62" s="120">
        <f t="shared" si="7"/>
        <v>1578.8585209003213</v>
      </c>
      <c r="N62" s="26"/>
      <c r="O62" s="26"/>
      <c r="P62" s="122"/>
      <c r="Q62" s="122"/>
      <c r="R62" s="120">
        <f t="shared" si="5"/>
        <v>0</v>
      </c>
      <c r="S62" s="120">
        <f t="shared" si="5"/>
        <v>0</v>
      </c>
    </row>
    <row r="63" spans="1:19" x14ac:dyDescent="0.3">
      <c r="A63">
        <v>39</v>
      </c>
      <c r="B63" s="99" t="s">
        <v>60</v>
      </c>
      <c r="C63" s="99"/>
      <c r="D63">
        <v>5.7060000000000004</v>
      </c>
      <c r="E63">
        <v>5.2759999999999998</v>
      </c>
      <c r="F63">
        <v>5.7119999999999997</v>
      </c>
      <c r="G63">
        <v>18.126999999999999</v>
      </c>
      <c r="I63" s="120">
        <f t="shared" si="7"/>
        <v>458.68167202572351</v>
      </c>
      <c r="J63" s="120">
        <f t="shared" si="7"/>
        <v>424.11575562700961</v>
      </c>
      <c r="K63" s="120">
        <f t="shared" si="7"/>
        <v>459.16398713826362</v>
      </c>
      <c r="L63" s="120">
        <f t="shared" si="7"/>
        <v>1457.1543408360126</v>
      </c>
      <c r="N63" s="26"/>
      <c r="O63" s="26"/>
      <c r="P63" s="122"/>
      <c r="Q63" s="122"/>
      <c r="R63" s="120">
        <f t="shared" si="5"/>
        <v>0</v>
      </c>
      <c r="S63" s="120">
        <f t="shared" si="5"/>
        <v>0</v>
      </c>
    </row>
    <row r="64" spans="1:19" x14ac:dyDescent="0.3">
      <c r="A64">
        <v>40</v>
      </c>
      <c r="B64" s="99" t="s">
        <v>60</v>
      </c>
      <c r="C64" s="99"/>
      <c r="D64">
        <v>6.851</v>
      </c>
      <c r="E64">
        <v>6.5549999999999997</v>
      </c>
      <c r="F64">
        <v>6.4939999999999998</v>
      </c>
      <c r="G64">
        <v>19.356000000000002</v>
      </c>
      <c r="I64" s="120">
        <f t="shared" si="7"/>
        <v>550.72347266881036</v>
      </c>
      <c r="J64" s="120">
        <f t="shared" si="7"/>
        <v>526.92926045016077</v>
      </c>
      <c r="K64" s="120">
        <f t="shared" si="7"/>
        <v>522.02572347266869</v>
      </c>
      <c r="L64" s="120">
        <f t="shared" si="7"/>
        <v>1555.9485530546624</v>
      </c>
      <c r="N64" s="26">
        <f t="shared" si="8"/>
        <v>434.98124330117906</v>
      </c>
      <c r="O64" s="26">
        <f>AVERAGE(L57:L64)</f>
        <v>1349.7688906752412</v>
      </c>
      <c r="P64" s="122">
        <f>STDEV(I57:K64)</f>
        <v>57.455145727191294</v>
      </c>
      <c r="Q64" s="122">
        <f t="shared" si="9"/>
        <v>206.6055826486525</v>
      </c>
      <c r="R64" s="120">
        <f t="shared" si="5"/>
        <v>20.316529606503288</v>
      </c>
      <c r="S64" s="120">
        <f t="shared" si="5"/>
        <v>73.057136721588577</v>
      </c>
    </row>
    <row r="65" spans="1:19" x14ac:dyDescent="0.3">
      <c r="P65" s="122"/>
      <c r="Q65" s="122"/>
      <c r="R65" s="120">
        <f t="shared" si="5"/>
        <v>0</v>
      </c>
      <c r="S65" s="120">
        <f t="shared" si="5"/>
        <v>0</v>
      </c>
    </row>
    <row r="66" spans="1:19" ht="15" thickBot="1" x14ac:dyDescent="0.35">
      <c r="C66" t="s">
        <v>15</v>
      </c>
      <c r="D66" t="s">
        <v>16</v>
      </c>
      <c r="E66" t="s">
        <v>17</v>
      </c>
      <c r="F66" t="s">
        <v>16</v>
      </c>
      <c r="H66" t="s">
        <v>84</v>
      </c>
      <c r="I66" t="s">
        <v>84</v>
      </c>
      <c r="J66" t="s">
        <v>84</v>
      </c>
      <c r="P66" s="122"/>
      <c r="Q66" s="122"/>
      <c r="R66" s="120">
        <f t="shared" si="5"/>
        <v>0</v>
      </c>
      <c r="S66" s="120">
        <f t="shared" si="5"/>
        <v>0</v>
      </c>
    </row>
    <row r="67" spans="1:19" x14ac:dyDescent="0.3">
      <c r="C67" s="24" t="s">
        <v>39</v>
      </c>
      <c r="D67">
        <v>0.5</v>
      </c>
      <c r="E67">
        <v>0.5</v>
      </c>
      <c r="F67">
        <v>0.5</v>
      </c>
      <c r="P67" s="122"/>
      <c r="Q67" s="122"/>
      <c r="R67" s="120">
        <f t="shared" si="5"/>
        <v>0</v>
      </c>
      <c r="S67" s="120">
        <f t="shared" si="5"/>
        <v>0</v>
      </c>
    </row>
    <row r="68" spans="1:19" x14ac:dyDescent="0.3">
      <c r="C68" s="44" t="s">
        <v>40</v>
      </c>
      <c r="D68">
        <v>0</v>
      </c>
      <c r="E68">
        <v>0</v>
      </c>
      <c r="F68">
        <v>0</v>
      </c>
      <c r="P68" s="122"/>
      <c r="Q68" s="122"/>
      <c r="R68" s="120">
        <f t="shared" si="5"/>
        <v>0</v>
      </c>
      <c r="S68" s="120">
        <f t="shared" si="5"/>
        <v>0</v>
      </c>
    </row>
    <row r="69" spans="1:19" ht="15" thickBot="1" x14ac:dyDescent="0.35">
      <c r="C69" s="47" t="s">
        <v>41</v>
      </c>
      <c r="D69">
        <v>20</v>
      </c>
      <c r="E69">
        <v>20</v>
      </c>
      <c r="F69">
        <v>40</v>
      </c>
      <c r="P69" s="122"/>
      <c r="Q69" s="122"/>
      <c r="R69" s="120">
        <f t="shared" si="5"/>
        <v>0</v>
      </c>
      <c r="S69" s="120">
        <f t="shared" si="5"/>
        <v>0</v>
      </c>
    </row>
    <row r="70" spans="1:19" x14ac:dyDescent="0.3">
      <c r="A70">
        <v>17</v>
      </c>
      <c r="B70" s="10" t="s">
        <v>29</v>
      </c>
      <c r="C70" s="10"/>
      <c r="D70">
        <v>10.247</v>
      </c>
      <c r="E70">
        <v>10.146000000000001</v>
      </c>
      <c r="F70">
        <v>17.003</v>
      </c>
      <c r="H70" s="120">
        <f>D70*150/1.866</f>
        <v>823.71382636655937</v>
      </c>
      <c r="I70" s="120">
        <f>E70*150/1.866</f>
        <v>815.59485530546624</v>
      </c>
      <c r="J70" s="120">
        <f>F70*75/1.866</f>
        <v>683.40032154340827</v>
      </c>
      <c r="P70" s="122"/>
      <c r="Q70" s="122"/>
      <c r="R70" s="120">
        <f t="shared" si="5"/>
        <v>0</v>
      </c>
      <c r="S70" s="120">
        <f t="shared" si="5"/>
        <v>0</v>
      </c>
    </row>
    <row r="71" spans="1:19" x14ac:dyDescent="0.3">
      <c r="A71">
        <v>18</v>
      </c>
      <c r="B71" s="10" t="s">
        <v>29</v>
      </c>
      <c r="C71" s="10"/>
      <c r="D71">
        <v>6.7679999999999998</v>
      </c>
      <c r="E71">
        <v>7.7190000000000003</v>
      </c>
      <c r="F71">
        <v>12.242000000000001</v>
      </c>
      <c r="H71" s="120">
        <f t="shared" ref="H71:I93" si="10">D71*150/1.866</f>
        <v>544.0514469453376</v>
      </c>
      <c r="I71" s="120">
        <f t="shared" si="10"/>
        <v>620.49839228295821</v>
      </c>
      <c r="J71" s="120">
        <f t="shared" ref="J71:J93" si="11">F71*75/1.866</f>
        <v>492.04180064308684</v>
      </c>
      <c r="P71" s="122"/>
      <c r="Q71" s="122"/>
      <c r="R71" s="120">
        <f t="shared" si="5"/>
        <v>0</v>
      </c>
      <c r="S71" s="120">
        <f t="shared" si="5"/>
        <v>0</v>
      </c>
    </row>
    <row r="72" spans="1:19" x14ac:dyDescent="0.3">
      <c r="A72">
        <v>19</v>
      </c>
      <c r="B72" s="10" t="s">
        <v>29</v>
      </c>
      <c r="C72" s="10"/>
      <c r="D72">
        <v>6.2149999999999999</v>
      </c>
      <c r="E72">
        <v>6.0519999999999996</v>
      </c>
      <c r="F72">
        <v>11.24</v>
      </c>
      <c r="H72" s="120">
        <f t="shared" si="10"/>
        <v>499.59807073954983</v>
      </c>
      <c r="I72" s="120">
        <f t="shared" si="10"/>
        <v>486.49517684887456</v>
      </c>
      <c r="J72" s="120">
        <f t="shared" si="11"/>
        <v>451.76848874598068</v>
      </c>
      <c r="P72" s="122"/>
      <c r="Q72" s="122"/>
      <c r="R72" s="120">
        <f t="shared" si="5"/>
        <v>0</v>
      </c>
      <c r="S72" s="120">
        <f t="shared" si="5"/>
        <v>0</v>
      </c>
    </row>
    <row r="73" spans="1:19" x14ac:dyDescent="0.3">
      <c r="A73">
        <v>20</v>
      </c>
      <c r="B73" s="10" t="s">
        <v>29</v>
      </c>
      <c r="C73" s="10"/>
      <c r="D73">
        <v>7.2919999999999998</v>
      </c>
      <c r="E73">
        <v>8.3640000000000008</v>
      </c>
      <c r="F73">
        <v>12.906000000000001</v>
      </c>
      <c r="H73" s="120">
        <f t="shared" si="10"/>
        <v>586.17363344051444</v>
      </c>
      <c r="I73" s="120">
        <f t="shared" si="10"/>
        <v>672.34726688102899</v>
      </c>
      <c r="J73" s="120">
        <f t="shared" si="11"/>
        <v>518.72990353697753</v>
      </c>
      <c r="P73" s="122"/>
      <c r="Q73" s="122"/>
      <c r="R73" s="120">
        <f t="shared" si="5"/>
        <v>0</v>
      </c>
      <c r="S73" s="120">
        <f t="shared" si="5"/>
        <v>0</v>
      </c>
    </row>
    <row r="74" spans="1:19" x14ac:dyDescent="0.3">
      <c r="A74">
        <v>21</v>
      </c>
      <c r="B74" s="10" t="s">
        <v>29</v>
      </c>
      <c r="C74" s="10"/>
      <c r="D74">
        <v>4.4939999999999998</v>
      </c>
      <c r="E74">
        <v>3.766</v>
      </c>
      <c r="F74">
        <v>8.2650000000000006</v>
      </c>
      <c r="H74" s="120">
        <f t="shared" si="10"/>
        <v>361.25401929260443</v>
      </c>
      <c r="I74" s="120">
        <f t="shared" si="10"/>
        <v>302.73311897106106</v>
      </c>
      <c r="J74" s="120">
        <f t="shared" si="11"/>
        <v>332.19453376205786</v>
      </c>
      <c r="P74" s="122"/>
      <c r="Q74" s="122"/>
      <c r="R74" s="120">
        <f t="shared" si="5"/>
        <v>0</v>
      </c>
      <c r="S74" s="120">
        <f t="shared" si="5"/>
        <v>0</v>
      </c>
    </row>
    <row r="75" spans="1:19" x14ac:dyDescent="0.3">
      <c r="A75">
        <v>22</v>
      </c>
      <c r="B75" s="10" t="s">
        <v>29</v>
      </c>
      <c r="C75" s="10"/>
      <c r="D75">
        <v>5.2030000000000003</v>
      </c>
      <c r="E75">
        <v>5.4690000000000003</v>
      </c>
      <c r="F75">
        <v>8.3819999999999997</v>
      </c>
      <c r="H75" s="120">
        <f t="shared" si="10"/>
        <v>418.24758842443731</v>
      </c>
      <c r="I75" s="120">
        <f t="shared" si="10"/>
        <v>439.63022508038586</v>
      </c>
      <c r="J75" s="120">
        <f t="shared" si="11"/>
        <v>336.89710610932474</v>
      </c>
      <c r="P75" s="122"/>
      <c r="Q75" s="122"/>
      <c r="R75" s="120">
        <f t="shared" si="5"/>
        <v>0</v>
      </c>
      <c r="S75" s="120">
        <f t="shared" si="5"/>
        <v>0</v>
      </c>
    </row>
    <row r="76" spans="1:19" x14ac:dyDescent="0.3">
      <c r="A76">
        <v>23</v>
      </c>
      <c r="B76" s="10" t="s">
        <v>29</v>
      </c>
      <c r="C76" s="10"/>
      <c r="D76">
        <v>3.9510000000000001</v>
      </c>
      <c r="E76">
        <v>2.9990000000000001</v>
      </c>
      <c r="F76">
        <v>7.1150000000000002</v>
      </c>
      <c r="H76" s="120">
        <f t="shared" si="10"/>
        <v>317.604501607717</v>
      </c>
      <c r="I76" s="120">
        <f t="shared" si="10"/>
        <v>241.07717041800643</v>
      </c>
      <c r="J76" s="120">
        <f t="shared" si="11"/>
        <v>285.97266881028935</v>
      </c>
      <c r="P76" s="122"/>
      <c r="Q76" s="122"/>
      <c r="R76" s="120">
        <f t="shared" si="5"/>
        <v>0</v>
      </c>
      <c r="S76" s="120">
        <f t="shared" si="5"/>
        <v>0</v>
      </c>
    </row>
    <row r="77" spans="1:19" x14ac:dyDescent="0.3">
      <c r="A77">
        <v>24</v>
      </c>
      <c r="B77" s="10" t="s">
        <v>29</v>
      </c>
      <c r="C77" s="10"/>
      <c r="D77">
        <v>7.141</v>
      </c>
      <c r="E77">
        <v>7.2590000000000003</v>
      </c>
      <c r="F77">
        <v>13.619</v>
      </c>
      <c r="H77" s="120">
        <f t="shared" si="10"/>
        <v>574.03536977491967</v>
      </c>
      <c r="I77" s="120">
        <f t="shared" si="10"/>
        <v>583.52090032154342</v>
      </c>
      <c r="J77" s="120">
        <f t="shared" si="11"/>
        <v>547.38745980707392</v>
      </c>
      <c r="N77" s="26">
        <f>AVERAGE(H70:I77)</f>
        <v>517.91097266881025</v>
      </c>
      <c r="O77" s="26">
        <f>AVERAGE(J70:J77)</f>
        <v>456.04903536977486</v>
      </c>
      <c r="P77" s="122">
        <f>STDEV(H70:I77)</f>
        <v>170.15465105590573</v>
      </c>
      <c r="Q77" s="122">
        <f>STDEV(J70:J77)</f>
        <v>132.95385818619593</v>
      </c>
      <c r="R77" s="120">
        <f>P77/2.828</f>
        <v>60.167839835893119</v>
      </c>
      <c r="S77" s="120">
        <f t="shared" si="5"/>
        <v>47.013386911667588</v>
      </c>
    </row>
    <row r="78" spans="1:19" x14ac:dyDescent="0.3">
      <c r="A78">
        <v>25</v>
      </c>
      <c r="B78" s="8" t="s">
        <v>59</v>
      </c>
      <c r="C78" s="8"/>
      <c r="D78">
        <v>3.8439999999999999</v>
      </c>
      <c r="E78">
        <v>3.5529999999999999</v>
      </c>
      <c r="F78">
        <v>6.91</v>
      </c>
      <c r="H78" s="120">
        <f t="shared" si="10"/>
        <v>309.00321543408359</v>
      </c>
      <c r="I78" s="120">
        <f t="shared" si="10"/>
        <v>285.61093247588423</v>
      </c>
      <c r="J78" s="120">
        <f t="shared" si="11"/>
        <v>277.73311897106106</v>
      </c>
      <c r="N78" s="26"/>
      <c r="O78" s="26"/>
      <c r="P78" s="122"/>
      <c r="Q78" s="122"/>
      <c r="R78" s="120">
        <f t="shared" si="5"/>
        <v>0</v>
      </c>
      <c r="S78" s="120">
        <f t="shared" si="5"/>
        <v>0</v>
      </c>
    </row>
    <row r="79" spans="1:19" x14ac:dyDescent="0.3">
      <c r="A79">
        <v>26</v>
      </c>
      <c r="B79" s="8" t="s">
        <v>59</v>
      </c>
      <c r="C79" s="8"/>
      <c r="D79">
        <v>5.2450000000000001</v>
      </c>
      <c r="E79">
        <v>5.3940000000000001</v>
      </c>
      <c r="F79">
        <v>8.7040000000000006</v>
      </c>
      <c r="H79" s="120">
        <f t="shared" si="10"/>
        <v>421.62379421221863</v>
      </c>
      <c r="I79" s="120">
        <f t="shared" si="10"/>
        <v>433.60128617363341</v>
      </c>
      <c r="J79" s="120">
        <f t="shared" si="11"/>
        <v>349.83922829581996</v>
      </c>
      <c r="N79" s="26"/>
      <c r="O79" s="26"/>
      <c r="P79" s="122"/>
      <c r="Q79" s="122"/>
      <c r="R79" s="120">
        <f t="shared" si="5"/>
        <v>0</v>
      </c>
      <c r="S79" s="120">
        <f t="shared" si="5"/>
        <v>0</v>
      </c>
    </row>
    <row r="80" spans="1:19" x14ac:dyDescent="0.3">
      <c r="A80">
        <v>27</v>
      </c>
      <c r="B80" s="8" t="s">
        <v>59</v>
      </c>
      <c r="C80" s="8"/>
      <c r="D80">
        <v>4.7610000000000001</v>
      </c>
      <c r="E80">
        <v>4.7510000000000003</v>
      </c>
      <c r="F80">
        <v>8.9740000000000002</v>
      </c>
      <c r="H80" s="120">
        <f t="shared" si="10"/>
        <v>382.71704180064307</v>
      </c>
      <c r="I80" s="120">
        <f t="shared" si="10"/>
        <v>381.91318327974278</v>
      </c>
      <c r="J80" s="120">
        <f t="shared" si="11"/>
        <v>360.69131832797427</v>
      </c>
      <c r="N80" s="26"/>
      <c r="O80" s="26"/>
      <c r="P80" s="122"/>
      <c r="Q80" s="122"/>
      <c r="R80" s="120">
        <f t="shared" si="5"/>
        <v>0</v>
      </c>
      <c r="S80" s="120">
        <f t="shared" si="5"/>
        <v>0</v>
      </c>
    </row>
    <row r="81" spans="1:19" x14ac:dyDescent="0.3">
      <c r="A81">
        <v>28</v>
      </c>
      <c r="B81" s="8" t="s">
        <v>59</v>
      </c>
      <c r="C81" s="8"/>
      <c r="D81">
        <v>6.7480000000000002</v>
      </c>
      <c r="E81">
        <v>5.4950000000000001</v>
      </c>
      <c r="F81">
        <v>8.7629999999999999</v>
      </c>
      <c r="H81" s="120">
        <f t="shared" si="10"/>
        <v>542.44372990353702</v>
      </c>
      <c r="I81" s="120">
        <f t="shared" si="10"/>
        <v>441.72025723472666</v>
      </c>
      <c r="J81" s="120">
        <f t="shared" si="11"/>
        <v>352.2106109324759</v>
      </c>
      <c r="N81" s="26"/>
      <c r="O81" s="26"/>
      <c r="P81" s="122"/>
      <c r="Q81" s="122"/>
      <c r="R81" s="120">
        <f t="shared" si="5"/>
        <v>0</v>
      </c>
      <c r="S81" s="120">
        <f t="shared" si="5"/>
        <v>0</v>
      </c>
    </row>
    <row r="82" spans="1:19" x14ac:dyDescent="0.3">
      <c r="A82">
        <v>29</v>
      </c>
      <c r="B82" s="8" t="s">
        <v>59</v>
      </c>
      <c r="C82" s="8"/>
      <c r="D82">
        <v>6.1</v>
      </c>
      <c r="E82">
        <v>4.1050000000000004</v>
      </c>
      <c r="F82">
        <v>12.14</v>
      </c>
      <c r="H82" s="120">
        <f t="shared" si="10"/>
        <v>490.3536977491961</v>
      </c>
      <c r="I82" s="120">
        <f t="shared" si="10"/>
        <v>329.98392282958201</v>
      </c>
      <c r="J82" s="120">
        <f t="shared" si="11"/>
        <v>487.94212218649517</v>
      </c>
      <c r="N82" s="26"/>
      <c r="O82" s="26"/>
      <c r="P82" s="122"/>
      <c r="Q82" s="122"/>
      <c r="R82" s="120">
        <f t="shared" si="5"/>
        <v>0</v>
      </c>
      <c r="S82" s="120">
        <f t="shared" si="5"/>
        <v>0</v>
      </c>
    </row>
    <row r="83" spans="1:19" x14ac:dyDescent="0.3">
      <c r="A83">
        <v>30</v>
      </c>
      <c r="B83" s="8" t="s">
        <v>59</v>
      </c>
      <c r="C83" s="8"/>
      <c r="D83">
        <v>5.97</v>
      </c>
      <c r="E83">
        <v>5.8029999999999999</v>
      </c>
      <c r="F83">
        <v>9.6989999999999998</v>
      </c>
      <c r="H83" s="120">
        <f t="shared" si="10"/>
        <v>479.90353697749191</v>
      </c>
      <c r="I83" s="120">
        <f t="shared" si="10"/>
        <v>466.47909967845658</v>
      </c>
      <c r="J83" s="120">
        <f t="shared" si="11"/>
        <v>389.83118971061089</v>
      </c>
      <c r="N83" s="26"/>
      <c r="O83" s="26"/>
      <c r="P83" s="122"/>
      <c r="Q83" s="122"/>
      <c r="R83" s="120">
        <f t="shared" si="5"/>
        <v>0</v>
      </c>
      <c r="S83" s="120">
        <f t="shared" si="5"/>
        <v>0</v>
      </c>
    </row>
    <row r="84" spans="1:19" x14ac:dyDescent="0.3">
      <c r="A84">
        <v>31</v>
      </c>
      <c r="B84" s="8" t="s">
        <v>59</v>
      </c>
      <c r="C84" s="8"/>
      <c r="D84">
        <v>5.2569999999999997</v>
      </c>
      <c r="E84">
        <v>4.1150000000000002</v>
      </c>
      <c r="F84">
        <v>9.5879999999999992</v>
      </c>
      <c r="H84" s="120">
        <f t="shared" si="10"/>
        <v>422.58842443729901</v>
      </c>
      <c r="I84" s="120">
        <f t="shared" si="10"/>
        <v>330.78778135048231</v>
      </c>
      <c r="J84" s="120">
        <f t="shared" si="11"/>
        <v>385.36977491961409</v>
      </c>
      <c r="N84" s="26"/>
      <c r="O84" s="26"/>
      <c r="P84" s="122"/>
      <c r="Q84" s="122"/>
      <c r="R84" s="120">
        <f t="shared" si="5"/>
        <v>0</v>
      </c>
      <c r="S84" s="120">
        <f t="shared" si="5"/>
        <v>0</v>
      </c>
    </row>
    <row r="85" spans="1:19" x14ac:dyDescent="0.3">
      <c r="A85">
        <v>32</v>
      </c>
      <c r="B85" s="8" t="s">
        <v>59</v>
      </c>
      <c r="C85" s="8"/>
      <c r="D85">
        <v>5.6189999999999998</v>
      </c>
      <c r="E85">
        <v>5.4169999999999998</v>
      </c>
      <c r="F85">
        <v>10.366</v>
      </c>
      <c r="H85" s="120">
        <f t="shared" si="10"/>
        <v>451.68810289389063</v>
      </c>
      <c r="I85" s="120">
        <f t="shared" si="10"/>
        <v>435.45016077170413</v>
      </c>
      <c r="J85" s="120">
        <f t="shared" si="11"/>
        <v>416.63987138263661</v>
      </c>
      <c r="N85" s="26">
        <f t="shared" ref="N85" si="12">AVERAGE(H78:I85)</f>
        <v>412.86676045016077</v>
      </c>
      <c r="O85" s="26">
        <f>AVERAGE(J78:J85)</f>
        <v>377.53215434083597</v>
      </c>
      <c r="P85" s="122">
        <f t="shared" ref="P85:P93" si="13">STDEV(H78:I85)</f>
        <v>71.212691474853543</v>
      </c>
      <c r="Q85" s="122">
        <f t="shared" ref="Q85:Q93" si="14">STDEV(J78:J85)</f>
        <v>60.455425174410152</v>
      </c>
      <c r="R85" s="120">
        <f t="shared" si="5"/>
        <v>25.181291186298992</v>
      </c>
      <c r="S85" s="120">
        <f t="shared" si="5"/>
        <v>21.377448788688174</v>
      </c>
    </row>
    <row r="86" spans="1:19" x14ac:dyDescent="0.3">
      <c r="A86">
        <v>33</v>
      </c>
      <c r="B86" s="99" t="s">
        <v>60</v>
      </c>
      <c r="C86" s="99"/>
      <c r="D86">
        <v>7.5350000000000001</v>
      </c>
      <c r="E86">
        <v>6.5490000000000004</v>
      </c>
      <c r="F86">
        <v>11.641</v>
      </c>
      <c r="H86" s="120">
        <f t="shared" si="10"/>
        <v>605.7073954983922</v>
      </c>
      <c r="I86" s="120">
        <f t="shared" si="10"/>
        <v>526.4469453376206</v>
      </c>
      <c r="J86" s="120">
        <f t="shared" si="11"/>
        <v>467.88585209003213</v>
      </c>
      <c r="N86" s="26"/>
      <c r="O86" s="26"/>
      <c r="P86" s="122"/>
      <c r="Q86" s="122"/>
      <c r="R86" s="120">
        <f t="shared" ref="R86:R93" si="15">P86/2.828</f>
        <v>0</v>
      </c>
      <c r="S86" s="120">
        <f t="shared" ref="S86:S93" si="16">Q86/2.828</f>
        <v>0</v>
      </c>
    </row>
    <row r="87" spans="1:19" x14ac:dyDescent="0.3">
      <c r="A87">
        <v>34</v>
      </c>
      <c r="B87" s="99" t="s">
        <v>60</v>
      </c>
      <c r="C87" s="99"/>
      <c r="D87">
        <v>5.165</v>
      </c>
      <c r="E87">
        <v>6.3209999999999997</v>
      </c>
      <c r="F87">
        <v>9.1829999999999998</v>
      </c>
      <c r="H87" s="120">
        <f t="shared" si="10"/>
        <v>415.19292604501607</v>
      </c>
      <c r="I87" s="120">
        <f t="shared" si="10"/>
        <v>508.11897106109319</v>
      </c>
      <c r="J87" s="120">
        <f t="shared" si="11"/>
        <v>369.09163987138265</v>
      </c>
      <c r="N87" s="26"/>
      <c r="O87" s="26"/>
      <c r="P87" s="122"/>
      <c r="Q87" s="122"/>
      <c r="R87" s="120">
        <f t="shared" si="15"/>
        <v>0</v>
      </c>
      <c r="S87" s="120">
        <f t="shared" si="16"/>
        <v>0</v>
      </c>
    </row>
    <row r="88" spans="1:19" x14ac:dyDescent="0.3">
      <c r="A88">
        <v>35</v>
      </c>
      <c r="B88" s="99" t="s">
        <v>60</v>
      </c>
      <c r="C88" s="99"/>
      <c r="D88">
        <v>5.9969999999999999</v>
      </c>
      <c r="E88">
        <v>5.1669999999999998</v>
      </c>
      <c r="F88">
        <v>11.459</v>
      </c>
      <c r="H88" s="120">
        <f t="shared" si="10"/>
        <v>482.07395498392276</v>
      </c>
      <c r="I88" s="120">
        <f t="shared" si="10"/>
        <v>415.3536977491961</v>
      </c>
      <c r="J88" s="120">
        <f t="shared" si="11"/>
        <v>460.57073954983917</v>
      </c>
      <c r="N88" s="26"/>
      <c r="O88" s="26"/>
      <c r="P88" s="122"/>
      <c r="Q88" s="122"/>
      <c r="R88" s="120">
        <f t="shared" si="15"/>
        <v>0</v>
      </c>
      <c r="S88" s="120">
        <f t="shared" si="16"/>
        <v>0</v>
      </c>
    </row>
    <row r="89" spans="1:19" x14ac:dyDescent="0.3">
      <c r="A89">
        <v>36</v>
      </c>
      <c r="B89" s="99" t="s">
        <v>60</v>
      </c>
      <c r="C89" s="99"/>
      <c r="D89">
        <v>5.6879999999999997</v>
      </c>
      <c r="E89">
        <v>4.6790000000000003</v>
      </c>
      <c r="F89">
        <v>9.08</v>
      </c>
      <c r="H89" s="120">
        <f t="shared" si="10"/>
        <v>457.23472668810285</v>
      </c>
      <c r="I89" s="120">
        <f t="shared" si="10"/>
        <v>376.12540192926042</v>
      </c>
      <c r="J89" s="120">
        <f t="shared" si="11"/>
        <v>364.95176848874598</v>
      </c>
      <c r="N89" s="26"/>
      <c r="O89" s="26"/>
      <c r="P89" s="122"/>
      <c r="Q89" s="122"/>
      <c r="R89" s="120">
        <f t="shared" si="15"/>
        <v>0</v>
      </c>
      <c r="S89" s="120">
        <f t="shared" si="16"/>
        <v>0</v>
      </c>
    </row>
    <row r="90" spans="1:19" x14ac:dyDescent="0.3">
      <c r="A90">
        <v>37</v>
      </c>
      <c r="B90" s="99" t="s">
        <v>60</v>
      </c>
      <c r="C90" s="99"/>
      <c r="F90">
        <v>6.9859999999999998</v>
      </c>
      <c r="H90" s="120" t="s">
        <v>15</v>
      </c>
      <c r="I90" s="120" t="s">
        <v>15</v>
      </c>
      <c r="J90" s="120">
        <f t="shared" si="11"/>
        <v>280.78778135048225</v>
      </c>
      <c r="N90" s="26"/>
      <c r="O90" s="26"/>
      <c r="P90" s="122"/>
      <c r="Q90" s="122"/>
      <c r="R90" s="120">
        <f t="shared" si="15"/>
        <v>0</v>
      </c>
      <c r="S90" s="120">
        <f t="shared" si="16"/>
        <v>0</v>
      </c>
    </row>
    <row r="91" spans="1:19" x14ac:dyDescent="0.3">
      <c r="A91">
        <v>38</v>
      </c>
      <c r="B91" s="99" t="s">
        <v>60</v>
      </c>
      <c r="C91" s="99"/>
      <c r="D91">
        <v>4.6660000000000004</v>
      </c>
      <c r="E91">
        <v>6.1310000000000002</v>
      </c>
      <c r="F91">
        <v>9.1660000000000004</v>
      </c>
      <c r="H91" s="120">
        <f t="shared" si="10"/>
        <v>375.08038585209005</v>
      </c>
      <c r="I91" s="120">
        <f t="shared" si="10"/>
        <v>492.84565916398714</v>
      </c>
      <c r="J91" s="120">
        <f t="shared" si="11"/>
        <v>368.40836012861735</v>
      </c>
      <c r="N91" s="26"/>
      <c r="O91" s="26"/>
      <c r="P91" s="122"/>
      <c r="Q91" s="122"/>
      <c r="R91" s="120">
        <f t="shared" si="15"/>
        <v>0</v>
      </c>
      <c r="S91" s="120">
        <f t="shared" si="16"/>
        <v>0</v>
      </c>
    </row>
    <row r="92" spans="1:19" x14ac:dyDescent="0.3">
      <c r="A92">
        <v>39</v>
      </c>
      <c r="B92" s="99" t="s">
        <v>60</v>
      </c>
      <c r="C92" s="99"/>
      <c r="D92">
        <v>6.3</v>
      </c>
      <c r="E92">
        <v>5.4870000000000001</v>
      </c>
      <c r="F92">
        <v>13.432</v>
      </c>
      <c r="H92" s="120">
        <f t="shared" si="10"/>
        <v>506.43086816720256</v>
      </c>
      <c r="I92" s="120">
        <f t="shared" si="10"/>
        <v>441.07717041800646</v>
      </c>
      <c r="J92" s="120">
        <f t="shared" si="11"/>
        <v>539.87138263665588</v>
      </c>
      <c r="N92" s="26"/>
      <c r="O92" s="26"/>
      <c r="P92" s="122"/>
      <c r="Q92" s="122"/>
      <c r="R92" s="120">
        <f t="shared" si="15"/>
        <v>0</v>
      </c>
      <c r="S92" s="120">
        <f t="shared" si="16"/>
        <v>0</v>
      </c>
    </row>
    <row r="93" spans="1:19" x14ac:dyDescent="0.3">
      <c r="A93">
        <v>40</v>
      </c>
      <c r="B93" s="99" t="s">
        <v>60</v>
      </c>
      <c r="C93" s="99"/>
      <c r="D93">
        <v>6.1470000000000002</v>
      </c>
      <c r="E93">
        <v>9.2789999999999999</v>
      </c>
      <c r="F93">
        <v>14.090999999999999</v>
      </c>
      <c r="H93" s="120">
        <f t="shared" si="10"/>
        <v>494.13183279742765</v>
      </c>
      <c r="I93" s="120">
        <f t="shared" si="10"/>
        <v>745.90032154340827</v>
      </c>
      <c r="J93" s="120">
        <f t="shared" si="11"/>
        <v>566.35852090032154</v>
      </c>
      <c r="N93" s="26">
        <f>AVERAGE(H86:I93)</f>
        <v>488.69430408819477</v>
      </c>
      <c r="O93" s="26">
        <f>AVERAGE(J86:J93)</f>
        <v>427.24075562700955</v>
      </c>
      <c r="P93" s="122">
        <f t="shared" si="13"/>
        <v>96.744336932923005</v>
      </c>
      <c r="Q93" s="122">
        <f t="shared" si="14"/>
        <v>97.814171093094387</v>
      </c>
      <c r="R93" s="120">
        <f t="shared" si="15"/>
        <v>34.209454361005307</v>
      </c>
      <c r="S93" s="120">
        <f t="shared" si="16"/>
        <v>34.587754983413859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GTT4A raw data</vt:lpstr>
      <vt:lpstr>GTT4 Assays 2,3 pooled 0.5mM</vt:lpstr>
      <vt:lpstr>Summary for PRISM</vt:lpstr>
      <vt:lpstr>GTT4B raw data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nla5</dc:creator>
  <cp:lastModifiedBy>nla5</cp:lastModifiedBy>
  <dcterms:created xsi:type="dcterms:W3CDTF">2017-06-23T17:11:20Z</dcterms:created>
  <dcterms:modified xsi:type="dcterms:W3CDTF">2017-06-29T20:04:24Z</dcterms:modified>
</cp:coreProperties>
</file>