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ernando Marques CGO membranes\CGO13\Manuscript\Raw data for submission\CSV file format\"/>
    </mc:Choice>
  </mc:AlternateContent>
  <bookViews>
    <workbookView xWindow="0" yWindow="0" windowWidth="21570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" i="1" l="1"/>
  <c r="I1" i="1"/>
  <c r="I6" i="1"/>
  <c r="A17" i="1"/>
  <c r="A18" i="1" l="1"/>
  <c r="B6" i="1"/>
  <c r="J6" i="1" s="1"/>
  <c r="A19" i="1" l="1"/>
  <c r="C7" i="1"/>
  <c r="C8" i="1" s="1"/>
  <c r="A6" i="1"/>
  <c r="C9" i="1" l="1"/>
  <c r="I8" i="1"/>
  <c r="B8" i="1"/>
  <c r="J8" i="1" s="1"/>
  <c r="N6" i="1"/>
  <c r="M6" i="1"/>
  <c r="P6" i="1"/>
  <c r="L6" i="1"/>
  <c r="O6" i="1"/>
  <c r="K6" i="1"/>
  <c r="I7" i="1"/>
  <c r="B7" i="1"/>
  <c r="F19" i="1" s="1"/>
  <c r="A20" i="1"/>
  <c r="G6" i="1"/>
  <c r="A7" i="1"/>
  <c r="D6" i="1"/>
  <c r="F6" i="1"/>
  <c r="H6" i="1"/>
  <c r="E6" i="1"/>
  <c r="C19" i="1" l="1"/>
  <c r="A21" i="1"/>
  <c r="B20" i="1"/>
  <c r="F20" i="1"/>
  <c r="C20" i="1"/>
  <c r="M7" i="1"/>
  <c r="P7" i="1"/>
  <c r="L7" i="1"/>
  <c r="B16" i="1"/>
  <c r="O7" i="1"/>
  <c r="N7" i="1"/>
  <c r="K7" i="1"/>
  <c r="C16" i="1"/>
  <c r="C17" i="1"/>
  <c r="B17" i="1"/>
  <c r="B18" i="1"/>
  <c r="C18" i="1"/>
  <c r="J7" i="1"/>
  <c r="F16" i="1"/>
  <c r="F17" i="1"/>
  <c r="F18" i="1"/>
  <c r="B19" i="1"/>
  <c r="C10" i="1"/>
  <c r="I9" i="1"/>
  <c r="B9" i="1"/>
  <c r="G20" i="1" s="1"/>
  <c r="A8" i="1"/>
  <c r="G7" i="1"/>
  <c r="E7" i="1"/>
  <c r="F7" i="1"/>
  <c r="D7" i="1"/>
  <c r="H7" i="1"/>
  <c r="P8" i="1" l="1"/>
  <c r="L8" i="1"/>
  <c r="O8" i="1"/>
  <c r="K8" i="1"/>
  <c r="N8" i="1"/>
  <c r="M8" i="1"/>
  <c r="G16" i="1"/>
  <c r="J9" i="1"/>
  <c r="G17" i="1"/>
  <c r="G18" i="1"/>
  <c r="G19" i="1"/>
  <c r="C11" i="1"/>
  <c r="I10" i="1"/>
  <c r="B10" i="1"/>
  <c r="J10" i="1" s="1"/>
  <c r="A22" i="1"/>
  <c r="G21" i="1"/>
  <c r="F21" i="1"/>
  <c r="C21" i="1"/>
  <c r="D21" i="1"/>
  <c r="B21" i="1"/>
  <c r="A9" i="1"/>
  <c r="H8" i="1"/>
  <c r="F8" i="1"/>
  <c r="D8" i="1"/>
  <c r="E8" i="1"/>
  <c r="G8" i="1"/>
  <c r="C12" i="1" l="1"/>
  <c r="I11" i="1"/>
  <c r="B11" i="1"/>
  <c r="J11" i="1" s="1"/>
  <c r="D22" i="1"/>
  <c r="B22" i="1"/>
  <c r="G22" i="1"/>
  <c r="A23" i="1"/>
  <c r="F22" i="1"/>
  <c r="E22" i="1"/>
  <c r="C22" i="1"/>
  <c r="O9" i="1"/>
  <c r="N9" i="1"/>
  <c r="D16" i="1"/>
  <c r="M9" i="1"/>
  <c r="K9" i="1"/>
  <c r="P9" i="1"/>
  <c r="L9" i="1"/>
  <c r="E16" i="1"/>
  <c r="E17" i="1"/>
  <c r="D17" i="1"/>
  <c r="E18" i="1"/>
  <c r="D18" i="1"/>
  <c r="D19" i="1"/>
  <c r="E19" i="1"/>
  <c r="D20" i="1"/>
  <c r="E20" i="1"/>
  <c r="E21" i="1"/>
  <c r="G9" i="1"/>
  <c r="E9" i="1"/>
  <c r="H9" i="1"/>
  <c r="D9" i="1"/>
  <c r="F9" i="1"/>
  <c r="A10" i="1"/>
  <c r="G23" i="1" l="1"/>
  <c r="F23" i="1"/>
  <c r="E23" i="1"/>
  <c r="C23" i="1"/>
  <c r="D23" i="1"/>
  <c r="B23" i="1"/>
  <c r="N10" i="1"/>
  <c r="M10" i="1"/>
  <c r="P10" i="1"/>
  <c r="L10" i="1"/>
  <c r="O10" i="1"/>
  <c r="K10" i="1"/>
  <c r="I12" i="1"/>
  <c r="B12" i="1"/>
  <c r="J12" i="1" s="1"/>
  <c r="H10" i="1"/>
  <c r="F10" i="1"/>
  <c r="D10" i="1"/>
  <c r="G10" i="1"/>
  <c r="E10" i="1"/>
  <c r="A11" i="1"/>
  <c r="M11" i="1" l="1"/>
  <c r="P11" i="1"/>
  <c r="L11" i="1"/>
  <c r="O11" i="1"/>
  <c r="N11" i="1"/>
  <c r="K11" i="1"/>
  <c r="A12" i="1"/>
  <c r="G11" i="1"/>
  <c r="E11" i="1"/>
  <c r="F11" i="1"/>
  <c r="H11" i="1"/>
  <c r="D11" i="1"/>
  <c r="P12" i="1" l="1"/>
  <c r="L12" i="1"/>
  <c r="O12" i="1"/>
  <c r="K12" i="1"/>
  <c r="N12" i="1"/>
  <c r="M12" i="1"/>
  <c r="H12" i="1"/>
  <c r="F12" i="1"/>
  <c r="D12" i="1"/>
  <c r="E12" i="1"/>
  <c r="G12" i="1"/>
</calcChain>
</file>

<file path=xl/sharedStrings.xml><?xml version="1.0" encoding="utf-8"?>
<sst xmlns="http://schemas.openxmlformats.org/spreadsheetml/2006/main" count="31" uniqueCount="18">
  <si>
    <t>T</t>
  </si>
  <si>
    <t>NLC</t>
  </si>
  <si>
    <t>CGO</t>
  </si>
  <si>
    <t>Ea</t>
  </si>
  <si>
    <t>sigma ambipolar</t>
  </si>
  <si>
    <t>vol% CGO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</si>
  <si>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o</t>
    </r>
  </si>
  <si>
    <t>(kJ/mol)</t>
  </si>
  <si>
    <t>(S/cm)</t>
  </si>
  <si>
    <t>tMC</t>
  </si>
  <si>
    <t>sigma amb</t>
  </si>
  <si>
    <t>600 C</t>
  </si>
  <si>
    <t>700 C</t>
  </si>
  <si>
    <t>1/T</t>
  </si>
  <si>
    <r>
      <t xml:space="preserve">log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CGO</t>
    </r>
  </si>
  <si>
    <r>
      <t xml:space="preserve">log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NLC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</si>
  <si>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tot</t>
    </r>
  </si>
  <si>
    <r>
      <t>vol%.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CGO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</si>
</sst>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Fill="1"/>
    <xf numFmtId="11" fontId="0" fillId="0" borderId="0" xfId="0" applyNumberFormat="1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D5" sqref="D5"/>
    </sheetView>
  </sheetViews>
  <sheetFormatPr defaultRowHeight="15" x14ac:dyDescent="0.25"/>
  <sheetData>
    <row r="1" spans="1:16" x14ac:dyDescent="0.25">
      <c r="A1" t="s">
        <v>3</v>
      </c>
      <c r="B1" t="s">
        <v>3</v>
      </c>
      <c r="C1" t="s">
        <v>7</v>
      </c>
      <c r="I1">
        <f>1/(500+273)</f>
        <v>1.29366106080207E-3</v>
      </c>
    </row>
    <row r="2" spans="1:16" x14ac:dyDescent="0.25">
      <c r="A2">
        <v>16.899999999999999</v>
      </c>
      <c r="B2">
        <v>61.76</v>
      </c>
      <c r="I2">
        <f>1/(900+273)</f>
        <v>8.5251491901108269E-4</v>
      </c>
    </row>
    <row r="3" spans="1:16" x14ac:dyDescent="0.25">
      <c r="A3" t="s">
        <v>6</v>
      </c>
      <c r="B3" t="s">
        <v>6</v>
      </c>
      <c r="C3" t="s">
        <v>8</v>
      </c>
      <c r="D3" s="6" t="s">
        <v>5</v>
      </c>
      <c r="E3" s="6"/>
      <c r="F3" s="6"/>
      <c r="G3" s="6"/>
      <c r="H3" s="6"/>
      <c r="L3" s="6" t="s">
        <v>5</v>
      </c>
      <c r="M3" s="6"/>
      <c r="N3" s="6"/>
      <c r="O3" s="6"/>
      <c r="P3" s="6"/>
    </row>
    <row r="4" spans="1:16" x14ac:dyDescent="0.25">
      <c r="A4">
        <v>20.8</v>
      </c>
      <c r="B4" s="3">
        <v>109000</v>
      </c>
      <c r="D4">
        <v>0.6</v>
      </c>
      <c r="E4">
        <v>0.7</v>
      </c>
      <c r="F4">
        <v>0.8</v>
      </c>
      <c r="G4">
        <v>0.9</v>
      </c>
      <c r="H4">
        <v>0.95</v>
      </c>
      <c r="L4">
        <v>0.6</v>
      </c>
      <c r="M4">
        <v>0.7</v>
      </c>
      <c r="N4">
        <v>0.8</v>
      </c>
      <c r="O4">
        <v>0.9</v>
      </c>
      <c r="P4">
        <v>0.95</v>
      </c>
    </row>
    <row r="5" spans="1:16" x14ac:dyDescent="0.25">
      <c r="A5" t="s">
        <v>1</v>
      </c>
      <c r="B5" t="s">
        <v>2</v>
      </c>
      <c r="C5" t="s">
        <v>0</v>
      </c>
      <c r="D5" t="s">
        <v>4</v>
      </c>
      <c r="I5" t="s">
        <v>13</v>
      </c>
      <c r="J5" t="s">
        <v>14</v>
      </c>
      <c r="K5" t="s">
        <v>15</v>
      </c>
      <c r="L5" t="s">
        <v>16</v>
      </c>
      <c r="M5" t="s">
        <v>16</v>
      </c>
      <c r="N5" t="s">
        <v>16</v>
      </c>
      <c r="O5" t="s">
        <v>16</v>
      </c>
      <c r="P5" t="s">
        <v>16</v>
      </c>
    </row>
    <row r="6" spans="1:16" x14ac:dyDescent="0.25">
      <c r="A6" s="5">
        <f>A$4*EXP(-A$2*1000/(8.31*($C6+273)))</f>
        <v>1.7574755792611052</v>
      </c>
      <c r="B6" s="5">
        <f>B$4*EXP(-B$2*1000/(8.31*($C6+273)))/(C6+273)</f>
        <v>1.5855459221593336E-2</v>
      </c>
      <c r="C6" s="5">
        <v>550</v>
      </c>
      <c r="D6" s="5">
        <f>D$4*(1-D$4)*$A6*$B6/($A6*(1-D$4)+$B6*D$4)</f>
        <v>9.386255229972728E-3</v>
      </c>
      <c r="E6" s="5">
        <f t="shared" ref="E6:H12" si="0">E$4*(1-E$4)*$A6*$B6/($A6*(1-E$4)+$B6*E$4)</f>
        <v>1.0870000458065661E-2</v>
      </c>
      <c r="F6" s="5">
        <f t="shared" si="0"/>
        <v>1.2242571001666437E-2</v>
      </c>
      <c r="G6" s="5">
        <f t="shared" si="0"/>
        <v>1.3198272758908858E-2</v>
      </c>
      <c r="H6" s="5">
        <f t="shared" si="0"/>
        <v>1.2858564359786906E-2</v>
      </c>
      <c r="I6">
        <f>1/(C6+273)</f>
        <v>1.215066828675577E-3</v>
      </c>
      <c r="J6">
        <f>LOG(B6)</f>
        <v>-1.7998211749856294</v>
      </c>
      <c r="K6">
        <f>LOG(A6)</f>
        <v>0.24488929905980963</v>
      </c>
      <c r="L6">
        <f>$A6*(1-L$4)+$B6*L$4</f>
        <v>0.71250350723739808</v>
      </c>
      <c r="M6">
        <f t="shared" ref="M6:P12" si="1">$A6*(1-M$4)+$B6*M$4</f>
        <v>0.53834149523344699</v>
      </c>
      <c r="N6">
        <f t="shared" si="1"/>
        <v>0.36417948322949567</v>
      </c>
      <c r="O6">
        <f t="shared" si="1"/>
        <v>0.19001747122554449</v>
      </c>
      <c r="P6">
        <f t="shared" si="1"/>
        <v>0.10293646522356902</v>
      </c>
    </row>
    <row r="7" spans="1:16" x14ac:dyDescent="0.25">
      <c r="A7" s="5">
        <f t="shared" ref="A7:A12" si="2">A$4*EXP(-A$2*1000/(8.31*($C7+273)))</f>
        <v>2.0246689398993998</v>
      </c>
      <c r="B7" s="5">
        <f t="shared" ref="B7:B12" si="3">B$4*EXP(-B$2*1000/(8.31*($C7+273)))/(C7+273)</f>
        <v>2.5071679193741033E-2</v>
      </c>
      <c r="C7" s="5">
        <f>C6+50</f>
        <v>600</v>
      </c>
      <c r="D7" s="5">
        <f t="shared" ref="D7:D12" si="4">D$4*(1-D$4)*$A7*$B7/($A7*(1-D$4)+$B7*D$4)</f>
        <v>1.4768684359690797E-2</v>
      </c>
      <c r="E7" s="5">
        <f t="shared" si="0"/>
        <v>1.7057322831015968E-2</v>
      </c>
      <c r="F7" s="5">
        <f t="shared" si="0"/>
        <v>1.9110742372528834E-2</v>
      </c>
      <c r="G7" s="5">
        <f t="shared" si="0"/>
        <v>2.0301906335056304E-2</v>
      </c>
      <c r="H7" s="5">
        <f t="shared" si="0"/>
        <v>1.9281552537607362E-2</v>
      </c>
      <c r="I7">
        <f t="shared" ref="I7:I12" si="5">1/(C7+273)</f>
        <v>1.145475372279496E-3</v>
      </c>
      <c r="J7">
        <f t="shared" ref="J7:J12" si="6">LOG(B7)</f>
        <v>-1.6008165778824806</v>
      </c>
      <c r="K7">
        <f t="shared" ref="K7:K12" si="7">LOG(A7)</f>
        <v>0.30635402047464083</v>
      </c>
      <c r="L7">
        <f t="shared" ref="L7:L12" si="8">$A7*(1-L$4)+$B7*L$4</f>
        <v>0.82491058347600466</v>
      </c>
      <c r="M7">
        <f t="shared" si="1"/>
        <v>0.62495085740543876</v>
      </c>
      <c r="N7">
        <f t="shared" si="1"/>
        <v>0.42499113133487271</v>
      </c>
      <c r="O7">
        <f t="shared" si="1"/>
        <v>0.22503140526430687</v>
      </c>
      <c r="P7">
        <f t="shared" si="1"/>
        <v>0.12505154222902407</v>
      </c>
    </row>
    <row r="8" spans="1:16" x14ac:dyDescent="0.25">
      <c r="A8" s="5">
        <f t="shared" si="2"/>
        <v>2.2969921384143088</v>
      </c>
      <c r="B8" s="5">
        <f t="shared" si="3"/>
        <v>3.7607911553734635E-2</v>
      </c>
      <c r="C8" s="5">
        <f t="shared" ref="C8:C12" si="9">C7+50</f>
        <v>650</v>
      </c>
      <c r="D8" s="5">
        <f t="shared" si="4"/>
        <v>2.2023862533649276E-2</v>
      </c>
      <c r="E8" s="5">
        <f t="shared" si="0"/>
        <v>2.5356833165335411E-2</v>
      </c>
      <c r="F8" s="5">
        <f t="shared" si="0"/>
        <v>2.8237063878725141E-2</v>
      </c>
      <c r="G8" s="5">
        <f t="shared" si="0"/>
        <v>2.9500152103143721E-2</v>
      </c>
      <c r="H8" s="5">
        <f t="shared" si="0"/>
        <v>2.725042879797834E-2</v>
      </c>
      <c r="I8">
        <f t="shared" si="5"/>
        <v>1.0834236186348862E-3</v>
      </c>
      <c r="J8">
        <f t="shared" si="6"/>
        <v>-1.4247207831921225</v>
      </c>
      <c r="K8">
        <f t="shared" si="7"/>
        <v>0.36115950880010772</v>
      </c>
      <c r="L8">
        <f t="shared" si="8"/>
        <v>0.94136160229796428</v>
      </c>
      <c r="M8">
        <f t="shared" si="1"/>
        <v>0.71542317961190705</v>
      </c>
      <c r="N8">
        <f t="shared" si="1"/>
        <v>0.48948475692584936</v>
      </c>
      <c r="O8">
        <f t="shared" si="1"/>
        <v>0.26354633423979201</v>
      </c>
      <c r="P8">
        <f t="shared" si="1"/>
        <v>0.15057712289676345</v>
      </c>
    </row>
    <row r="9" spans="1:16" x14ac:dyDescent="0.25">
      <c r="A9" s="5">
        <f t="shared" si="2"/>
        <v>2.5723636697634884</v>
      </c>
      <c r="B9" s="5">
        <f t="shared" si="3"/>
        <v>5.3959415144003292E-2</v>
      </c>
      <c r="C9" s="5">
        <f t="shared" si="9"/>
        <v>700</v>
      </c>
      <c r="D9" s="5">
        <f t="shared" si="4"/>
        <v>3.1388028434193714E-2</v>
      </c>
      <c r="E9" s="5">
        <f t="shared" si="0"/>
        <v>3.6009111184748185E-2</v>
      </c>
      <c r="F9" s="5">
        <f t="shared" si="0"/>
        <v>3.9825887075728116E-2</v>
      </c>
      <c r="G9" s="5">
        <f t="shared" si="0"/>
        <v>4.0851203517558832E-2</v>
      </c>
      <c r="H9" s="5">
        <f t="shared" si="0"/>
        <v>3.6653143760076938E-2</v>
      </c>
      <c r="I9">
        <f t="shared" si="5"/>
        <v>1.0277492291880781E-3</v>
      </c>
      <c r="J9">
        <f t="shared" si="6"/>
        <v>-1.2679327662111897</v>
      </c>
      <c r="K9">
        <f t="shared" si="7"/>
        <v>0.41033236728739736</v>
      </c>
      <c r="L9">
        <f t="shared" si="8"/>
        <v>1.0613211169917973</v>
      </c>
      <c r="M9">
        <f t="shared" si="1"/>
        <v>0.80948069152984892</v>
      </c>
      <c r="N9">
        <f t="shared" si="1"/>
        <v>0.55764026606790018</v>
      </c>
      <c r="O9">
        <f t="shared" si="1"/>
        <v>0.30579984060595172</v>
      </c>
      <c r="P9">
        <f t="shared" si="1"/>
        <v>0.17987962787497766</v>
      </c>
    </row>
    <row r="10" spans="1:16" x14ac:dyDescent="0.25">
      <c r="A10" s="5">
        <f t="shared" si="2"/>
        <v>2.8490396591504314</v>
      </c>
      <c r="B10" s="5">
        <f t="shared" si="3"/>
        <v>7.4548291828768834E-2</v>
      </c>
      <c r="C10" s="5">
        <f t="shared" si="9"/>
        <v>750</v>
      </c>
      <c r="D10" s="5">
        <f t="shared" si="4"/>
        <v>4.3039702557896457E-2</v>
      </c>
      <c r="E10" s="5">
        <f t="shared" si="0"/>
        <v>4.9181089168503556E-2</v>
      </c>
      <c r="F10" s="5">
        <f t="shared" si="0"/>
        <v>5.398800829886051E-2</v>
      </c>
      <c r="G10" s="5">
        <f t="shared" si="0"/>
        <v>5.4304923967586155E-2</v>
      </c>
      <c r="H10" s="5">
        <f t="shared" si="0"/>
        <v>4.7303601536696792E-2</v>
      </c>
      <c r="I10">
        <f t="shared" si="5"/>
        <v>9.7751710654936461E-4</v>
      </c>
      <c r="J10">
        <f t="shared" si="6"/>
        <v>-1.1275623033557083</v>
      </c>
      <c r="K10">
        <f t="shared" si="7"/>
        <v>0.45469849473976115</v>
      </c>
      <c r="L10">
        <f t="shared" si="8"/>
        <v>1.1843448387574338</v>
      </c>
      <c r="M10">
        <f t="shared" si="1"/>
        <v>0.9068957020252677</v>
      </c>
      <c r="N10">
        <f t="shared" si="1"/>
        <v>0.62944656529310117</v>
      </c>
      <c r="O10">
        <f t="shared" si="1"/>
        <v>0.35199742856093502</v>
      </c>
      <c r="P10">
        <f t="shared" si="1"/>
        <v>0.21327286019485209</v>
      </c>
    </row>
    <row r="11" spans="1:16" x14ac:dyDescent="0.25">
      <c r="A11" s="5">
        <f t="shared" si="2"/>
        <v>3.1255744490880231</v>
      </c>
      <c r="B11" s="5">
        <f t="shared" si="3"/>
        <v>9.9709511642547641E-2</v>
      </c>
      <c r="C11" s="5">
        <f t="shared" si="9"/>
        <v>800</v>
      </c>
      <c r="D11" s="5">
        <f t="shared" si="4"/>
        <v>5.7093673683984547E-2</v>
      </c>
      <c r="E11" s="5">
        <f t="shared" si="0"/>
        <v>6.4961200658461435E-2</v>
      </c>
      <c r="F11" s="5">
        <f t="shared" si="0"/>
        <v>7.0740755187973764E-2</v>
      </c>
      <c r="G11" s="5">
        <f t="shared" si="0"/>
        <v>6.9720938804501947E-2</v>
      </c>
      <c r="H11" s="5">
        <f t="shared" si="0"/>
        <v>5.8976847222071416E-2</v>
      </c>
      <c r="I11">
        <f t="shared" si="5"/>
        <v>9.3196644920782849E-4</v>
      </c>
      <c r="J11">
        <f t="shared" si="6"/>
        <v>-1.001263410827385</v>
      </c>
      <c r="K11">
        <f t="shared" si="7"/>
        <v>0.49492984796543699</v>
      </c>
      <c r="L11">
        <f t="shared" si="8"/>
        <v>1.3100554866207379</v>
      </c>
      <c r="M11">
        <f t="shared" si="1"/>
        <v>1.0074689928761904</v>
      </c>
      <c r="N11">
        <f t="shared" si="1"/>
        <v>0.70488249913164258</v>
      </c>
      <c r="O11">
        <f t="shared" si="1"/>
        <v>0.40229600538709509</v>
      </c>
      <c r="P11">
        <f t="shared" si="1"/>
        <v>0.25100275851482157</v>
      </c>
    </row>
    <row r="12" spans="1:16" x14ac:dyDescent="0.25">
      <c r="A12" s="5">
        <f t="shared" si="2"/>
        <v>3.4007813637412116</v>
      </c>
      <c r="B12" s="5">
        <f t="shared" si="3"/>
        <v>0.12968434462523956</v>
      </c>
      <c r="C12" s="5">
        <f t="shared" si="9"/>
        <v>850</v>
      </c>
      <c r="D12" s="5">
        <f t="shared" si="4"/>
        <v>7.3600612299251647E-2</v>
      </c>
      <c r="E12" s="5">
        <f t="shared" si="0"/>
        <v>8.3361638392220883E-2</v>
      </c>
      <c r="F12" s="5">
        <f t="shared" si="0"/>
        <v>9.0016786523789666E-2</v>
      </c>
      <c r="G12" s="5">
        <f t="shared" si="0"/>
        <v>8.6893709570588257E-2</v>
      </c>
      <c r="H12" s="5">
        <f t="shared" si="0"/>
        <v>7.1439409118177685E-2</v>
      </c>
      <c r="I12">
        <f t="shared" si="5"/>
        <v>8.9047195013357077E-4</v>
      </c>
      <c r="J12">
        <f t="shared" si="6"/>
        <v>-0.88711244838192738</v>
      </c>
      <c r="K12">
        <f t="shared" si="7"/>
        <v>0.53157871203477458</v>
      </c>
      <c r="L12">
        <f t="shared" si="8"/>
        <v>1.4381231522716287</v>
      </c>
      <c r="M12">
        <f t="shared" si="1"/>
        <v>1.1110134503600313</v>
      </c>
      <c r="N12">
        <f t="shared" si="1"/>
        <v>0.78390374844843391</v>
      </c>
      <c r="O12">
        <f t="shared" si="1"/>
        <v>0.4567940465368367</v>
      </c>
      <c r="P12">
        <f t="shared" si="1"/>
        <v>0.29323919558103834</v>
      </c>
    </row>
    <row r="13" spans="1:16" x14ac:dyDescent="0.25">
      <c r="F13" s="2"/>
    </row>
    <row r="14" spans="1:16" x14ac:dyDescent="0.25">
      <c r="B14" s="6" t="s">
        <v>11</v>
      </c>
      <c r="C14" s="6"/>
      <c r="D14" s="6" t="s">
        <v>12</v>
      </c>
      <c r="E14" s="6"/>
      <c r="F14" t="s">
        <v>11</v>
      </c>
      <c r="G14" t="s">
        <v>12</v>
      </c>
    </row>
    <row r="15" spans="1:16" x14ac:dyDescent="0.25">
      <c r="A15" t="s">
        <v>5</v>
      </c>
      <c r="B15" t="s">
        <v>9</v>
      </c>
      <c r="C15" t="s">
        <v>10</v>
      </c>
      <c r="D15" t="s">
        <v>9</v>
      </c>
      <c r="E15" t="s">
        <v>10</v>
      </c>
      <c r="F15" t="s">
        <v>17</v>
      </c>
      <c r="G15" t="s">
        <v>17</v>
      </c>
    </row>
    <row r="16" spans="1:16" x14ac:dyDescent="0.25">
      <c r="A16" s="2">
        <v>0.6</v>
      </c>
      <c r="B16" s="2">
        <f>(1-$A16)*$A$7/((1-$A16)*$A$7+$A16*$B$7)</f>
        <v>0.9817640750190687</v>
      </c>
      <c r="C16" s="2">
        <f>(1-$A16)*$A$7*$A16*$B$7/((1-$A16)*$A$7+$A16*$B$7)</f>
        <v>1.4768684359690797E-2</v>
      </c>
      <c r="D16" s="2">
        <f>(1-$A16)*$A$9/((1-$A16)*$A$9+$A16*$B$9)</f>
        <v>0.96949495438461886</v>
      </c>
      <c r="E16" s="2">
        <f>(1-$A16)*$A$9*$A16*$B$9/((1-$A16)*$A$9+$A16*$B$9)</f>
        <v>3.1388028434193714E-2</v>
      </c>
      <c r="F16">
        <f>$A16*$B$7</f>
        <v>1.5043007516244619E-2</v>
      </c>
      <c r="G16">
        <f>$A16*$B$9</f>
        <v>3.2375649086401975E-2</v>
      </c>
    </row>
    <row r="17" spans="1:10" x14ac:dyDescent="0.25">
      <c r="A17">
        <f>A16+0.05</f>
        <v>0.65</v>
      </c>
      <c r="B17" s="2">
        <f t="shared" ref="B17:B23" si="10">(1-$A17)*$A$7/((1-$A17)*$A$7+$A17*$B$7)</f>
        <v>0.97751979462806582</v>
      </c>
      <c r="C17" s="2">
        <f t="shared" ref="C17:C23" si="11">(1-$A17)*$A$7*$A17*$B$7/((1-$A17)*$A$7+$A17*$B$7)</f>
        <v>1.5930240752690214E-2</v>
      </c>
      <c r="D17" s="2">
        <f t="shared" ref="D17:D23" si="12">(1-$A17)*$A$9/((1-$A17)*$A$9+$A17*$B$9)</f>
        <v>0.96250418437288321</v>
      </c>
      <c r="E17" s="2">
        <f t="shared" ref="E17:E23" si="13">(1-$A17)*$A$9*$A17*$B$9/((1-$A17)*$A$9+$A17*$B$9)</f>
        <v>3.3758505860570859E-2</v>
      </c>
      <c r="F17">
        <f t="shared" ref="F17:F23" si="14">$A17*$B$7</f>
        <v>1.6296591475931672E-2</v>
      </c>
      <c r="G17">
        <f t="shared" ref="G17:G23" si="15">$A17*$B$9</f>
        <v>3.507361984360214E-2</v>
      </c>
    </row>
    <row r="18" spans="1:10" x14ac:dyDescent="0.25">
      <c r="A18">
        <f t="shared" ref="A18:A22" si="16">A17+0.05</f>
        <v>0.70000000000000007</v>
      </c>
      <c r="B18" s="2">
        <f t="shared" si="10"/>
        <v>0.97191751122883407</v>
      </c>
      <c r="C18" s="2">
        <f t="shared" si="11"/>
        <v>1.7057322831015968E-2</v>
      </c>
      <c r="D18" s="2">
        <f t="shared" si="12"/>
        <v>0.95333849096583489</v>
      </c>
      <c r="E18" s="2">
        <f t="shared" si="13"/>
        <v>3.6009111184748178E-2</v>
      </c>
      <c r="F18">
        <f t="shared" si="14"/>
        <v>1.7550175435618726E-2</v>
      </c>
      <c r="G18">
        <f t="shared" si="15"/>
        <v>3.7771590600802311E-2</v>
      </c>
    </row>
    <row r="19" spans="1:10" x14ac:dyDescent="0.25">
      <c r="A19">
        <f t="shared" si="16"/>
        <v>0.75000000000000011</v>
      </c>
      <c r="B19" s="2">
        <f t="shared" si="10"/>
        <v>0.96418133649866511</v>
      </c>
      <c r="C19" s="2">
        <f t="shared" si="11"/>
        <v>1.8130233864965258E-2</v>
      </c>
      <c r="D19" s="2">
        <f t="shared" si="12"/>
        <v>0.94079593157709462</v>
      </c>
      <c r="E19" s="2">
        <f t="shared" si="13"/>
        <v>3.8073598678318332E-2</v>
      </c>
      <c r="F19">
        <f t="shared" si="14"/>
        <v>1.8803759395305777E-2</v>
      </c>
      <c r="G19">
        <f t="shared" si="15"/>
        <v>4.0469561358002476E-2</v>
      </c>
    </row>
    <row r="20" spans="1:10" x14ac:dyDescent="0.25">
      <c r="A20">
        <f t="shared" si="16"/>
        <v>0.80000000000000016</v>
      </c>
      <c r="B20" s="2">
        <f t="shared" si="10"/>
        <v>0.95280526609580329</v>
      </c>
      <c r="C20" s="2">
        <f t="shared" si="11"/>
        <v>1.9110742372528838E-2</v>
      </c>
      <c r="D20" s="2">
        <f t="shared" si="12"/>
        <v>0.92258892561760164</v>
      </c>
      <c r="E20" s="2">
        <f t="shared" si="13"/>
        <v>3.9825887075728122E-2</v>
      </c>
      <c r="F20">
        <f t="shared" si="14"/>
        <v>2.0057343354992832E-2</v>
      </c>
      <c r="G20">
        <f t="shared" si="15"/>
        <v>4.3167532115202641E-2</v>
      </c>
    </row>
    <row r="21" spans="1:10" x14ac:dyDescent="0.25">
      <c r="A21">
        <f t="shared" si="16"/>
        <v>0.8500000000000002</v>
      </c>
      <c r="B21" s="2">
        <f t="shared" si="10"/>
        <v>0.93443018937104716</v>
      </c>
      <c r="C21" s="2">
        <f t="shared" si="11"/>
        <v>1.9913573846328941E-2</v>
      </c>
      <c r="D21" s="2">
        <f t="shared" si="12"/>
        <v>0.89376100897354382</v>
      </c>
      <c r="E21" s="2">
        <f t="shared" si="13"/>
        <v>4.0992798124317706E-2</v>
      </c>
      <c r="F21">
        <f t="shared" si="14"/>
        <v>2.1310927314679883E-2</v>
      </c>
      <c r="G21">
        <f t="shared" si="15"/>
        <v>4.5865502872402812E-2</v>
      </c>
    </row>
    <row r="22" spans="1:10" x14ac:dyDescent="0.25">
      <c r="A22">
        <f t="shared" si="16"/>
        <v>0.90000000000000024</v>
      </c>
      <c r="B22" s="2">
        <f t="shared" si="10"/>
        <v>0.89972727918636863</v>
      </c>
      <c r="C22" s="2">
        <f t="shared" si="11"/>
        <v>2.03019063350563E-2</v>
      </c>
      <c r="D22" s="2">
        <f t="shared" si="12"/>
        <v>0.84119195898410848</v>
      </c>
      <c r="E22" s="2">
        <f t="shared" si="13"/>
        <v>4.0851203517558818E-2</v>
      </c>
      <c r="F22">
        <f t="shared" si="14"/>
        <v>2.2564511274366934E-2</v>
      </c>
      <c r="G22">
        <f t="shared" si="15"/>
        <v>4.8563473629602977E-2</v>
      </c>
    </row>
    <row r="23" spans="1:10" x14ac:dyDescent="0.25">
      <c r="A23">
        <f>A22+0.05</f>
        <v>0.95000000000000029</v>
      </c>
      <c r="B23" s="2">
        <f t="shared" si="10"/>
        <v>0.80953377455807163</v>
      </c>
      <c r="C23" s="2">
        <f t="shared" si="11"/>
        <v>1.9281552537607341E-2</v>
      </c>
      <c r="D23" s="2">
        <f t="shared" si="12"/>
        <v>0.71502362445161494</v>
      </c>
      <c r="E23" s="2">
        <f t="shared" si="13"/>
        <v>3.6653143760076876E-2</v>
      </c>
      <c r="F23">
        <f t="shared" si="14"/>
        <v>2.3818095234053989E-2</v>
      </c>
      <c r="G23">
        <f t="shared" si="15"/>
        <v>5.1261444386803141E-2</v>
      </c>
    </row>
    <row r="25" spans="1:10" x14ac:dyDescent="0.25">
      <c r="J25" s="4"/>
    </row>
    <row r="34" spans="4:8" x14ac:dyDescent="0.25">
      <c r="D34" s="6"/>
      <c r="E34" s="6"/>
      <c r="F34" s="6"/>
      <c r="G34" s="6"/>
      <c r="H34" s="6"/>
    </row>
    <row r="36" spans="4:8" x14ac:dyDescent="0.25">
      <c r="D36" s="1"/>
      <c r="E36" s="1"/>
      <c r="F36" s="1"/>
      <c r="G36" s="1"/>
      <c r="H36" s="1"/>
    </row>
    <row r="37" spans="4:8" x14ac:dyDescent="0.25">
      <c r="D37" s="1"/>
      <c r="E37" s="1"/>
      <c r="F37" s="1"/>
      <c r="G37" s="1"/>
      <c r="H37" s="1"/>
    </row>
    <row r="38" spans="4:8" x14ac:dyDescent="0.25">
      <c r="D38" s="1"/>
      <c r="E38" s="1"/>
      <c r="F38" s="1"/>
      <c r="G38" s="1"/>
      <c r="H38" s="1"/>
    </row>
    <row r="39" spans="4:8" x14ac:dyDescent="0.25">
      <c r="D39" s="1"/>
      <c r="E39" s="1"/>
      <c r="F39" s="1"/>
      <c r="G39" s="1"/>
      <c r="H39" s="1"/>
    </row>
    <row r="40" spans="4:8" x14ac:dyDescent="0.25">
      <c r="D40" s="1"/>
      <c r="E40" s="1"/>
      <c r="F40" s="1"/>
      <c r="G40" s="1"/>
      <c r="H40" s="1"/>
    </row>
    <row r="41" spans="4:8" x14ac:dyDescent="0.25">
      <c r="D41" s="1"/>
      <c r="E41" s="1"/>
      <c r="F41" s="1"/>
      <c r="G41" s="1"/>
      <c r="H41" s="1"/>
    </row>
    <row r="42" spans="4:8" x14ac:dyDescent="0.25">
      <c r="D42" s="1"/>
      <c r="E42" s="1"/>
      <c r="F42" s="1"/>
      <c r="G42" s="1"/>
      <c r="H42" s="1"/>
    </row>
    <row r="43" spans="4:8" x14ac:dyDescent="0.25">
      <c r="D43" s="1"/>
      <c r="E43" s="1"/>
      <c r="F43" s="1"/>
      <c r="G43" s="1"/>
      <c r="H43" s="1"/>
    </row>
  </sheetData>
  <mergeCells count="5">
    <mergeCell ref="D34:H34"/>
    <mergeCell ref="D3:H3"/>
    <mergeCell ref="B14:C14"/>
    <mergeCell ref="D14:E14"/>
    <mergeCell ref="L3:P3"/>
  </mergeCells>
  <pageMargins left="0.7" right="0.7" top="0.75" bottom="0.75" header="0.3" footer="0.3"/>
  <pageSetup paperSize="9" orientation="portrait" r:id="rId1"/>
  <ignoredErrors>
    <ignoredError sqref="K6:K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Universidade de Aveiro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Evangelos Papaioannou</cp:lastModifiedBy>
  <dcterms:created xsi:type="dcterms:W3CDTF">2015-05-04T10:22:23Z</dcterms:created>
  <dcterms:modified xsi:type="dcterms:W3CDTF">2018-12-19T16:17:57Z</dcterms:modified>
</cp:coreProperties>
</file>