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hD\Results\Pilot Reactors\Exp_Materials-June14_Aug14\Molecular Analyses\TCC-qPCR\qPCR_Results\"/>
    </mc:Choice>
  </mc:AlternateContent>
  <bookViews>
    <workbookView xWindow="0" yWindow="0" windowWidth="19200" windowHeight="10995" firstSheet="2" activeTab="5"/>
  </bookViews>
  <sheets>
    <sheet name="DNA_Extraction" sheetId="1" r:id="rId1"/>
    <sheet name="qPCR_SAND2_17-08-15" sheetId="2" r:id="rId2"/>
    <sheet name="qPCR_TEST_PLATE_17_08_15" sheetId="3" r:id="rId3"/>
    <sheet name="Raw Data" sheetId="4" r:id="rId4"/>
    <sheet name="Dilution_test" sheetId="9" r:id="rId5"/>
    <sheet name="Conc. 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8" l="1"/>
  <c r="I8" i="8" l="1"/>
  <c r="J8" i="8" s="1"/>
  <c r="K8" i="8" l="1"/>
  <c r="F79" i="8" l="1"/>
  <c r="S7" i="8" l="1"/>
  <c r="I71" i="8"/>
  <c r="I62" i="8"/>
  <c r="I53" i="8"/>
  <c r="I44" i="8"/>
  <c r="I35" i="8"/>
  <c r="I26" i="8"/>
  <c r="I17" i="8"/>
  <c r="F6" i="8" l="1"/>
  <c r="E6" i="8"/>
  <c r="E77" i="8" l="1"/>
  <c r="L8" i="8" l="1"/>
  <c r="F12" i="8" l="1"/>
  <c r="B7" i="8" l="1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6" i="8"/>
  <c r="H17" i="8" l="1"/>
  <c r="G77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6" i="8"/>
  <c r="K9" i="9"/>
  <c r="D3" i="9"/>
  <c r="E3" i="9"/>
  <c r="D4" i="9"/>
  <c r="E4" i="9"/>
  <c r="D5" i="9"/>
  <c r="E5" i="9"/>
  <c r="D6" i="9"/>
  <c r="E6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N7" i="8" l="1"/>
  <c r="N8" i="8"/>
  <c r="N9" i="8"/>
  <c r="N10" i="8"/>
  <c r="N11" i="8"/>
  <c r="N12" i="8"/>
  <c r="N13" i="8"/>
  <c r="N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6" i="8"/>
  <c r="F52" i="9"/>
  <c r="P5" i="9" s="1"/>
  <c r="E2" i="9"/>
  <c r="D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2" i="9"/>
  <c r="F28" i="9"/>
  <c r="M6" i="9" s="1"/>
  <c r="J10" i="9"/>
  <c r="J9" i="9"/>
  <c r="J8" i="9"/>
  <c r="F64" i="9" l="1"/>
  <c r="Q6" i="9" s="1"/>
  <c r="F40" i="9"/>
  <c r="O4" i="9" s="1"/>
  <c r="O8" i="9" s="1"/>
  <c r="F16" i="9"/>
  <c r="L5" i="9" s="1"/>
  <c r="F70" i="9"/>
  <c r="R5" i="9" s="1"/>
  <c r="F58" i="9"/>
  <c r="Q4" i="9" s="1"/>
  <c r="Q8" i="9" s="1"/>
  <c r="F46" i="9"/>
  <c r="O6" i="9" s="1"/>
  <c r="O10" i="9" s="1"/>
  <c r="F34" i="9"/>
  <c r="N5" i="9" s="1"/>
  <c r="F22" i="9"/>
  <c r="M4" i="9" s="1"/>
  <c r="M8" i="9" s="1"/>
  <c r="F10" i="9"/>
  <c r="K6" i="9" s="1"/>
  <c r="F73" i="9"/>
  <c r="R6" i="9" s="1"/>
  <c r="F67" i="9"/>
  <c r="R4" i="9" s="1"/>
  <c r="R8" i="9" s="1"/>
  <c r="F61" i="9"/>
  <c r="Q5" i="9" s="1"/>
  <c r="F55" i="9"/>
  <c r="P6" i="9" s="1"/>
  <c r="F49" i="9"/>
  <c r="P4" i="9" s="1"/>
  <c r="P8" i="9" s="1"/>
  <c r="F43" i="9"/>
  <c r="O5" i="9" s="1"/>
  <c r="F37" i="9"/>
  <c r="N6" i="9" s="1"/>
  <c r="F31" i="9"/>
  <c r="N4" i="9" s="1"/>
  <c r="N8" i="9" s="1"/>
  <c r="F25" i="9"/>
  <c r="M5" i="9" s="1"/>
  <c r="F19" i="9"/>
  <c r="L6" i="9" s="1"/>
  <c r="F13" i="9"/>
  <c r="L4" i="9" s="1"/>
  <c r="L8" i="9" s="1"/>
  <c r="F7" i="9"/>
  <c r="K5" i="9" s="1"/>
  <c r="F4" i="9"/>
  <c r="K4" i="9" s="1"/>
  <c r="K8" i="9" s="1"/>
  <c r="G4" i="9"/>
  <c r="G10" i="9"/>
  <c r="G7" i="9"/>
  <c r="M9" i="9"/>
  <c r="N9" i="9"/>
  <c r="G13" i="9"/>
  <c r="G16" i="9"/>
  <c r="G19" i="9"/>
  <c r="G22" i="9"/>
  <c r="G25" i="9"/>
  <c r="G28" i="9"/>
  <c r="G31" i="9"/>
  <c r="G34" i="9"/>
  <c r="G37" i="9"/>
  <c r="G40" i="9"/>
  <c r="G43" i="9"/>
  <c r="G46" i="9"/>
  <c r="G49" i="9"/>
  <c r="G52" i="9"/>
  <c r="G55" i="9"/>
  <c r="G58" i="9"/>
  <c r="G61" i="9"/>
  <c r="G64" i="9"/>
  <c r="G67" i="9"/>
  <c r="G70" i="9"/>
  <c r="G73" i="9"/>
  <c r="Q10" i="9" l="1"/>
  <c r="N10" i="9"/>
  <c r="Q9" i="9"/>
  <c r="R10" i="9"/>
  <c r="R9" i="9"/>
  <c r="P10" i="9"/>
  <c r="L10" i="9"/>
  <c r="O9" i="9"/>
  <c r="M10" i="9"/>
  <c r="K10" i="9"/>
  <c r="P9" i="9"/>
  <c r="L9" i="9"/>
  <c r="E7" i="8"/>
  <c r="F7" i="8" s="1"/>
  <c r="E9" i="8"/>
  <c r="F9" i="8" s="1"/>
  <c r="E10" i="8"/>
  <c r="F10" i="8" s="1"/>
  <c r="E11" i="8"/>
  <c r="F11" i="8" s="1"/>
  <c r="E12" i="8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F77" i="8"/>
  <c r="I74" i="8"/>
  <c r="I77" i="8" s="1"/>
  <c r="I65" i="8"/>
  <c r="I68" i="8" s="1"/>
  <c r="I56" i="8"/>
  <c r="I59" i="8" s="1"/>
  <c r="I47" i="8"/>
  <c r="I50" i="8" s="1"/>
  <c r="I38" i="8"/>
  <c r="I41" i="8" s="1"/>
  <c r="E30" i="8"/>
  <c r="F30" i="8" s="1"/>
  <c r="I29" i="8"/>
  <c r="I32" i="8" s="1"/>
  <c r="I20" i="8"/>
  <c r="I23" i="8" s="1"/>
  <c r="I11" i="8"/>
  <c r="I14" i="8" s="1"/>
  <c r="J14" i="8" s="1"/>
  <c r="E8" i="8"/>
  <c r="F8" i="8" s="1"/>
  <c r="H59" i="8" l="1"/>
  <c r="G62" i="8"/>
  <c r="J62" i="8" s="1"/>
  <c r="H29" i="8"/>
  <c r="G32" i="8"/>
  <c r="G71" i="8"/>
  <c r="J71" i="8" s="1"/>
  <c r="G68" i="8"/>
  <c r="J68" i="8" s="1"/>
  <c r="G65" i="8"/>
  <c r="J65" i="8" s="1"/>
  <c r="G59" i="8"/>
  <c r="J59" i="8" s="1"/>
  <c r="G56" i="8"/>
  <c r="J56" i="8" s="1"/>
  <c r="G53" i="8"/>
  <c r="J53" i="8" s="1"/>
  <c r="H53" i="8"/>
  <c r="G44" i="8"/>
  <c r="J44" i="8" s="1"/>
  <c r="H44" i="8"/>
  <c r="G41" i="8"/>
  <c r="H41" i="8"/>
  <c r="G26" i="8"/>
  <c r="J26" i="8" s="1"/>
  <c r="H26" i="8"/>
  <c r="H32" i="8"/>
  <c r="G35" i="8"/>
  <c r="J35" i="8" s="1"/>
  <c r="G47" i="8"/>
  <c r="J47" i="8" s="1"/>
  <c r="H56" i="8"/>
  <c r="H65" i="8"/>
  <c r="H68" i="8"/>
  <c r="H14" i="8"/>
  <c r="G14" i="8"/>
  <c r="G17" i="8"/>
  <c r="J17" i="8" s="1"/>
  <c r="K23" i="8" s="1"/>
  <c r="O7" i="8" s="1"/>
  <c r="H20" i="8"/>
  <c r="G20" i="8"/>
  <c r="J20" i="8" s="1"/>
  <c r="J32" i="8"/>
  <c r="G74" i="8"/>
  <c r="J74" i="8" s="1"/>
  <c r="H74" i="8"/>
  <c r="H8" i="8"/>
  <c r="G8" i="8"/>
  <c r="G11" i="8"/>
  <c r="J11" i="8" s="1"/>
  <c r="H11" i="8"/>
  <c r="G23" i="8"/>
  <c r="J23" i="8" s="1"/>
  <c r="H23" i="8"/>
  <c r="G29" i="8"/>
  <c r="J29" i="8" s="1"/>
  <c r="G38" i="8"/>
  <c r="J38" i="8" s="1"/>
  <c r="H38" i="8"/>
  <c r="J41" i="8"/>
  <c r="G50" i="8"/>
  <c r="J50" i="8" s="1"/>
  <c r="H50" i="8"/>
  <c r="H62" i="8"/>
  <c r="H77" i="8"/>
  <c r="H35" i="8"/>
  <c r="H47" i="8"/>
  <c r="H71" i="8"/>
  <c r="J77" i="8"/>
  <c r="K14" i="8" l="1"/>
  <c r="O6" i="8" s="1"/>
  <c r="S6" i="8" s="1"/>
  <c r="L14" i="8"/>
  <c r="P6" i="8" s="1"/>
  <c r="K68" i="8"/>
  <c r="O12" i="8" s="1"/>
  <c r="K50" i="8"/>
  <c r="O10" i="8" s="1"/>
  <c r="L68" i="8"/>
  <c r="P12" i="8" s="1"/>
  <c r="L77" i="8"/>
  <c r="P13" i="8" s="1"/>
  <c r="L59" i="8"/>
  <c r="P11" i="8" s="1"/>
  <c r="K59" i="8"/>
  <c r="O11" i="8" s="1"/>
  <c r="L50" i="8"/>
  <c r="P10" i="8" s="1"/>
  <c r="K32" i="8"/>
  <c r="O8" i="8" s="1"/>
  <c r="K41" i="8"/>
  <c r="O9" i="8" s="1"/>
  <c r="L32" i="8"/>
  <c r="P8" i="8" s="1"/>
  <c r="K77" i="8"/>
  <c r="O13" i="8" s="1"/>
  <c r="L41" i="8"/>
  <c r="P9" i="8" s="1"/>
  <c r="L23" i="8"/>
  <c r="P7" i="8" s="1"/>
  <c r="T5" i="2" l="1"/>
  <c r="T7" i="2" s="1"/>
  <c r="T8" i="2" s="1"/>
  <c r="T9" i="2" s="1"/>
  <c r="U12" i="2" s="1"/>
  <c r="S4" i="3" s="1"/>
  <c r="F36" i="2"/>
  <c r="F35" i="2"/>
  <c r="F34" i="2"/>
  <c r="F33" i="2"/>
  <c r="F37" i="2" l="1"/>
  <c r="U14" i="2"/>
  <c r="S6" i="3" s="1"/>
  <c r="U15" i="2"/>
  <c r="S7" i="3" s="1"/>
  <c r="U13" i="2"/>
  <c r="S5" i="3" s="1"/>
  <c r="U16" i="2" l="1"/>
  <c r="S8" i="3" s="1"/>
</calcChain>
</file>

<file path=xl/sharedStrings.xml><?xml version="1.0" encoding="utf-8"?>
<sst xmlns="http://schemas.openxmlformats.org/spreadsheetml/2006/main" count="694" uniqueCount="220">
  <si>
    <t>Samples</t>
  </si>
  <si>
    <t>Smpl. ID Side</t>
  </si>
  <si>
    <t>Smpl. ID Top</t>
  </si>
  <si>
    <t>Dil</t>
  </si>
  <si>
    <t xml:space="preserve">qPCR ID </t>
  </si>
  <si>
    <t>Sample name</t>
  </si>
  <si>
    <t>Dilution</t>
  </si>
  <si>
    <t xml:space="preserve">SAND1 </t>
  </si>
  <si>
    <t>SAND1 TOP a</t>
  </si>
  <si>
    <t>1g</t>
  </si>
  <si>
    <t>GAC1 TOP a</t>
  </si>
  <si>
    <t>1:100</t>
  </si>
  <si>
    <t>SAND1 TOP b</t>
  </si>
  <si>
    <t>2g</t>
  </si>
  <si>
    <t>Reactions</t>
  </si>
  <si>
    <t>SAND1 BOT a</t>
  </si>
  <si>
    <t>3g</t>
  </si>
  <si>
    <t>X</t>
  </si>
  <si>
    <t>Standard</t>
  </si>
  <si>
    <t>SAND1 BOT b</t>
  </si>
  <si>
    <t>4g</t>
  </si>
  <si>
    <t>TOT</t>
  </si>
  <si>
    <t>SAND2</t>
  </si>
  <si>
    <t>SAND2 TOP a</t>
  </si>
  <si>
    <t>5g</t>
  </si>
  <si>
    <t>SAND2 TOP b</t>
  </si>
  <si>
    <t>6g</t>
  </si>
  <si>
    <t>SAND2 BOT a</t>
  </si>
  <si>
    <t>7g</t>
  </si>
  <si>
    <t>SAND2 BOT b</t>
  </si>
  <si>
    <t>8g</t>
  </si>
  <si>
    <t>GAC1</t>
  </si>
  <si>
    <t>9g</t>
  </si>
  <si>
    <t>Sso Fast Evergreen Supermix</t>
  </si>
  <si>
    <t>GAC1 TOP b</t>
  </si>
  <si>
    <t>10g</t>
  </si>
  <si>
    <t>Forward Primer (1/10)</t>
  </si>
  <si>
    <t>GAC1 BOT a</t>
  </si>
  <si>
    <t>11g</t>
  </si>
  <si>
    <t>-</t>
  </si>
  <si>
    <t>Reverse Primer (1/10)</t>
  </si>
  <si>
    <t>GAC1 BOT b</t>
  </si>
  <si>
    <t>12g</t>
  </si>
  <si>
    <t xml:space="preserve">Water </t>
  </si>
  <si>
    <t>GAC2</t>
  </si>
  <si>
    <t>GAC2 TOP a</t>
  </si>
  <si>
    <t>13g</t>
  </si>
  <si>
    <t>GAC2 TOP b</t>
  </si>
  <si>
    <t>14g</t>
  </si>
  <si>
    <t>GAC2 BOT a</t>
  </si>
  <si>
    <t>15g</t>
  </si>
  <si>
    <t>GAC2 BOT b</t>
  </si>
  <si>
    <t>16g</t>
  </si>
  <si>
    <t>Template DNA</t>
  </si>
  <si>
    <t>SAND STR</t>
  </si>
  <si>
    <t>SAND STR TOP a</t>
  </si>
  <si>
    <t>17g</t>
  </si>
  <si>
    <t>SAND STR TOP b</t>
  </si>
  <si>
    <t>18g</t>
  </si>
  <si>
    <t>SAND STR1 BOT a</t>
  </si>
  <si>
    <t>19g</t>
  </si>
  <si>
    <t>SAND STR BOT b</t>
  </si>
  <si>
    <t>20g</t>
  </si>
  <si>
    <t>GAC STR</t>
  </si>
  <si>
    <t>GAC STR TOP a</t>
  </si>
  <si>
    <t>21g</t>
  </si>
  <si>
    <t>GAC STR TOP b</t>
  </si>
  <si>
    <t>22g</t>
  </si>
  <si>
    <t>GAC STR BOT a</t>
  </si>
  <si>
    <t>23g</t>
  </si>
  <si>
    <t>GAC STR BOT b</t>
  </si>
  <si>
    <t>24g</t>
  </si>
  <si>
    <t>1G</t>
  </si>
  <si>
    <t>2G</t>
  </si>
  <si>
    <t>3G</t>
  </si>
  <si>
    <t>4G</t>
  </si>
  <si>
    <t>5G</t>
  </si>
  <si>
    <t>6G</t>
  </si>
  <si>
    <t>7G</t>
  </si>
  <si>
    <t>8G</t>
  </si>
  <si>
    <t>DNA Conc. (ng/mL)</t>
  </si>
  <si>
    <t>Weight (G)</t>
  </si>
  <si>
    <t>&gt;600</t>
  </si>
  <si>
    <t>A</t>
  </si>
  <si>
    <r>
      <t>10</t>
    </r>
    <r>
      <rPr>
        <vertAlign val="superscript"/>
        <sz val="11"/>
        <color theme="1"/>
        <rFont val="Calibri"/>
        <family val="2"/>
        <scheme val="minor"/>
      </rPr>
      <t>8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</si>
  <si>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</si>
  <si>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6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</si>
  <si>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5</t>
    </r>
  </si>
  <si>
    <t>B</t>
  </si>
  <si>
    <r>
      <t>10</t>
    </r>
    <r>
      <rPr>
        <vertAlign val="superscript"/>
        <sz val="11"/>
        <color theme="1"/>
        <rFont val="Calibri"/>
        <family val="2"/>
        <scheme val="minor"/>
      </rPr>
      <t>4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</si>
  <si>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</si>
  <si>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2</t>
    </r>
  </si>
  <si>
    <t>NTC</t>
  </si>
  <si>
    <t>C</t>
  </si>
  <si>
    <t>D</t>
  </si>
  <si>
    <t>E</t>
  </si>
  <si>
    <t>F</t>
  </si>
  <si>
    <t>G</t>
  </si>
  <si>
    <t>H</t>
  </si>
  <si>
    <t>Required</t>
  </si>
  <si>
    <t xml:space="preserve">Used </t>
  </si>
  <si>
    <t>Well</t>
  </si>
  <si>
    <t>Fluor</t>
  </si>
  <si>
    <t>Target</t>
  </si>
  <si>
    <t>Content</t>
  </si>
  <si>
    <t>Sample</t>
  </si>
  <si>
    <t>Cq</t>
  </si>
  <si>
    <t>SQ</t>
  </si>
  <si>
    <t>CD</t>
  </si>
  <si>
    <t>Cells/DNAextract</t>
  </si>
  <si>
    <t xml:space="preserve">DNA Extr. </t>
  </si>
  <si>
    <t>Cells Conc</t>
  </si>
  <si>
    <t>Copies/ul</t>
  </si>
  <si>
    <t xml:space="preserve">Average </t>
  </si>
  <si>
    <t>St.Dv</t>
  </si>
  <si>
    <t>(g)</t>
  </si>
  <si>
    <t>(cells/g)</t>
  </si>
  <si>
    <t>1:500</t>
  </si>
  <si>
    <t>1:1000</t>
  </si>
  <si>
    <t>C01</t>
  </si>
  <si>
    <t>SYBR</t>
  </si>
  <si>
    <t>Unkn-01</t>
  </si>
  <si>
    <t>C02</t>
  </si>
  <si>
    <t>C03</t>
  </si>
  <si>
    <t>C04</t>
  </si>
  <si>
    <t>Unkn-02</t>
  </si>
  <si>
    <t>C05</t>
  </si>
  <si>
    <t>C06</t>
  </si>
  <si>
    <t>C07</t>
  </si>
  <si>
    <t>Unkn-03</t>
  </si>
  <si>
    <t>C08</t>
  </si>
  <si>
    <t>C09</t>
  </si>
  <si>
    <t>C10</t>
  </si>
  <si>
    <t>Unkn-04</t>
  </si>
  <si>
    <t>C11</t>
  </si>
  <si>
    <t>C12</t>
  </si>
  <si>
    <t>D01</t>
  </si>
  <si>
    <t>Unkn-05</t>
  </si>
  <si>
    <t>D02</t>
  </si>
  <si>
    <t>D03</t>
  </si>
  <si>
    <t>D04</t>
  </si>
  <si>
    <t>Unkn-06</t>
  </si>
  <si>
    <t>D05</t>
  </si>
  <si>
    <t>D06</t>
  </si>
  <si>
    <t>D07</t>
  </si>
  <si>
    <t>Unkn-07</t>
  </si>
  <si>
    <t>D08</t>
  </si>
  <si>
    <t>D09</t>
  </si>
  <si>
    <t>D10</t>
  </si>
  <si>
    <t>Unkn-08</t>
  </si>
  <si>
    <t>D11</t>
  </si>
  <si>
    <t>D12</t>
  </si>
  <si>
    <t>E01</t>
  </si>
  <si>
    <t>Unkn-09</t>
  </si>
  <si>
    <t>E02</t>
  </si>
  <si>
    <t>E03</t>
  </si>
  <si>
    <t>E04</t>
  </si>
  <si>
    <t>Unkn-10</t>
  </si>
  <si>
    <t>E05</t>
  </si>
  <si>
    <t>E06</t>
  </si>
  <si>
    <t>E07</t>
  </si>
  <si>
    <t>Unkn-11</t>
  </si>
  <si>
    <t>E08</t>
  </si>
  <si>
    <t>E09</t>
  </si>
  <si>
    <t>E10</t>
  </si>
  <si>
    <t>Unkn-12</t>
  </si>
  <si>
    <t>E11</t>
  </si>
  <si>
    <t>E12</t>
  </si>
  <si>
    <t>F01</t>
  </si>
  <si>
    <t>Unkn-13</t>
  </si>
  <si>
    <t>F02</t>
  </si>
  <si>
    <t>F03</t>
  </si>
  <si>
    <t>F04</t>
  </si>
  <si>
    <t>Unkn-14</t>
  </si>
  <si>
    <t>F05</t>
  </si>
  <si>
    <t>F06</t>
  </si>
  <si>
    <t>F07</t>
  </si>
  <si>
    <t>Unkn-15</t>
  </si>
  <si>
    <t>F08</t>
  </si>
  <si>
    <t>F09</t>
  </si>
  <si>
    <t>F10</t>
  </si>
  <si>
    <t>Unkn-16</t>
  </si>
  <si>
    <t>F11</t>
  </si>
  <si>
    <t>F12</t>
  </si>
  <si>
    <t>G01</t>
  </si>
  <si>
    <t>Unkn-17</t>
  </si>
  <si>
    <t>G02</t>
  </si>
  <si>
    <t>G03</t>
  </si>
  <si>
    <t>G04</t>
  </si>
  <si>
    <t>Unkn-18</t>
  </si>
  <si>
    <t>G05</t>
  </si>
  <si>
    <t>G06</t>
  </si>
  <si>
    <t>G07</t>
  </si>
  <si>
    <t>Unkn-19</t>
  </si>
  <si>
    <t>G08</t>
  </si>
  <si>
    <t>G09</t>
  </si>
  <si>
    <t>G10</t>
  </si>
  <si>
    <t>Unkn-20</t>
  </si>
  <si>
    <t>G11</t>
  </si>
  <si>
    <t>G12</t>
  </si>
  <si>
    <t>H01</t>
  </si>
  <si>
    <t>Unkn-21</t>
  </si>
  <si>
    <t>H02</t>
  </si>
  <si>
    <t>H03</t>
  </si>
  <si>
    <t>H04</t>
  </si>
  <si>
    <t>Unkn-22</t>
  </si>
  <si>
    <t>H05</t>
  </si>
  <si>
    <t>H06</t>
  </si>
  <si>
    <t>H07</t>
  </si>
  <si>
    <t>Unkn-23</t>
  </si>
  <si>
    <t>H08</t>
  </si>
  <si>
    <t>H09</t>
  </si>
  <si>
    <t>H10</t>
  </si>
  <si>
    <t>Unkn-24</t>
  </si>
  <si>
    <t>H11</t>
  </si>
  <si>
    <t>H12</t>
  </si>
  <si>
    <t>SANDTOP</t>
  </si>
  <si>
    <t>SANDBOT</t>
  </si>
  <si>
    <t>WW/DW</t>
  </si>
  <si>
    <t>(cells/DWg)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</si>
</sst>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" xfId="0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right"/>
    </xf>
    <xf numFmtId="20" fontId="0" fillId="0" borderId="6" xfId="0" applyNumberFormat="1" applyBorder="1"/>
    <xf numFmtId="0" fontId="0" fillId="0" borderId="11" xfId="0" applyFill="1" applyBorder="1"/>
    <xf numFmtId="0" fontId="1" fillId="0" borderId="11" xfId="0" applyFont="1" applyFill="1" applyBorder="1"/>
    <xf numFmtId="0" fontId="1" fillId="0" borderId="12" xfId="0" applyFont="1" applyFill="1" applyBorder="1" applyAlignment="1">
      <alignment horizontal="right"/>
    </xf>
    <xf numFmtId="20" fontId="0" fillId="0" borderId="13" xfId="0" applyNumberFormat="1" applyBorder="1"/>
    <xf numFmtId="49" fontId="0" fillId="0" borderId="0" xfId="0" applyNumberFormat="1" applyFill="1" applyBorder="1"/>
    <xf numFmtId="0" fontId="0" fillId="0" borderId="0" xfId="0" applyNumberFormat="1" applyFill="1" applyBorder="1"/>
    <xf numFmtId="0" fontId="0" fillId="0" borderId="19" xfId="0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right"/>
    </xf>
    <xf numFmtId="20" fontId="0" fillId="0" borderId="21" xfId="0" applyNumberFormat="1" applyBorder="1"/>
    <xf numFmtId="49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3" borderId="0" xfId="0" applyFont="1" applyFill="1" applyBorder="1"/>
    <xf numFmtId="0" fontId="0" fillId="0" borderId="1" xfId="0" applyBorder="1"/>
    <xf numFmtId="0" fontId="2" fillId="0" borderId="22" xfId="0" applyFont="1" applyFill="1" applyBorder="1" applyAlignment="1">
      <alignment vertical="center"/>
    </xf>
    <xf numFmtId="0" fontId="0" fillId="0" borderId="23" xfId="0" applyBorder="1"/>
    <xf numFmtId="0" fontId="0" fillId="4" borderId="7" xfId="0" applyFont="1" applyFill="1" applyBorder="1"/>
    <xf numFmtId="49" fontId="0" fillId="4" borderId="9" xfId="0" applyNumberFormat="1" applyFont="1" applyFill="1" applyBorder="1"/>
    <xf numFmtId="0" fontId="2" fillId="0" borderId="24" xfId="0" applyFont="1" applyFill="1" applyBorder="1" applyAlignment="1">
      <alignment vertical="center"/>
    </xf>
    <xf numFmtId="0" fontId="0" fillId="3" borderId="11" xfId="0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20" fontId="0" fillId="3" borderId="13" xfId="0" applyNumberFormat="1" applyFill="1" applyBorder="1" applyAlignment="1">
      <alignment horizontal="right"/>
    </xf>
    <xf numFmtId="0" fontId="0" fillId="4" borderId="8" xfId="0" applyFont="1" applyFill="1" applyBorder="1"/>
    <xf numFmtId="49" fontId="0" fillId="4" borderId="14" xfId="0" applyNumberFormat="1" applyFont="1" applyFill="1" applyBorder="1"/>
    <xf numFmtId="0" fontId="0" fillId="0" borderId="25" xfId="0" applyBorder="1"/>
    <xf numFmtId="0" fontId="0" fillId="3" borderId="19" xfId="0" applyFill="1" applyBorder="1"/>
    <xf numFmtId="0" fontId="1" fillId="3" borderId="19" xfId="0" applyFont="1" applyFill="1" applyBorder="1"/>
    <xf numFmtId="0" fontId="1" fillId="3" borderId="20" xfId="0" applyFont="1" applyFill="1" applyBorder="1" applyAlignment="1">
      <alignment horizontal="right"/>
    </xf>
    <xf numFmtId="20" fontId="0" fillId="3" borderId="21" xfId="0" applyNumberFormat="1" applyFill="1" applyBorder="1" applyAlignment="1">
      <alignment horizontal="right"/>
    </xf>
    <xf numFmtId="0" fontId="0" fillId="4" borderId="16" xfId="0" applyFont="1" applyFill="1" applyBorder="1"/>
    <xf numFmtId="49" fontId="0" fillId="4" borderId="17" xfId="0" applyNumberFormat="1" applyFont="1" applyFill="1" applyBorder="1"/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" fillId="0" borderId="25" xfId="0" applyFont="1" applyFill="1" applyBorder="1"/>
    <xf numFmtId="0" fontId="2" fillId="0" borderId="2" xfId="0" applyFont="1" applyFill="1" applyBorder="1" applyAlignment="1">
      <alignment vertical="center"/>
    </xf>
    <xf numFmtId="0" fontId="1" fillId="0" borderId="27" xfId="0" applyFont="1" applyBorder="1"/>
    <xf numFmtId="0" fontId="0" fillId="0" borderId="0" xfId="0" applyBorder="1"/>
    <xf numFmtId="0" fontId="2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6" xfId="0" applyBorder="1"/>
    <xf numFmtId="0" fontId="2" fillId="0" borderId="30" xfId="0" applyFont="1" applyFill="1" applyBorder="1" applyAlignment="1">
      <alignment vertical="center"/>
    </xf>
    <xf numFmtId="0" fontId="0" fillId="0" borderId="31" xfId="0" applyBorder="1"/>
    <xf numFmtId="0" fontId="0" fillId="0" borderId="13" xfId="0" applyBorder="1"/>
    <xf numFmtId="0" fontId="2" fillId="0" borderId="32" xfId="0" applyFont="1" applyFill="1" applyBorder="1" applyAlignment="1">
      <alignment vertical="center"/>
    </xf>
    <xf numFmtId="0" fontId="0" fillId="0" borderId="33" xfId="0" applyBorder="1"/>
    <xf numFmtId="0" fontId="0" fillId="0" borderId="21" xfId="0" applyBorder="1"/>
    <xf numFmtId="0" fontId="0" fillId="5" borderId="7" xfId="0" applyFont="1" applyFill="1" applyBorder="1"/>
    <xf numFmtId="0" fontId="0" fillId="5" borderId="8" xfId="0" applyFont="1" applyFill="1" applyBorder="1"/>
    <xf numFmtId="0" fontId="0" fillId="5" borderId="16" xfId="0" applyFont="1" applyFill="1" applyBorder="1"/>
    <xf numFmtId="0" fontId="1" fillId="0" borderId="2" xfId="0" applyFont="1" applyBorder="1" applyAlignment="1">
      <alignment horizontal="center" vertical="center" wrapText="1"/>
    </xf>
    <xf numFmtId="11" fontId="0" fillId="0" borderId="6" xfId="0" applyNumberFormat="1" applyBorder="1"/>
    <xf numFmtId="11" fontId="0" fillId="0" borderId="13" xfId="0" applyNumberFormat="1" applyBorder="1"/>
    <xf numFmtId="11" fontId="0" fillId="0" borderId="21" xfId="0" applyNumberFormat="1" applyBorder="1"/>
    <xf numFmtId="0" fontId="1" fillId="6" borderId="11" xfId="0" applyFont="1" applyFill="1" applyBorder="1"/>
    <xf numFmtId="0" fontId="0" fillId="6" borderId="13" xfId="0" applyFill="1" applyBorder="1"/>
    <xf numFmtId="11" fontId="0" fillId="6" borderId="13" xfId="0" applyNumberFormat="1" applyFill="1" applyBorder="1"/>
    <xf numFmtId="0" fontId="1" fillId="6" borderId="19" xfId="0" applyFont="1" applyFill="1" applyBorder="1"/>
    <xf numFmtId="0" fontId="0" fillId="6" borderId="21" xfId="0" applyFill="1" applyBorder="1"/>
    <xf numFmtId="11" fontId="0" fillId="6" borderId="21" xfId="0" applyNumberFormat="1" applyFill="1" applyBorder="1"/>
    <xf numFmtId="0" fontId="0" fillId="0" borderId="34" xfId="0" applyBorder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" xfId="0" applyBorder="1"/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/>
    <xf numFmtId="11" fontId="0" fillId="0" borderId="0" xfId="0" applyNumberFormat="1"/>
    <xf numFmtId="11" fontId="0" fillId="2" borderId="0" xfId="0" applyNumberFormat="1" applyFill="1"/>
    <xf numFmtId="164" fontId="0" fillId="0" borderId="0" xfId="0" applyNumberFormat="1"/>
    <xf numFmtId="165" fontId="0" fillId="0" borderId="16" xfId="1" applyNumberFormat="1" applyFont="1" applyBorder="1"/>
    <xf numFmtId="164" fontId="0" fillId="0" borderId="1" xfId="1" applyFont="1" applyBorder="1"/>
    <xf numFmtId="164" fontId="0" fillId="0" borderId="7" xfId="1" applyFont="1" applyBorder="1"/>
    <xf numFmtId="11" fontId="0" fillId="0" borderId="25" xfId="0" applyNumberFormat="1" applyBorder="1"/>
    <xf numFmtId="49" fontId="0" fillId="0" borderId="25" xfId="0" applyNumberFormat="1" applyBorder="1" applyAlignment="1">
      <alignment horizontal="right"/>
    </xf>
    <xf numFmtId="11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1" fillId="0" borderId="37" xfId="0" applyFont="1" applyFill="1" applyBorder="1"/>
    <xf numFmtId="0" fontId="1" fillId="0" borderId="36" xfId="0" applyFont="1" applyFill="1" applyBorder="1"/>
    <xf numFmtId="0" fontId="1" fillId="0" borderId="35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1" fontId="1" fillId="0" borderId="19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11" fontId="0" fillId="0" borderId="0" xfId="0" applyNumberFormat="1" applyBorder="1"/>
    <xf numFmtId="0" fontId="0" fillId="0" borderId="0" xfId="0" applyNumberFormat="1" applyBorder="1"/>
    <xf numFmtId="0" fontId="0" fillId="0" borderId="14" xfId="0" applyBorder="1"/>
    <xf numFmtId="0" fontId="1" fillId="0" borderId="28" xfId="0" applyFont="1" applyFill="1" applyBorder="1"/>
    <xf numFmtId="11" fontId="0" fillId="0" borderId="39" xfId="0" applyNumberFormat="1" applyBorder="1"/>
    <xf numFmtId="11" fontId="0" fillId="0" borderId="9" xfId="0" applyNumberFormat="1" applyBorder="1"/>
    <xf numFmtId="11" fontId="0" fillId="0" borderId="14" xfId="0" applyNumberFormat="1" applyBorder="1"/>
    <xf numFmtId="11" fontId="0" fillId="0" borderId="40" xfId="0" applyNumberFormat="1" applyBorder="1"/>
    <xf numFmtId="11" fontId="0" fillId="0" borderId="17" xfId="0" applyNumberFormat="1" applyBorder="1"/>
    <xf numFmtId="0" fontId="0" fillId="0" borderId="40" xfId="0" applyNumberFormat="1" applyBorder="1"/>
    <xf numFmtId="0" fontId="0" fillId="0" borderId="39" xfId="0" applyBorder="1"/>
    <xf numFmtId="0" fontId="0" fillId="0" borderId="39" xfId="0" applyNumberFormat="1" applyBorder="1"/>
    <xf numFmtId="0" fontId="0" fillId="0" borderId="9" xfId="0" applyBorder="1"/>
    <xf numFmtId="0" fontId="1" fillId="0" borderId="4" xfId="0" applyFont="1" applyBorder="1" applyAlignment="1">
      <alignment horizontal="center"/>
    </xf>
    <xf numFmtId="49" fontId="0" fillId="2" borderId="9" xfId="0" applyNumberFormat="1" applyFont="1" applyFill="1" applyBorder="1"/>
    <xf numFmtId="49" fontId="0" fillId="2" borderId="14" xfId="0" applyNumberFormat="1" applyFont="1" applyFill="1" applyBorder="1"/>
    <xf numFmtId="49" fontId="0" fillId="2" borderId="17" xfId="0" applyNumberFormat="1" applyFont="1" applyFill="1" applyBorder="1"/>
    <xf numFmtId="0" fontId="1" fillId="0" borderId="22" xfId="0" applyFont="1" applyBorder="1"/>
    <xf numFmtId="0" fontId="1" fillId="0" borderId="24" xfId="0" applyFont="1" applyBorder="1"/>
    <xf numFmtId="0" fontId="1" fillId="0" borderId="26" xfId="0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1" fontId="0" fillId="6" borderId="40" xfId="0" applyNumberFormat="1" applyFill="1" applyBorder="1"/>
    <xf numFmtId="11" fontId="0" fillId="6" borderId="17" xfId="0" applyNumberFormat="1" applyFill="1" applyBorder="1"/>
    <xf numFmtId="11" fontId="0" fillId="0" borderId="38" xfId="0" applyNumberFormat="1" applyBorder="1"/>
    <xf numFmtId="11" fontId="0" fillId="0" borderId="27" xfId="0" applyNumberFormat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6" xfId="0" applyFont="1" applyFill="1" applyBorder="1"/>
    <xf numFmtId="49" fontId="0" fillId="0" borderId="23" xfId="0" applyNumberFormat="1" applyBorder="1" applyAlignment="1">
      <alignment horizontal="right"/>
    </xf>
    <xf numFmtId="11" fontId="0" fillId="0" borderId="23" xfId="0" applyNumberFormat="1" applyBorder="1"/>
    <xf numFmtId="164" fontId="0" fillId="0" borderId="8" xfId="1" applyNumberFormat="1" applyFont="1" applyBorder="1"/>
    <xf numFmtId="165" fontId="0" fillId="0" borderId="8" xfId="1" applyNumberFormat="1" applyFont="1" applyBorder="1"/>
    <xf numFmtId="165" fontId="0" fillId="0" borderId="23" xfId="1" applyNumberFormat="1" applyFont="1" applyBorder="1"/>
    <xf numFmtId="164" fontId="0" fillId="0" borderId="23" xfId="1" applyFont="1" applyFill="1" applyBorder="1"/>
    <xf numFmtId="164" fontId="0" fillId="0" borderId="16" xfId="1" applyNumberFormat="1" applyFont="1" applyBorder="1"/>
    <xf numFmtId="164" fontId="0" fillId="0" borderId="25" xfId="1" applyNumberFormat="1" applyFont="1" applyBorder="1"/>
    <xf numFmtId="0" fontId="0" fillId="0" borderId="0" xfId="0" applyFont="1" applyFill="1" applyBorder="1"/>
    <xf numFmtId="11" fontId="0" fillId="0" borderId="0" xfId="0" applyNumberFormat="1" applyFont="1" applyFill="1" applyBorder="1"/>
    <xf numFmtId="11" fontId="0" fillId="0" borderId="9" xfId="0" applyNumberFormat="1" applyFont="1" applyFill="1" applyBorder="1"/>
    <xf numFmtId="11" fontId="0" fillId="0" borderId="14" xfId="0" applyNumberFormat="1" applyFont="1" applyFill="1" applyBorder="1"/>
    <xf numFmtId="11" fontId="0" fillId="0" borderId="17" xfId="0" applyNumberFormat="1" applyFont="1" applyFill="1" applyBorder="1"/>
    <xf numFmtId="0" fontId="0" fillId="0" borderId="7" xfId="0" applyBorder="1"/>
    <xf numFmtId="0" fontId="0" fillId="0" borderId="16" xfId="0" applyBorder="1"/>
    <xf numFmtId="164" fontId="0" fillId="0" borderId="39" xfId="1" applyFont="1" applyBorder="1"/>
    <xf numFmtId="164" fontId="0" fillId="0" borderId="0" xfId="1" applyFont="1"/>
    <xf numFmtId="164" fontId="1" fillId="0" borderId="4" xfId="1" applyFont="1" applyBorder="1" applyAlignment="1">
      <alignment horizontal="center"/>
    </xf>
    <xf numFmtId="164" fontId="1" fillId="0" borderId="19" xfId="1" applyFont="1" applyBorder="1" applyAlignment="1">
      <alignment horizontal="center"/>
    </xf>
    <xf numFmtId="164" fontId="0" fillId="0" borderId="0" xfId="1" applyFont="1" applyBorder="1"/>
    <xf numFmtId="164" fontId="0" fillId="0" borderId="40" xfId="1" applyFont="1" applyBorder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Dilution_test!$J$4</c:f>
              <c:strCache>
                <c:ptCount val="1"/>
                <c:pt idx="0">
                  <c:v>1:100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Dilution_test!$K$3:$R$3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Dilution_test!$K$4:$R$4</c:f>
              <c:numCache>
                <c:formatCode>0.00E+00</c:formatCode>
                <c:ptCount val="8"/>
                <c:pt idx="0">
                  <c:v>271200</c:v>
                </c:pt>
                <c:pt idx="1">
                  <c:v>232766.66666666666</c:v>
                </c:pt>
                <c:pt idx="2">
                  <c:v>56790</c:v>
                </c:pt>
                <c:pt idx="3">
                  <c:v>61880</c:v>
                </c:pt>
                <c:pt idx="4">
                  <c:v>147400</c:v>
                </c:pt>
                <c:pt idx="5">
                  <c:v>137233.33333333334</c:v>
                </c:pt>
                <c:pt idx="6">
                  <c:v>72533.333333333328</c:v>
                </c:pt>
                <c:pt idx="7">
                  <c:v>56890</c:v>
                </c:pt>
              </c:numCache>
            </c:numRef>
          </c:val>
        </c:ser>
        <c:ser>
          <c:idx val="1"/>
          <c:order val="1"/>
          <c:tx>
            <c:strRef>
              <c:f>Dilution_test!$J$5</c:f>
              <c:strCache>
                <c:ptCount val="1"/>
                <c:pt idx="0">
                  <c:v>1:500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Dilution_test!$K$3:$R$3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Dilution_test!$K$5:$R$5</c:f>
              <c:numCache>
                <c:formatCode>0.00E+00</c:formatCode>
                <c:ptCount val="8"/>
                <c:pt idx="0">
                  <c:v>83776.666666666672</c:v>
                </c:pt>
                <c:pt idx="1">
                  <c:v>105975</c:v>
                </c:pt>
                <c:pt idx="2">
                  <c:v>12866.666666666666</c:v>
                </c:pt>
                <c:pt idx="3">
                  <c:v>14846.666666666666</c:v>
                </c:pt>
                <c:pt idx="4">
                  <c:v>28510</c:v>
                </c:pt>
                <c:pt idx="5">
                  <c:v>34673.333333333336</c:v>
                </c:pt>
                <c:pt idx="6">
                  <c:v>14903.333333333334</c:v>
                </c:pt>
                <c:pt idx="7">
                  <c:v>12726.666666666666</c:v>
                </c:pt>
              </c:numCache>
            </c:numRef>
          </c:val>
        </c:ser>
        <c:ser>
          <c:idx val="2"/>
          <c:order val="2"/>
          <c:tx>
            <c:strRef>
              <c:f>Dilution_test!$J$6</c:f>
              <c:strCache>
                <c:ptCount val="1"/>
                <c:pt idx="0">
                  <c:v>1:1000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Dilution_test!$K$3:$R$3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Dilution_test!$K$6:$R$6</c:f>
              <c:numCache>
                <c:formatCode>0.00E+00</c:formatCode>
                <c:ptCount val="8"/>
                <c:pt idx="0">
                  <c:v>43266.666666666664</c:v>
                </c:pt>
                <c:pt idx="1">
                  <c:v>51876.666666666664</c:v>
                </c:pt>
                <c:pt idx="2">
                  <c:v>7287.333333333333</c:v>
                </c:pt>
                <c:pt idx="3">
                  <c:v>7453.333333333333</c:v>
                </c:pt>
                <c:pt idx="4">
                  <c:v>17610</c:v>
                </c:pt>
                <c:pt idx="5">
                  <c:v>19686.666666666668</c:v>
                </c:pt>
                <c:pt idx="6">
                  <c:v>7862.666666666667</c:v>
                </c:pt>
                <c:pt idx="7">
                  <c:v>6352.5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333896"/>
        <c:axId val="348333112"/>
      </c:barChart>
      <c:catAx>
        <c:axId val="34833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33112"/>
        <c:crosses val="autoZero"/>
        <c:auto val="1"/>
        <c:lblAlgn val="ctr"/>
        <c:lblOffset val="100"/>
        <c:noMultiLvlLbl val="0"/>
      </c:catAx>
      <c:valAx>
        <c:axId val="3483331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3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Dilution_test!$J$8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Dilution_test!$K$3:$R$3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Dilution_test!$K$8:$R$8</c:f>
              <c:numCache>
                <c:formatCode>_(* #,##0.00_);_(* \(#,##0.00\);_(* "-"??_);_(@_)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Dilution_test!$J$9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Dilution_test!$K$3:$R$3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Dilution_test!$K$9:$R$9</c:f>
              <c:numCache>
                <c:formatCode>_(* #,##0.00_);_(* \(#,##0.00\);_(* "-"??_);_(@_)</c:formatCode>
                <c:ptCount val="8"/>
                <c:pt idx="0">
                  <c:v>0.30891101278269423</c:v>
                </c:pt>
                <c:pt idx="1">
                  <c:v>0.4552842617786052</c:v>
                </c:pt>
                <c:pt idx="2" formatCode="_(* #,##0.0_);_(* \(#,##0.0\);_(* &quot;-&quot;??_);_(@_)">
                  <c:v>0.22656570992545635</c:v>
                </c:pt>
                <c:pt idx="3" formatCode="_(* #,##0.0_);_(* \(#,##0.0\);_(* &quot;-&quot;??_);_(@_)">
                  <c:v>0.23992673992673991</c:v>
                </c:pt>
                <c:pt idx="4" formatCode="_(* #,##0.0_);_(* \(#,##0.0\);_(* &quot;-&quot;??_);_(@_)">
                  <c:v>0.19341926729986431</c:v>
                </c:pt>
                <c:pt idx="5" formatCode="_(* #,##0.0_);_(* \(#,##0.0\);_(* &quot;-&quot;??_);_(@_)">
                  <c:v>0.25265970366771923</c:v>
                </c:pt>
                <c:pt idx="6" formatCode="_(* #,##0.0_);_(* \(#,##0.0\);_(* &quot;-&quot;??_);_(@_)">
                  <c:v>0.20546875000000003</c:v>
                </c:pt>
                <c:pt idx="7" formatCode="_(* #,##0.0_);_(* \(#,##0.0\);_(* &quot;-&quot;??_);_(@_)">
                  <c:v>0.22370656823108923</c:v>
                </c:pt>
              </c:numCache>
            </c:numRef>
          </c:val>
        </c:ser>
        <c:ser>
          <c:idx val="2"/>
          <c:order val="2"/>
          <c:tx>
            <c:strRef>
              <c:f>Dilution_test!$J$10</c:f>
              <c:strCache>
                <c:ptCount val="1"/>
                <c:pt idx="0">
                  <c:v>0.1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Dilution_test!$K$3:$R$3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Dilution_test!$K$10:$R$10</c:f>
              <c:numCache>
                <c:formatCode>_(* #,##0.00_);_(* \(#,##0.00\);_(* "-"??_);_(@_)</c:formatCode>
                <c:ptCount val="8"/>
                <c:pt idx="0">
                  <c:v>0.1595378564405113</c:v>
                </c:pt>
                <c:pt idx="1">
                  <c:v>0.22286982672203923</c:v>
                </c:pt>
                <c:pt idx="2">
                  <c:v>0.12832071374068205</c:v>
                </c:pt>
                <c:pt idx="3" formatCode="_(* #,##0.0_);_(* \(#,##0.0\);_(* &quot;-&quot;??_);_(@_)">
                  <c:v>0.12044817927170867</c:v>
                </c:pt>
                <c:pt idx="4" formatCode="_(* #,##0.0_);_(* \(#,##0.0\);_(* &quot;-&quot;??_);_(@_)">
                  <c:v>0.1194708276797829</c:v>
                </c:pt>
                <c:pt idx="5">
                  <c:v>0.14345397133835316</c:v>
                </c:pt>
                <c:pt idx="6" formatCode="_(* #,##0.0_);_(* \(#,##0.0\);_(* &quot;-&quot;??_);_(@_)">
                  <c:v>0.10840073529411766</c:v>
                </c:pt>
                <c:pt idx="7">
                  <c:v>0.11166285814730181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207272"/>
        <c:axId val="345809328"/>
      </c:barChart>
      <c:catAx>
        <c:axId val="34620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09328"/>
        <c:crosses val="autoZero"/>
        <c:auto val="1"/>
        <c:lblAlgn val="ctr"/>
        <c:lblOffset val="100"/>
        <c:noMultiLvlLbl val="0"/>
      </c:catAx>
      <c:valAx>
        <c:axId val="34580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0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'Conc. '!$N$6:$N$13</c:f>
              <c:strCache>
                <c:ptCount val="8"/>
                <c:pt idx="0">
                  <c:v>SAND1 TOP a</c:v>
                </c:pt>
                <c:pt idx="1">
                  <c:v>SAND1 TOP b</c:v>
                </c:pt>
                <c:pt idx="2">
                  <c:v>SAND1 BOT a</c:v>
                </c:pt>
                <c:pt idx="3">
                  <c:v>SAND1 BOT b</c:v>
                </c:pt>
                <c:pt idx="4">
                  <c:v>SAND2 TOP a</c:v>
                </c:pt>
                <c:pt idx="5">
                  <c:v>SAND2 TOP b</c:v>
                </c:pt>
                <c:pt idx="6">
                  <c:v>SAND2 BOT a</c:v>
                </c:pt>
                <c:pt idx="7">
                  <c:v>SAND2 BOT b</c:v>
                </c:pt>
              </c:strCache>
            </c:strRef>
          </c:cat>
          <c:val>
            <c:numRef>
              <c:f>'Conc. '!$O$6:$O$13</c:f>
              <c:numCache>
                <c:formatCode>0.00E+00</c:formatCode>
                <c:ptCount val="8"/>
                <c:pt idx="0">
                  <c:v>5023830508.474576</c:v>
                </c:pt>
                <c:pt idx="1">
                  <c:v>5822142857.1428566</c:v>
                </c:pt>
                <c:pt idx="2">
                  <c:v>1004218039.2156863</c:v>
                </c:pt>
                <c:pt idx="3">
                  <c:v>975626666.66666687</c:v>
                </c:pt>
                <c:pt idx="4">
                  <c:v>2366100000</c:v>
                </c:pt>
                <c:pt idx="5">
                  <c:v>2791066666.6666675</c:v>
                </c:pt>
                <c:pt idx="6">
                  <c:v>1027217931.034483</c:v>
                </c:pt>
                <c:pt idx="7">
                  <c:v>971775200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811288"/>
        <c:axId val="345810896"/>
      </c:barChart>
      <c:catAx>
        <c:axId val="3458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10896"/>
        <c:crosses val="autoZero"/>
        <c:auto val="1"/>
        <c:lblAlgn val="ctr"/>
        <c:lblOffset val="100"/>
        <c:noMultiLvlLbl val="0"/>
      </c:catAx>
      <c:valAx>
        <c:axId val="3458108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1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'Conc. '!$R$6:$R$7</c:f>
              <c:strCache>
                <c:ptCount val="2"/>
                <c:pt idx="0">
                  <c:v>SANDTOP</c:v>
                </c:pt>
                <c:pt idx="1">
                  <c:v>SANDBOT</c:v>
                </c:pt>
              </c:strCache>
            </c:strRef>
          </c:cat>
          <c:val>
            <c:numRef>
              <c:f>'Conc. '!$S$6:$S$7</c:f>
              <c:numCache>
                <c:formatCode>0.00E+00</c:formatCode>
                <c:ptCount val="2"/>
                <c:pt idx="0">
                  <c:v>4000785008.0710249</c:v>
                </c:pt>
                <c:pt idx="1">
                  <c:v>994709459.22920907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657920"/>
        <c:axId val="353659880"/>
      </c:barChart>
      <c:catAx>
        <c:axId val="3536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659880"/>
        <c:crosses val="autoZero"/>
        <c:auto val="1"/>
        <c:lblAlgn val="ctr"/>
        <c:lblOffset val="100"/>
        <c:noMultiLvlLbl val="0"/>
      </c:catAx>
      <c:valAx>
        <c:axId val="3536598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65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16</xdr:row>
      <xdr:rowOff>33337</xdr:rowOff>
    </xdr:from>
    <xdr:to>
      <xdr:col>18</xdr:col>
      <xdr:colOff>28575</xdr:colOff>
      <xdr:row>30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17</xdr:col>
      <xdr:colOff>762000</xdr:colOff>
      <xdr:row>46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672353</xdr:colOff>
      <xdr:row>14</xdr:row>
      <xdr:rowOff>68356</xdr:rowOff>
    </xdr:from>
    <xdr:to>
      <xdr:col>20</xdr:col>
      <xdr:colOff>33618</xdr:colOff>
      <xdr:row>28</xdr:row>
      <xdr:rowOff>122144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20</xdr:col>
      <xdr:colOff>100853</xdr:colOff>
      <xdr:row>44</xdr:row>
      <xdr:rowOff>31376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F5" sqref="F5"/>
    </sheetView>
  </sheetViews>
  <sheetFormatPr defaultRowHeight="15" x14ac:dyDescent="0.25"/>
  <cols>
    <col min="3" max="3" width="16.140625" bestFit="1" customWidth="1"/>
  </cols>
  <sheetData>
    <row r="2" spans="1:6" ht="15.75" thickBot="1" x14ac:dyDescent="0.3"/>
    <row r="3" spans="1:6" ht="45.75" thickBot="1" x14ac:dyDescent="0.3">
      <c r="B3" s="2" t="s">
        <v>0</v>
      </c>
      <c r="C3" s="2" t="s">
        <v>1</v>
      </c>
      <c r="D3" s="3" t="s">
        <v>2</v>
      </c>
      <c r="E3" s="60" t="s">
        <v>80</v>
      </c>
      <c r="F3" s="3" t="s">
        <v>81</v>
      </c>
    </row>
    <row r="4" spans="1:6" x14ac:dyDescent="0.25">
      <c r="A4" s="159" t="s">
        <v>7</v>
      </c>
      <c r="B4" s="6" t="s">
        <v>8</v>
      </c>
      <c r="C4" s="7" t="s">
        <v>8</v>
      </c>
      <c r="D4" s="50" t="s">
        <v>9</v>
      </c>
      <c r="E4" s="61">
        <v>15800</v>
      </c>
      <c r="F4" s="61">
        <v>0.59</v>
      </c>
    </row>
    <row r="5" spans="1:6" x14ac:dyDescent="0.25">
      <c r="A5" s="160"/>
      <c r="B5" s="10" t="s">
        <v>12</v>
      </c>
      <c r="C5" s="11" t="s">
        <v>12</v>
      </c>
      <c r="D5" s="53" t="s">
        <v>13</v>
      </c>
      <c r="E5" s="62" t="s">
        <v>82</v>
      </c>
      <c r="F5" s="62">
        <v>0.56000000000000005</v>
      </c>
    </row>
    <row r="6" spans="1:6" x14ac:dyDescent="0.25">
      <c r="A6" s="160"/>
      <c r="B6" s="10" t="s">
        <v>15</v>
      </c>
      <c r="C6" s="11" t="s">
        <v>15</v>
      </c>
      <c r="D6" s="53" t="s">
        <v>16</v>
      </c>
      <c r="E6" s="62">
        <v>8710</v>
      </c>
      <c r="F6" s="62">
        <v>0.51</v>
      </c>
    </row>
    <row r="7" spans="1:6" ht="15.75" thickBot="1" x14ac:dyDescent="0.3">
      <c r="A7" s="161"/>
      <c r="B7" s="16" t="s">
        <v>19</v>
      </c>
      <c r="C7" s="17" t="s">
        <v>19</v>
      </c>
      <c r="D7" s="56" t="s">
        <v>20</v>
      </c>
      <c r="E7" s="63">
        <v>37200</v>
      </c>
      <c r="F7" s="63">
        <v>0.56999999999999995</v>
      </c>
    </row>
    <row r="8" spans="1:6" x14ac:dyDescent="0.25">
      <c r="A8" s="159" t="s">
        <v>22</v>
      </c>
      <c r="B8" s="6" t="s">
        <v>23</v>
      </c>
      <c r="C8" s="7" t="s">
        <v>23</v>
      </c>
      <c r="D8" s="50" t="s">
        <v>24</v>
      </c>
      <c r="E8" s="61">
        <v>15500</v>
      </c>
      <c r="F8" s="61">
        <v>0.52</v>
      </c>
    </row>
    <row r="9" spans="1:6" x14ac:dyDescent="0.25">
      <c r="A9" s="160"/>
      <c r="B9" s="10" t="s">
        <v>25</v>
      </c>
      <c r="C9" s="11" t="s">
        <v>25</v>
      </c>
      <c r="D9" s="53" t="s">
        <v>26</v>
      </c>
      <c r="E9" s="62">
        <v>18500</v>
      </c>
      <c r="F9" s="62">
        <v>0.48</v>
      </c>
    </row>
    <row r="10" spans="1:6" x14ac:dyDescent="0.25">
      <c r="A10" s="160"/>
      <c r="B10" s="10" t="s">
        <v>27</v>
      </c>
      <c r="C10" s="11" t="s">
        <v>27</v>
      </c>
      <c r="D10" s="53" t="s">
        <v>28</v>
      </c>
      <c r="E10" s="62">
        <v>17300</v>
      </c>
      <c r="F10" s="62">
        <v>0.57999999999999996</v>
      </c>
    </row>
    <row r="11" spans="1:6" ht="15.75" thickBot="1" x14ac:dyDescent="0.3">
      <c r="A11" s="161"/>
      <c r="B11" s="16" t="s">
        <v>29</v>
      </c>
      <c r="C11" s="17" t="s">
        <v>29</v>
      </c>
      <c r="D11" s="56" t="s">
        <v>30</v>
      </c>
      <c r="E11" s="63">
        <v>16900</v>
      </c>
      <c r="F11" s="63">
        <v>0.5</v>
      </c>
    </row>
    <row r="12" spans="1:6" x14ac:dyDescent="0.25">
      <c r="A12" s="159" t="s">
        <v>31</v>
      </c>
      <c r="B12" s="6" t="s">
        <v>10</v>
      </c>
      <c r="C12" s="7" t="s">
        <v>10</v>
      </c>
      <c r="D12" s="50" t="s">
        <v>32</v>
      </c>
      <c r="E12" s="61" t="s">
        <v>82</v>
      </c>
      <c r="F12" s="61">
        <v>0.59</v>
      </c>
    </row>
    <row r="13" spans="1:6" x14ac:dyDescent="0.25">
      <c r="A13" s="160"/>
      <c r="B13" s="10" t="s">
        <v>34</v>
      </c>
      <c r="C13" s="11" t="s">
        <v>34</v>
      </c>
      <c r="D13" s="53" t="s">
        <v>35</v>
      </c>
      <c r="E13" s="62">
        <v>31800</v>
      </c>
      <c r="F13" s="62">
        <v>0.59</v>
      </c>
    </row>
    <row r="14" spans="1:6" x14ac:dyDescent="0.25">
      <c r="A14" s="160"/>
      <c r="B14" s="10" t="s">
        <v>37</v>
      </c>
      <c r="C14" s="64" t="s">
        <v>37</v>
      </c>
      <c r="D14" s="65" t="s">
        <v>38</v>
      </c>
      <c r="E14" s="66">
        <v>2100</v>
      </c>
      <c r="F14" s="66">
        <v>0.56000000000000005</v>
      </c>
    </row>
    <row r="15" spans="1:6" ht="15.75" thickBot="1" x14ac:dyDescent="0.3">
      <c r="A15" s="161"/>
      <c r="B15" s="16" t="s">
        <v>41</v>
      </c>
      <c r="C15" s="67" t="s">
        <v>41</v>
      </c>
      <c r="D15" s="68" t="s">
        <v>42</v>
      </c>
      <c r="E15" s="69">
        <v>277</v>
      </c>
      <c r="F15" s="69">
        <v>0.72</v>
      </c>
    </row>
    <row r="16" spans="1:6" x14ac:dyDescent="0.25">
      <c r="A16" s="159" t="s">
        <v>44</v>
      </c>
      <c r="B16" s="6" t="s">
        <v>45</v>
      </c>
      <c r="C16" s="7" t="s">
        <v>45</v>
      </c>
      <c r="D16" s="50" t="s">
        <v>46</v>
      </c>
      <c r="E16" s="61"/>
      <c r="F16" s="61">
        <v>0.46</v>
      </c>
    </row>
    <row r="17" spans="1:6" x14ac:dyDescent="0.25">
      <c r="A17" s="160"/>
      <c r="B17" s="10" t="s">
        <v>47</v>
      </c>
      <c r="C17" s="11" t="s">
        <v>47</v>
      </c>
      <c r="D17" s="53" t="s">
        <v>48</v>
      </c>
      <c r="E17" s="62"/>
      <c r="F17" s="62">
        <v>0.5</v>
      </c>
    </row>
    <row r="18" spans="1:6" x14ac:dyDescent="0.25">
      <c r="A18" s="160"/>
      <c r="B18" s="10" t="s">
        <v>49</v>
      </c>
      <c r="C18" s="11" t="s">
        <v>49</v>
      </c>
      <c r="D18" s="53" t="s">
        <v>50</v>
      </c>
      <c r="E18" s="62"/>
      <c r="F18" s="62">
        <v>0.52</v>
      </c>
    </row>
    <row r="19" spans="1:6" ht="15.75" thickBot="1" x14ac:dyDescent="0.3">
      <c r="A19" s="161"/>
      <c r="B19" s="16" t="s">
        <v>51</v>
      </c>
      <c r="C19" s="17" t="s">
        <v>51</v>
      </c>
      <c r="D19" s="56" t="s">
        <v>52</v>
      </c>
      <c r="E19" s="63"/>
      <c r="F19" s="63">
        <v>0.5</v>
      </c>
    </row>
    <row r="20" spans="1:6" x14ac:dyDescent="0.25">
      <c r="A20" s="159" t="s">
        <v>54</v>
      </c>
      <c r="B20" s="6" t="s">
        <v>55</v>
      </c>
      <c r="C20" s="7" t="s">
        <v>55</v>
      </c>
      <c r="D20" s="50" t="s">
        <v>56</v>
      </c>
      <c r="E20" s="61"/>
      <c r="F20" s="61">
        <v>0.5</v>
      </c>
    </row>
    <row r="21" spans="1:6" x14ac:dyDescent="0.25">
      <c r="A21" s="160"/>
      <c r="B21" s="10" t="s">
        <v>57</v>
      </c>
      <c r="C21" s="11" t="s">
        <v>57</v>
      </c>
      <c r="D21" s="53" t="s">
        <v>58</v>
      </c>
      <c r="E21" s="62"/>
      <c r="F21" s="62">
        <v>0.56000000000000005</v>
      </c>
    </row>
    <row r="22" spans="1:6" x14ac:dyDescent="0.25">
      <c r="A22" s="160"/>
      <c r="B22" s="10" t="s">
        <v>59</v>
      </c>
      <c r="C22" s="11" t="s">
        <v>59</v>
      </c>
      <c r="D22" s="53" t="s">
        <v>60</v>
      </c>
      <c r="E22" s="62"/>
      <c r="F22" s="62">
        <v>0.52</v>
      </c>
    </row>
    <row r="23" spans="1:6" ht="15.75" thickBot="1" x14ac:dyDescent="0.3">
      <c r="A23" s="161"/>
      <c r="B23" s="16" t="s">
        <v>61</v>
      </c>
      <c r="C23" s="17" t="s">
        <v>61</v>
      </c>
      <c r="D23" s="56" t="s">
        <v>62</v>
      </c>
      <c r="E23" s="63"/>
      <c r="F23" s="63">
        <v>0.56999999999999995</v>
      </c>
    </row>
    <row r="24" spans="1:6" x14ac:dyDescent="0.25">
      <c r="A24" s="159" t="s">
        <v>63</v>
      </c>
      <c r="B24" s="6" t="s">
        <v>64</v>
      </c>
      <c r="C24" s="7" t="s">
        <v>64</v>
      </c>
      <c r="D24" s="50" t="s">
        <v>65</v>
      </c>
      <c r="E24" s="61"/>
      <c r="F24" s="61">
        <v>0.54</v>
      </c>
    </row>
    <row r="25" spans="1:6" x14ac:dyDescent="0.25">
      <c r="A25" s="160"/>
      <c r="B25" s="10" t="s">
        <v>66</v>
      </c>
      <c r="C25" s="11" t="s">
        <v>66</v>
      </c>
      <c r="D25" s="53" t="s">
        <v>67</v>
      </c>
      <c r="E25" s="62"/>
      <c r="F25" s="62">
        <v>0.49</v>
      </c>
    </row>
    <row r="26" spans="1:6" x14ac:dyDescent="0.25">
      <c r="A26" s="160"/>
      <c r="B26" s="10" t="s">
        <v>68</v>
      </c>
      <c r="C26" s="11" t="s">
        <v>68</v>
      </c>
      <c r="D26" s="53" t="s">
        <v>69</v>
      </c>
      <c r="E26" s="62"/>
      <c r="F26" s="62">
        <v>0.52</v>
      </c>
    </row>
    <row r="27" spans="1:6" ht="15.75" thickBot="1" x14ac:dyDescent="0.3">
      <c r="A27" s="161"/>
      <c r="B27" s="16" t="s">
        <v>70</v>
      </c>
      <c r="C27" s="17" t="s">
        <v>70</v>
      </c>
      <c r="D27" s="56" t="s">
        <v>71</v>
      </c>
      <c r="E27" s="63"/>
      <c r="F27" s="63">
        <v>0.53</v>
      </c>
    </row>
  </sheetData>
  <mergeCells count="6">
    <mergeCell ref="A24:A27"/>
    <mergeCell ref="A4:A7"/>
    <mergeCell ref="A8:A11"/>
    <mergeCell ref="A12:A15"/>
    <mergeCell ref="A16:A19"/>
    <mergeCell ref="A20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76"/>
  <sheetViews>
    <sheetView topLeftCell="E43" workbookViewId="0">
      <selection activeCell="J4" sqref="J4:J75"/>
    </sheetView>
  </sheetViews>
  <sheetFormatPr defaultRowHeight="15" x14ac:dyDescent="0.25"/>
  <cols>
    <col min="3" max="3" width="16.140625" bestFit="1" customWidth="1"/>
    <col min="4" max="4" width="29.42578125" bestFit="1" customWidth="1"/>
    <col min="7" max="7" width="22.42578125" customWidth="1"/>
    <col min="8" max="8" width="9.85546875" style="1" customWidth="1"/>
    <col min="9" max="9" width="5.85546875" customWidth="1"/>
    <col min="10" max="10" width="13.5703125" customWidth="1"/>
    <col min="11" max="11" width="16.140625" bestFit="1" customWidth="1"/>
    <col min="12" max="12" width="5.28515625" style="5" customWidth="1"/>
    <col min="15" max="15" width="12.5703125" bestFit="1" customWidth="1"/>
    <col min="19" max="19" width="29.42578125" bestFit="1" customWidth="1"/>
  </cols>
  <sheetData>
    <row r="2" spans="2:23" ht="15.75" thickBot="1" x14ac:dyDescent="0.3"/>
    <row r="3" spans="2:23" ht="30.75" thickBot="1" x14ac:dyDescent="0.3">
      <c r="C3" s="2" t="s">
        <v>0</v>
      </c>
      <c r="D3" s="2" t="s">
        <v>1</v>
      </c>
      <c r="E3" s="3" t="s">
        <v>2</v>
      </c>
      <c r="F3" s="3" t="s">
        <v>3</v>
      </c>
      <c r="H3" s="60" t="s">
        <v>2</v>
      </c>
      <c r="I3" s="4" t="s">
        <v>4</v>
      </c>
      <c r="J3" s="4" t="s">
        <v>5</v>
      </c>
      <c r="K3" s="4" t="s">
        <v>6</v>
      </c>
      <c r="L3" s="83"/>
      <c r="M3" s="60" t="s">
        <v>2</v>
      </c>
      <c r="N3" s="4" t="s">
        <v>4</v>
      </c>
      <c r="O3" s="4" t="s">
        <v>5</v>
      </c>
      <c r="P3" s="4" t="s">
        <v>6</v>
      </c>
      <c r="R3" s="5"/>
      <c r="S3" s="5"/>
      <c r="T3" s="5"/>
      <c r="U3" s="5"/>
    </row>
    <row r="4" spans="2:23" x14ac:dyDescent="0.25">
      <c r="B4" s="159" t="s">
        <v>7</v>
      </c>
      <c r="C4" s="6" t="s">
        <v>8</v>
      </c>
      <c r="D4" s="7" t="s">
        <v>8</v>
      </c>
      <c r="E4" s="8" t="s">
        <v>9</v>
      </c>
      <c r="F4" s="9">
        <v>4.8611111111111112E-2</v>
      </c>
      <c r="H4" s="162" t="s">
        <v>72</v>
      </c>
      <c r="I4" s="172">
        <v>1</v>
      </c>
      <c r="J4" s="57" t="s">
        <v>8</v>
      </c>
      <c r="K4" s="122" t="s">
        <v>11</v>
      </c>
      <c r="L4" s="84"/>
      <c r="R4" s="5"/>
      <c r="S4" s="5"/>
      <c r="T4" s="5"/>
      <c r="U4" s="5"/>
    </row>
    <row r="5" spans="2:23" x14ac:dyDescent="0.25">
      <c r="B5" s="160"/>
      <c r="C5" s="10" t="s">
        <v>12</v>
      </c>
      <c r="D5" s="11" t="s">
        <v>12</v>
      </c>
      <c r="E5" s="12" t="s">
        <v>13</v>
      </c>
      <c r="F5" s="13">
        <v>4.8611111111111112E-2</v>
      </c>
      <c r="H5" s="163"/>
      <c r="I5" s="172"/>
      <c r="J5" s="58" t="s">
        <v>8</v>
      </c>
      <c r="K5" s="123" t="s">
        <v>11</v>
      </c>
      <c r="L5" s="84"/>
      <c r="R5" s="5"/>
      <c r="S5" s="5" t="s">
        <v>14</v>
      </c>
      <c r="T5">
        <f>COUNTA(J4:J39)</f>
        <v>36</v>
      </c>
      <c r="U5" s="5"/>
    </row>
    <row r="6" spans="2:23" ht="15.75" thickBot="1" x14ac:dyDescent="0.3">
      <c r="B6" s="160"/>
      <c r="C6" s="10" t="s">
        <v>15</v>
      </c>
      <c r="D6" s="11" t="s">
        <v>15</v>
      </c>
      <c r="E6" s="12" t="s">
        <v>16</v>
      </c>
      <c r="F6" s="13">
        <v>4.8611111111111112E-2</v>
      </c>
      <c r="G6" t="s">
        <v>17</v>
      </c>
      <c r="H6" s="164"/>
      <c r="I6" s="173"/>
      <c r="J6" s="59" t="s">
        <v>8</v>
      </c>
      <c r="K6" s="124" t="s">
        <v>11</v>
      </c>
      <c r="L6" s="84"/>
      <c r="R6" s="14"/>
      <c r="S6" s="14" t="s">
        <v>18</v>
      </c>
      <c r="T6" s="15">
        <v>24</v>
      </c>
      <c r="U6" s="5"/>
    </row>
    <row r="7" spans="2:23" ht="15.75" thickBot="1" x14ac:dyDescent="0.3">
      <c r="B7" s="161"/>
      <c r="C7" s="16" t="s">
        <v>19</v>
      </c>
      <c r="D7" s="17" t="s">
        <v>19</v>
      </c>
      <c r="E7" s="18" t="s">
        <v>20</v>
      </c>
      <c r="F7" s="19">
        <v>4.8611111111111112E-2</v>
      </c>
      <c r="H7" s="162" t="s">
        <v>72</v>
      </c>
      <c r="I7" s="172">
        <v>2</v>
      </c>
      <c r="J7" s="57" t="s">
        <v>8</v>
      </c>
      <c r="K7" s="122" t="s">
        <v>117</v>
      </c>
      <c r="L7" s="84"/>
      <c r="R7" s="14"/>
      <c r="S7" s="14" t="s">
        <v>21</v>
      </c>
      <c r="T7" s="15">
        <f>SUM(T5:T6)</f>
        <v>60</v>
      </c>
      <c r="U7" s="5"/>
    </row>
    <row r="8" spans="2:23" x14ac:dyDescent="0.25">
      <c r="B8" s="159" t="s">
        <v>22</v>
      </c>
      <c r="C8" s="6" t="s">
        <v>23</v>
      </c>
      <c r="D8" s="7" t="s">
        <v>23</v>
      </c>
      <c r="E8" s="8" t="s">
        <v>24</v>
      </c>
      <c r="F8" s="9">
        <v>4.8611111111111112E-2</v>
      </c>
      <c r="G8" t="s">
        <v>17</v>
      </c>
      <c r="H8" s="163"/>
      <c r="I8" s="172"/>
      <c r="J8" s="58" t="s">
        <v>8</v>
      </c>
      <c r="K8" s="123" t="s">
        <v>117</v>
      </c>
      <c r="L8" s="84"/>
      <c r="R8" s="14"/>
      <c r="S8" s="20" t="s">
        <v>21</v>
      </c>
      <c r="T8" s="21">
        <f>T7+11</f>
        <v>71</v>
      </c>
    </row>
    <row r="9" spans="2:23" ht="15.75" thickBot="1" x14ac:dyDescent="0.3">
      <c r="B9" s="160"/>
      <c r="C9" s="10" t="s">
        <v>25</v>
      </c>
      <c r="D9" s="11" t="s">
        <v>25</v>
      </c>
      <c r="E9" s="12" t="s">
        <v>26</v>
      </c>
      <c r="F9" s="13">
        <v>4.8611111111111112E-2</v>
      </c>
      <c r="H9" s="164"/>
      <c r="I9" s="173"/>
      <c r="J9" s="59" t="s">
        <v>8</v>
      </c>
      <c r="K9" s="124" t="s">
        <v>117</v>
      </c>
      <c r="L9" s="84"/>
      <c r="R9" s="14"/>
      <c r="S9" s="14"/>
      <c r="T9" s="22">
        <f>T8+4</f>
        <v>75</v>
      </c>
      <c r="U9" s="5"/>
      <c r="W9" s="47"/>
    </row>
    <row r="10" spans="2:23" x14ac:dyDescent="0.25">
      <c r="B10" s="160"/>
      <c r="C10" s="10" t="s">
        <v>27</v>
      </c>
      <c r="D10" s="11" t="s">
        <v>27</v>
      </c>
      <c r="E10" s="12" t="s">
        <v>28</v>
      </c>
      <c r="F10" s="13">
        <v>4.8611111111111112E-2</v>
      </c>
      <c r="H10" s="162" t="s">
        <v>72</v>
      </c>
      <c r="I10" s="172">
        <v>3</v>
      </c>
      <c r="J10" s="57" t="s">
        <v>8</v>
      </c>
      <c r="K10" s="122" t="s">
        <v>118</v>
      </c>
      <c r="L10" s="84"/>
      <c r="R10" s="14"/>
      <c r="S10" s="14"/>
      <c r="T10" s="14"/>
      <c r="U10" s="5"/>
      <c r="W10" s="47"/>
    </row>
    <row r="11" spans="2:23" ht="15.75" thickBot="1" x14ac:dyDescent="0.3">
      <c r="B11" s="161"/>
      <c r="C11" s="16" t="s">
        <v>29</v>
      </c>
      <c r="D11" s="17" t="s">
        <v>29</v>
      </c>
      <c r="E11" s="18" t="s">
        <v>30</v>
      </c>
      <c r="F11" s="19">
        <v>4.8611111111111112E-2</v>
      </c>
      <c r="H11" s="163"/>
      <c r="I11" s="172"/>
      <c r="J11" s="58" t="s">
        <v>8</v>
      </c>
      <c r="K11" s="123" t="s">
        <v>118</v>
      </c>
      <c r="L11" s="84"/>
      <c r="R11" s="14"/>
      <c r="W11" s="47"/>
    </row>
    <row r="12" spans="2:23" ht="16.5" thickBot="1" x14ac:dyDescent="0.3">
      <c r="B12" s="159" t="s">
        <v>31</v>
      </c>
      <c r="C12" s="6" t="s">
        <v>10</v>
      </c>
      <c r="D12" s="7" t="s">
        <v>10</v>
      </c>
      <c r="E12" s="8" t="s">
        <v>32</v>
      </c>
      <c r="F12" s="9">
        <v>4.8611111111111112E-2</v>
      </c>
      <c r="G12" t="s">
        <v>17</v>
      </c>
      <c r="H12" s="164"/>
      <c r="I12" s="173"/>
      <c r="J12" s="59" t="s">
        <v>8</v>
      </c>
      <c r="K12" s="124" t="s">
        <v>118</v>
      </c>
      <c r="L12" s="84"/>
      <c r="R12" s="5"/>
      <c r="S12" s="24" t="s">
        <v>33</v>
      </c>
      <c r="T12" s="23">
        <v>5</v>
      </c>
      <c r="U12" s="23">
        <f>T12*$T$9</f>
        <v>375</v>
      </c>
      <c r="W12" s="47"/>
    </row>
    <row r="13" spans="2:23" ht="15.75" x14ac:dyDescent="0.25">
      <c r="B13" s="160"/>
      <c r="C13" s="10" t="s">
        <v>34</v>
      </c>
      <c r="D13" s="11" t="s">
        <v>34</v>
      </c>
      <c r="E13" s="12" t="s">
        <v>35</v>
      </c>
      <c r="F13" s="13">
        <v>4.8611111111111112E-2</v>
      </c>
      <c r="H13" s="168" t="s">
        <v>73</v>
      </c>
      <c r="I13" s="174">
        <v>4</v>
      </c>
      <c r="J13" s="26" t="s">
        <v>12</v>
      </c>
      <c r="K13" s="27" t="s">
        <v>11</v>
      </c>
      <c r="L13" s="84"/>
      <c r="S13" s="28" t="s">
        <v>36</v>
      </c>
      <c r="T13" s="25">
        <v>0.5</v>
      </c>
      <c r="U13" s="25">
        <f>T13*$T$9</f>
        <v>37.5</v>
      </c>
      <c r="W13" s="47"/>
    </row>
    <row r="14" spans="2:23" ht="15.75" x14ac:dyDescent="0.25">
      <c r="B14" s="160"/>
      <c r="C14" s="29" t="s">
        <v>37</v>
      </c>
      <c r="D14" s="30" t="s">
        <v>37</v>
      </c>
      <c r="E14" s="31" t="s">
        <v>38</v>
      </c>
      <c r="F14" s="32" t="s">
        <v>39</v>
      </c>
      <c r="G14" t="s">
        <v>17</v>
      </c>
      <c r="H14" s="169"/>
      <c r="I14" s="174"/>
      <c r="J14" s="33" t="s">
        <v>12</v>
      </c>
      <c r="K14" s="34" t="s">
        <v>11</v>
      </c>
      <c r="L14" s="84"/>
      <c r="S14" s="28" t="s">
        <v>40</v>
      </c>
      <c r="T14" s="25">
        <v>0.5</v>
      </c>
      <c r="U14" s="25">
        <f>T14*$T$9</f>
        <v>37.5</v>
      </c>
      <c r="W14" s="47"/>
    </row>
    <row r="15" spans="2:23" ht="16.5" thickBot="1" x14ac:dyDescent="0.3">
      <c r="B15" s="161"/>
      <c r="C15" s="36" t="s">
        <v>41</v>
      </c>
      <c r="D15" s="37" t="s">
        <v>41</v>
      </c>
      <c r="E15" s="38" t="s">
        <v>42</v>
      </c>
      <c r="F15" s="39" t="s">
        <v>39</v>
      </c>
      <c r="H15" s="170"/>
      <c r="I15" s="175"/>
      <c r="J15" s="40" t="s">
        <v>12</v>
      </c>
      <c r="K15" s="41" t="s">
        <v>11</v>
      </c>
      <c r="L15" s="84"/>
      <c r="S15" s="42" t="s">
        <v>43</v>
      </c>
      <c r="T15" s="35">
        <v>1</v>
      </c>
      <c r="U15" s="35">
        <f>T15*$T$9</f>
        <v>75</v>
      </c>
      <c r="W15" s="47"/>
    </row>
    <row r="16" spans="2:23" ht="16.5" thickBot="1" x14ac:dyDescent="0.3">
      <c r="B16" s="159" t="s">
        <v>44</v>
      </c>
      <c r="C16" s="6" t="s">
        <v>45</v>
      </c>
      <c r="D16" s="7" t="s">
        <v>45</v>
      </c>
      <c r="E16" s="8" t="s">
        <v>46</v>
      </c>
      <c r="F16" s="9">
        <v>4.8611111111111112E-2</v>
      </c>
      <c r="H16" s="168" t="s">
        <v>73</v>
      </c>
      <c r="I16" s="174">
        <v>5</v>
      </c>
      <c r="J16" s="26" t="s">
        <v>12</v>
      </c>
      <c r="K16" s="27" t="s">
        <v>117</v>
      </c>
      <c r="L16" s="84"/>
      <c r="S16" s="43" t="s">
        <v>21</v>
      </c>
      <c r="U16" s="44">
        <f>SUM(U12:U15)</f>
        <v>525</v>
      </c>
      <c r="W16" s="47"/>
    </row>
    <row r="17" spans="2:23" x14ac:dyDescent="0.25">
      <c r="B17" s="160"/>
      <c r="C17" s="10" t="s">
        <v>47</v>
      </c>
      <c r="D17" s="11" t="s">
        <v>47</v>
      </c>
      <c r="E17" s="12" t="s">
        <v>48</v>
      </c>
      <c r="F17" s="13">
        <v>4.8611111111111112E-2</v>
      </c>
      <c r="H17" s="169"/>
      <c r="I17" s="174"/>
      <c r="J17" s="33" t="s">
        <v>12</v>
      </c>
      <c r="K17" s="34" t="s">
        <v>117</v>
      </c>
      <c r="L17" s="84"/>
      <c r="W17" s="47"/>
    </row>
    <row r="18" spans="2:23" ht="15.75" thickBot="1" x14ac:dyDescent="0.3">
      <c r="B18" s="160"/>
      <c r="C18" s="29" t="s">
        <v>49</v>
      </c>
      <c r="D18" s="30" t="s">
        <v>49</v>
      </c>
      <c r="E18" s="31" t="s">
        <v>50</v>
      </c>
      <c r="F18" s="32" t="s">
        <v>39</v>
      </c>
      <c r="G18" t="s">
        <v>17</v>
      </c>
      <c r="H18" s="170"/>
      <c r="I18" s="175"/>
      <c r="J18" s="40" t="s">
        <v>12</v>
      </c>
      <c r="K18" s="41" t="s">
        <v>117</v>
      </c>
      <c r="L18" s="84"/>
    </row>
    <row r="19" spans="2:23" ht="16.5" thickBot="1" x14ac:dyDescent="0.3">
      <c r="B19" s="161"/>
      <c r="C19" s="16" t="s">
        <v>51</v>
      </c>
      <c r="D19" s="17" t="s">
        <v>51</v>
      </c>
      <c r="E19" s="18" t="s">
        <v>52</v>
      </c>
      <c r="F19" s="19">
        <v>4.8611111111111112E-2</v>
      </c>
      <c r="H19" s="168" t="s">
        <v>73</v>
      </c>
      <c r="I19" s="174">
        <v>6</v>
      </c>
      <c r="J19" s="26" t="s">
        <v>12</v>
      </c>
      <c r="K19" s="27" t="s">
        <v>118</v>
      </c>
      <c r="L19" s="84"/>
      <c r="S19" s="45" t="s">
        <v>53</v>
      </c>
      <c r="T19" s="46">
        <v>3</v>
      </c>
      <c r="U19" s="47"/>
    </row>
    <row r="20" spans="2:23" x14ac:dyDescent="0.25">
      <c r="B20" s="159" t="s">
        <v>54</v>
      </c>
      <c r="C20" s="6" t="s">
        <v>55</v>
      </c>
      <c r="D20" s="7" t="s">
        <v>55</v>
      </c>
      <c r="E20" s="8" t="s">
        <v>56</v>
      </c>
      <c r="F20" s="9">
        <v>4.8611111111111112E-2</v>
      </c>
      <c r="H20" s="169"/>
      <c r="I20" s="174"/>
      <c r="J20" s="33" t="s">
        <v>12</v>
      </c>
      <c r="K20" s="34" t="s">
        <v>118</v>
      </c>
      <c r="L20" s="84"/>
    </row>
    <row r="21" spans="2:23" ht="15.75" thickBot="1" x14ac:dyDescent="0.3">
      <c r="B21" s="160"/>
      <c r="C21" s="10" t="s">
        <v>57</v>
      </c>
      <c r="D21" s="11" t="s">
        <v>57</v>
      </c>
      <c r="E21" s="12" t="s">
        <v>58</v>
      </c>
      <c r="F21" s="13">
        <v>4.8611111111111112E-2</v>
      </c>
      <c r="H21" s="170"/>
      <c r="I21" s="175"/>
      <c r="J21" s="40" t="s">
        <v>12</v>
      </c>
      <c r="K21" s="41" t="s">
        <v>118</v>
      </c>
      <c r="L21" s="84"/>
    </row>
    <row r="22" spans="2:23" x14ac:dyDescent="0.25">
      <c r="B22" s="160"/>
      <c r="C22" s="10" t="s">
        <v>59</v>
      </c>
      <c r="D22" s="11" t="s">
        <v>59</v>
      </c>
      <c r="E22" s="12" t="s">
        <v>60</v>
      </c>
      <c r="F22" s="13">
        <v>4.8611111111111112E-2</v>
      </c>
      <c r="G22" t="s">
        <v>17</v>
      </c>
      <c r="H22" s="162" t="s">
        <v>74</v>
      </c>
      <c r="I22" s="165">
        <v>7</v>
      </c>
      <c r="J22" s="57" t="s">
        <v>15</v>
      </c>
      <c r="K22" s="122" t="s">
        <v>11</v>
      </c>
      <c r="L22" s="84"/>
    </row>
    <row r="23" spans="2:23" ht="15.75" thickBot="1" x14ac:dyDescent="0.3">
      <c r="B23" s="161"/>
      <c r="C23" s="16" t="s">
        <v>61</v>
      </c>
      <c r="D23" s="17" t="s">
        <v>61</v>
      </c>
      <c r="E23" s="18" t="s">
        <v>62</v>
      </c>
      <c r="F23" s="19">
        <v>4.8611111111111112E-2</v>
      </c>
      <c r="H23" s="163"/>
      <c r="I23" s="166"/>
      <c r="J23" s="58" t="s">
        <v>15</v>
      </c>
      <c r="K23" s="123" t="s">
        <v>11</v>
      </c>
      <c r="L23" s="84"/>
    </row>
    <row r="24" spans="2:23" ht="15.75" thickBot="1" x14ac:dyDescent="0.3">
      <c r="B24" s="159" t="s">
        <v>63</v>
      </c>
      <c r="C24" s="6" t="s">
        <v>64</v>
      </c>
      <c r="D24" s="7" t="s">
        <v>64</v>
      </c>
      <c r="E24" s="8" t="s">
        <v>65</v>
      </c>
      <c r="F24" s="9">
        <v>4.8611111111111112E-2</v>
      </c>
      <c r="H24" s="164"/>
      <c r="I24" s="167"/>
      <c r="J24" s="59" t="s">
        <v>15</v>
      </c>
      <c r="K24" s="124" t="s">
        <v>11</v>
      </c>
      <c r="L24" s="84"/>
    </row>
    <row r="25" spans="2:23" x14ac:dyDescent="0.25">
      <c r="B25" s="160"/>
      <c r="C25" s="10" t="s">
        <v>66</v>
      </c>
      <c r="D25" s="11" t="s">
        <v>66</v>
      </c>
      <c r="E25" s="12" t="s">
        <v>67</v>
      </c>
      <c r="F25" s="13">
        <v>4.8611111111111112E-2</v>
      </c>
      <c r="H25" s="162" t="s">
        <v>74</v>
      </c>
      <c r="I25" s="165">
        <v>8</v>
      </c>
      <c r="J25" s="57" t="s">
        <v>15</v>
      </c>
      <c r="K25" s="122" t="s">
        <v>117</v>
      </c>
      <c r="L25" s="84"/>
    </row>
    <row r="26" spans="2:23" x14ac:dyDescent="0.25">
      <c r="B26" s="160"/>
      <c r="C26" s="29" t="s">
        <v>68</v>
      </c>
      <c r="D26" s="30" t="s">
        <v>68</v>
      </c>
      <c r="E26" s="31" t="s">
        <v>69</v>
      </c>
      <c r="F26" s="32" t="s">
        <v>39</v>
      </c>
      <c r="H26" s="163"/>
      <c r="I26" s="166"/>
      <c r="J26" s="58" t="s">
        <v>15</v>
      </c>
      <c r="K26" s="123" t="s">
        <v>117</v>
      </c>
      <c r="L26" s="84"/>
    </row>
    <row r="27" spans="2:23" ht="15.75" thickBot="1" x14ac:dyDescent="0.3">
      <c r="B27" s="161"/>
      <c r="C27" s="36" t="s">
        <v>70</v>
      </c>
      <c r="D27" s="37" t="s">
        <v>70</v>
      </c>
      <c r="E27" s="38" t="s">
        <v>71</v>
      </c>
      <c r="F27" s="39" t="s">
        <v>39</v>
      </c>
      <c r="G27" t="s">
        <v>17</v>
      </c>
      <c r="H27" s="164"/>
      <c r="I27" s="167"/>
      <c r="J27" s="59" t="s">
        <v>15</v>
      </c>
      <c r="K27" s="124" t="s">
        <v>117</v>
      </c>
      <c r="L27" s="84"/>
    </row>
    <row r="28" spans="2:23" x14ac:dyDescent="0.25">
      <c r="H28" s="162" t="s">
        <v>74</v>
      </c>
      <c r="I28" s="165">
        <v>9</v>
      </c>
      <c r="J28" s="57" t="s">
        <v>15</v>
      </c>
      <c r="K28" s="122" t="s">
        <v>118</v>
      </c>
    </row>
    <row r="29" spans="2:23" x14ac:dyDescent="0.25">
      <c r="H29" s="163"/>
      <c r="I29" s="166"/>
      <c r="J29" s="58" t="s">
        <v>15</v>
      </c>
      <c r="K29" s="123" t="s">
        <v>118</v>
      </c>
    </row>
    <row r="30" spans="2:23" ht="15.75" thickBot="1" x14ac:dyDescent="0.3">
      <c r="H30" s="164"/>
      <c r="I30" s="167"/>
      <c r="J30" s="59" t="s">
        <v>15</v>
      </c>
      <c r="K30" s="124" t="s">
        <v>118</v>
      </c>
    </row>
    <row r="31" spans="2:23" x14ac:dyDescent="0.25">
      <c r="D31">
        <v>106</v>
      </c>
      <c r="H31" s="168" t="s">
        <v>75</v>
      </c>
      <c r="I31" s="168">
        <v>10</v>
      </c>
      <c r="J31" s="26" t="s">
        <v>19</v>
      </c>
      <c r="K31" s="27" t="s">
        <v>11</v>
      </c>
    </row>
    <row r="32" spans="2:23" ht="15.75" thickBot="1" x14ac:dyDescent="0.3">
      <c r="H32" s="169"/>
      <c r="I32" s="169"/>
      <c r="J32" s="33" t="s">
        <v>19</v>
      </c>
      <c r="K32" s="34" t="s">
        <v>11</v>
      </c>
    </row>
    <row r="33" spans="4:11" ht="16.5" thickBot="1" x14ac:dyDescent="0.3">
      <c r="D33" s="48" t="s">
        <v>33</v>
      </c>
      <c r="E33" s="49">
        <v>5</v>
      </c>
      <c r="F33" s="50">
        <f>E33*$D$31</f>
        <v>530</v>
      </c>
      <c r="H33" s="170"/>
      <c r="I33" s="170"/>
      <c r="J33" s="40" t="s">
        <v>19</v>
      </c>
      <c r="K33" s="41" t="s">
        <v>11</v>
      </c>
    </row>
    <row r="34" spans="4:11" ht="15.75" x14ac:dyDescent="0.25">
      <c r="D34" s="51" t="s">
        <v>36</v>
      </c>
      <c r="E34" s="52">
        <v>0.5</v>
      </c>
      <c r="F34" s="53">
        <f t="shared" ref="F34:F36" si="0">E34*$D$31</f>
        <v>53</v>
      </c>
      <c r="H34" s="168" t="s">
        <v>75</v>
      </c>
      <c r="I34" s="168">
        <v>11</v>
      </c>
      <c r="J34" s="26" t="s">
        <v>19</v>
      </c>
      <c r="K34" s="27" t="s">
        <v>117</v>
      </c>
    </row>
    <row r="35" spans="4:11" ht="15.75" x14ac:dyDescent="0.25">
      <c r="D35" s="51" t="s">
        <v>40</v>
      </c>
      <c r="E35" s="52">
        <v>1.5</v>
      </c>
      <c r="F35" s="53">
        <f t="shared" si="0"/>
        <v>159</v>
      </c>
      <c r="H35" s="169"/>
      <c r="I35" s="169"/>
      <c r="J35" s="33" t="s">
        <v>19</v>
      </c>
      <c r="K35" s="34" t="s">
        <v>117</v>
      </c>
    </row>
    <row r="36" spans="4:11" ht="16.5" thickBot="1" x14ac:dyDescent="0.3">
      <c r="D36" s="54" t="s">
        <v>43</v>
      </c>
      <c r="E36" s="55">
        <v>1</v>
      </c>
      <c r="F36" s="56">
        <f t="shared" si="0"/>
        <v>106</v>
      </c>
      <c r="H36" s="170"/>
      <c r="I36" s="170"/>
      <c r="J36" s="40" t="s">
        <v>19</v>
      </c>
      <c r="K36" s="41" t="s">
        <v>117</v>
      </c>
    </row>
    <row r="37" spans="4:11" ht="16.5" thickBot="1" x14ac:dyDescent="0.3">
      <c r="D37" s="43" t="s">
        <v>21</v>
      </c>
      <c r="F37" s="44">
        <f>SUM(F33:F36)</f>
        <v>848</v>
      </c>
      <c r="H37" s="168" t="s">
        <v>75</v>
      </c>
      <c r="I37" s="168">
        <v>12</v>
      </c>
      <c r="J37" s="26" t="s">
        <v>19</v>
      </c>
      <c r="K37" s="27" t="s">
        <v>118</v>
      </c>
    </row>
    <row r="38" spans="4:11" x14ac:dyDescent="0.25">
      <c r="H38" s="169"/>
      <c r="I38" s="169"/>
      <c r="J38" s="33" t="s">
        <v>19</v>
      </c>
      <c r="K38" s="34" t="s">
        <v>118</v>
      </c>
    </row>
    <row r="39" spans="4:11" ht="15.75" thickBot="1" x14ac:dyDescent="0.3">
      <c r="H39" s="171"/>
      <c r="I39" s="170"/>
      <c r="J39" s="40" t="s">
        <v>19</v>
      </c>
      <c r="K39" s="41" t="s">
        <v>118</v>
      </c>
    </row>
    <row r="40" spans="4:11" ht="16.5" thickBot="1" x14ac:dyDescent="0.3">
      <c r="D40" s="45" t="s">
        <v>53</v>
      </c>
      <c r="E40" s="46">
        <v>3</v>
      </c>
      <c r="F40" s="47"/>
      <c r="H40" s="162" t="s">
        <v>76</v>
      </c>
      <c r="I40" s="165">
        <v>13</v>
      </c>
      <c r="J40" s="57" t="s">
        <v>23</v>
      </c>
      <c r="K40" s="122" t="s">
        <v>11</v>
      </c>
    </row>
    <row r="41" spans="4:11" x14ac:dyDescent="0.25">
      <c r="H41" s="163"/>
      <c r="I41" s="166"/>
      <c r="J41" s="58" t="s">
        <v>23</v>
      </c>
      <c r="K41" s="123" t="s">
        <v>11</v>
      </c>
    </row>
    <row r="42" spans="4:11" ht="15.75" thickBot="1" x14ac:dyDescent="0.3">
      <c r="H42" s="164"/>
      <c r="I42" s="167"/>
      <c r="J42" s="59" t="s">
        <v>23</v>
      </c>
      <c r="K42" s="124" t="s">
        <v>11</v>
      </c>
    </row>
    <row r="43" spans="4:11" x14ac:dyDescent="0.25">
      <c r="H43" s="162" t="s">
        <v>76</v>
      </c>
      <c r="I43" s="165">
        <v>14</v>
      </c>
      <c r="J43" s="57" t="s">
        <v>23</v>
      </c>
      <c r="K43" s="122" t="s">
        <v>117</v>
      </c>
    </row>
    <row r="44" spans="4:11" x14ac:dyDescent="0.25">
      <c r="H44" s="163"/>
      <c r="I44" s="166"/>
      <c r="J44" s="58" t="s">
        <v>23</v>
      </c>
      <c r="K44" s="123" t="s">
        <v>117</v>
      </c>
    </row>
    <row r="45" spans="4:11" ht="15.75" thickBot="1" x14ac:dyDescent="0.3">
      <c r="H45" s="164"/>
      <c r="I45" s="167"/>
      <c r="J45" s="59" t="s">
        <v>23</v>
      </c>
      <c r="K45" s="124" t="s">
        <v>117</v>
      </c>
    </row>
    <row r="46" spans="4:11" x14ac:dyDescent="0.25">
      <c r="H46" s="162" t="s">
        <v>76</v>
      </c>
      <c r="I46" s="165">
        <v>15</v>
      </c>
      <c r="J46" s="57" t="s">
        <v>23</v>
      </c>
      <c r="K46" s="122" t="s">
        <v>118</v>
      </c>
    </row>
    <row r="47" spans="4:11" x14ac:dyDescent="0.25">
      <c r="H47" s="163"/>
      <c r="I47" s="166"/>
      <c r="J47" s="58" t="s">
        <v>23</v>
      </c>
      <c r="K47" s="123" t="s">
        <v>118</v>
      </c>
    </row>
    <row r="48" spans="4:11" ht="15.75" thickBot="1" x14ac:dyDescent="0.3">
      <c r="H48" s="164"/>
      <c r="I48" s="167"/>
      <c r="J48" s="59" t="s">
        <v>23</v>
      </c>
      <c r="K48" s="124" t="s">
        <v>118</v>
      </c>
    </row>
    <row r="49" spans="8:11" x14ac:dyDescent="0.25">
      <c r="H49" s="168" t="s">
        <v>77</v>
      </c>
      <c r="I49" s="168">
        <v>16</v>
      </c>
      <c r="J49" s="26" t="s">
        <v>25</v>
      </c>
      <c r="K49" s="27" t="s">
        <v>11</v>
      </c>
    </row>
    <row r="50" spans="8:11" x14ac:dyDescent="0.25">
      <c r="H50" s="169"/>
      <c r="I50" s="169"/>
      <c r="J50" s="33" t="s">
        <v>25</v>
      </c>
      <c r="K50" s="34" t="s">
        <v>11</v>
      </c>
    </row>
    <row r="51" spans="8:11" ht="15.75" thickBot="1" x14ac:dyDescent="0.3">
      <c r="H51" s="170"/>
      <c r="I51" s="170"/>
      <c r="J51" s="40" t="s">
        <v>25</v>
      </c>
      <c r="K51" s="41" t="s">
        <v>11</v>
      </c>
    </row>
    <row r="52" spans="8:11" x14ac:dyDescent="0.25">
      <c r="H52" s="168" t="s">
        <v>77</v>
      </c>
      <c r="I52" s="168">
        <v>17</v>
      </c>
      <c r="J52" s="26" t="s">
        <v>25</v>
      </c>
      <c r="K52" s="27" t="s">
        <v>117</v>
      </c>
    </row>
    <row r="53" spans="8:11" x14ac:dyDescent="0.25">
      <c r="H53" s="169"/>
      <c r="I53" s="169"/>
      <c r="J53" s="33" t="s">
        <v>25</v>
      </c>
      <c r="K53" s="34" t="s">
        <v>117</v>
      </c>
    </row>
    <row r="54" spans="8:11" ht="15.75" thickBot="1" x14ac:dyDescent="0.3">
      <c r="H54" s="170"/>
      <c r="I54" s="170"/>
      <c r="J54" s="40" t="s">
        <v>25</v>
      </c>
      <c r="K54" s="41" t="s">
        <v>117</v>
      </c>
    </row>
    <row r="55" spans="8:11" x14ac:dyDescent="0.25">
      <c r="H55" s="168" t="s">
        <v>77</v>
      </c>
      <c r="I55" s="168">
        <v>18</v>
      </c>
      <c r="J55" s="26" t="s">
        <v>25</v>
      </c>
      <c r="K55" s="27" t="s">
        <v>118</v>
      </c>
    </row>
    <row r="56" spans="8:11" x14ac:dyDescent="0.25">
      <c r="H56" s="169"/>
      <c r="I56" s="169"/>
      <c r="J56" s="33" t="s">
        <v>25</v>
      </c>
      <c r="K56" s="34" t="s">
        <v>118</v>
      </c>
    </row>
    <row r="57" spans="8:11" ht="15.75" thickBot="1" x14ac:dyDescent="0.3">
      <c r="H57" s="170"/>
      <c r="I57" s="170"/>
      <c r="J57" s="40" t="s">
        <v>25</v>
      </c>
      <c r="K57" s="41" t="s">
        <v>118</v>
      </c>
    </row>
    <row r="58" spans="8:11" x14ac:dyDescent="0.25">
      <c r="H58" s="162" t="s">
        <v>78</v>
      </c>
      <c r="I58" s="165">
        <v>19</v>
      </c>
      <c r="J58" s="57" t="s">
        <v>27</v>
      </c>
      <c r="K58" s="122" t="s">
        <v>11</v>
      </c>
    </row>
    <row r="59" spans="8:11" x14ac:dyDescent="0.25">
      <c r="H59" s="163"/>
      <c r="I59" s="166"/>
      <c r="J59" s="58" t="s">
        <v>27</v>
      </c>
      <c r="K59" s="123" t="s">
        <v>11</v>
      </c>
    </row>
    <row r="60" spans="8:11" ht="15.75" thickBot="1" x14ac:dyDescent="0.3">
      <c r="H60" s="164"/>
      <c r="I60" s="167"/>
      <c r="J60" s="59" t="s">
        <v>27</v>
      </c>
      <c r="K60" s="124" t="s">
        <v>11</v>
      </c>
    </row>
    <row r="61" spans="8:11" x14ac:dyDescent="0.25">
      <c r="H61" s="162" t="s">
        <v>78</v>
      </c>
      <c r="I61" s="165">
        <v>20</v>
      </c>
      <c r="J61" s="57" t="s">
        <v>27</v>
      </c>
      <c r="K61" s="122" t="s">
        <v>117</v>
      </c>
    </row>
    <row r="62" spans="8:11" x14ac:dyDescent="0.25">
      <c r="H62" s="163"/>
      <c r="I62" s="166"/>
      <c r="J62" s="58" t="s">
        <v>27</v>
      </c>
      <c r="K62" s="123" t="s">
        <v>117</v>
      </c>
    </row>
    <row r="63" spans="8:11" ht="15.75" thickBot="1" x14ac:dyDescent="0.3">
      <c r="H63" s="164"/>
      <c r="I63" s="167"/>
      <c r="J63" s="59" t="s">
        <v>27</v>
      </c>
      <c r="K63" s="124" t="s">
        <v>117</v>
      </c>
    </row>
    <row r="64" spans="8:11" x14ac:dyDescent="0.25">
      <c r="H64" s="165" t="s">
        <v>78</v>
      </c>
      <c r="I64" s="165">
        <v>21</v>
      </c>
      <c r="J64" s="57" t="s">
        <v>27</v>
      </c>
      <c r="K64" s="122" t="s">
        <v>118</v>
      </c>
    </row>
    <row r="65" spans="8:11" x14ac:dyDescent="0.25">
      <c r="H65" s="166"/>
      <c r="I65" s="166"/>
      <c r="J65" s="58" t="s">
        <v>27</v>
      </c>
      <c r="K65" s="123" t="s">
        <v>118</v>
      </c>
    </row>
    <row r="66" spans="8:11" ht="15.75" thickBot="1" x14ac:dyDescent="0.3">
      <c r="H66" s="167"/>
      <c r="I66" s="167"/>
      <c r="J66" s="59" t="s">
        <v>27</v>
      </c>
      <c r="K66" s="124" t="s">
        <v>118</v>
      </c>
    </row>
    <row r="67" spans="8:11" x14ac:dyDescent="0.25">
      <c r="H67" s="168" t="s">
        <v>79</v>
      </c>
      <c r="I67" s="168">
        <v>22</v>
      </c>
      <c r="J67" s="26" t="s">
        <v>29</v>
      </c>
      <c r="K67" s="27" t="s">
        <v>11</v>
      </c>
    </row>
    <row r="68" spans="8:11" x14ac:dyDescent="0.25">
      <c r="H68" s="169"/>
      <c r="I68" s="169"/>
      <c r="J68" s="33" t="s">
        <v>29</v>
      </c>
      <c r="K68" s="34" t="s">
        <v>11</v>
      </c>
    </row>
    <row r="69" spans="8:11" ht="15.75" thickBot="1" x14ac:dyDescent="0.3">
      <c r="H69" s="170"/>
      <c r="I69" s="170"/>
      <c r="J69" s="40" t="s">
        <v>29</v>
      </c>
      <c r="K69" s="41" t="s">
        <v>11</v>
      </c>
    </row>
    <row r="70" spans="8:11" x14ac:dyDescent="0.25">
      <c r="H70" s="168" t="s">
        <v>79</v>
      </c>
      <c r="I70" s="168">
        <v>23</v>
      </c>
      <c r="J70" s="26" t="s">
        <v>29</v>
      </c>
      <c r="K70" s="27" t="s">
        <v>117</v>
      </c>
    </row>
    <row r="71" spans="8:11" x14ac:dyDescent="0.25">
      <c r="H71" s="169"/>
      <c r="I71" s="169"/>
      <c r="J71" s="33" t="s">
        <v>29</v>
      </c>
      <c r="K71" s="34" t="s">
        <v>117</v>
      </c>
    </row>
    <row r="72" spans="8:11" ht="15.75" thickBot="1" x14ac:dyDescent="0.3">
      <c r="H72" s="170"/>
      <c r="I72" s="170"/>
      <c r="J72" s="40" t="s">
        <v>29</v>
      </c>
      <c r="K72" s="41" t="s">
        <v>117</v>
      </c>
    </row>
    <row r="73" spans="8:11" x14ac:dyDescent="0.25">
      <c r="H73" s="168" t="s">
        <v>79</v>
      </c>
      <c r="I73" s="168">
        <v>24</v>
      </c>
      <c r="J73" s="26" t="s">
        <v>29</v>
      </c>
      <c r="K73" s="27" t="s">
        <v>118</v>
      </c>
    </row>
    <row r="74" spans="8:11" x14ac:dyDescent="0.25">
      <c r="H74" s="169"/>
      <c r="I74" s="169"/>
      <c r="J74" s="33" t="s">
        <v>29</v>
      </c>
      <c r="K74" s="34" t="s">
        <v>118</v>
      </c>
    </row>
    <row r="75" spans="8:11" ht="15.75" thickBot="1" x14ac:dyDescent="0.3">
      <c r="H75" s="171"/>
      <c r="I75" s="170"/>
      <c r="J75" s="40" t="s">
        <v>29</v>
      </c>
      <c r="K75" s="41" t="s">
        <v>118</v>
      </c>
    </row>
    <row r="76" spans="8:11" x14ac:dyDescent="0.25">
      <c r="H76"/>
    </row>
  </sheetData>
  <mergeCells count="54">
    <mergeCell ref="I52:I54"/>
    <mergeCell ref="I61:I63"/>
    <mergeCell ref="I70:I72"/>
    <mergeCell ref="H10:H12"/>
    <mergeCell ref="H19:H21"/>
    <mergeCell ref="H28:H30"/>
    <mergeCell ref="H34:H36"/>
    <mergeCell ref="H43:H45"/>
    <mergeCell ref="H52:H54"/>
    <mergeCell ref="H61:H63"/>
    <mergeCell ref="H70:H72"/>
    <mergeCell ref="H13:H15"/>
    <mergeCell ref="I13:I15"/>
    <mergeCell ref="I28:I30"/>
    <mergeCell ref="I34:I36"/>
    <mergeCell ref="H67:H69"/>
    <mergeCell ref="B4:B7"/>
    <mergeCell ref="H4:H6"/>
    <mergeCell ref="I4:I6"/>
    <mergeCell ref="H7:H9"/>
    <mergeCell ref="I7:I9"/>
    <mergeCell ref="B8:B11"/>
    <mergeCell ref="B12:B15"/>
    <mergeCell ref="H16:H18"/>
    <mergeCell ref="I10:I12"/>
    <mergeCell ref="H37:H39"/>
    <mergeCell ref="I37:I39"/>
    <mergeCell ref="I16:I18"/>
    <mergeCell ref="B16:B19"/>
    <mergeCell ref="H22:H24"/>
    <mergeCell ref="I22:I24"/>
    <mergeCell ref="H25:H27"/>
    <mergeCell ref="I25:I27"/>
    <mergeCell ref="B20:B23"/>
    <mergeCell ref="H31:H33"/>
    <mergeCell ref="I31:I33"/>
    <mergeCell ref="B24:B27"/>
    <mergeCell ref="I19:I21"/>
    <mergeCell ref="I67:I69"/>
    <mergeCell ref="H73:H75"/>
    <mergeCell ref="I73:I75"/>
    <mergeCell ref="H55:H57"/>
    <mergeCell ref="I55:I57"/>
    <mergeCell ref="H58:H60"/>
    <mergeCell ref="I58:I60"/>
    <mergeCell ref="H64:H66"/>
    <mergeCell ref="I64:I66"/>
    <mergeCell ref="H40:H42"/>
    <mergeCell ref="I40:I42"/>
    <mergeCell ref="H46:H48"/>
    <mergeCell ref="I46:I48"/>
    <mergeCell ref="H49:H51"/>
    <mergeCell ref="I49:I51"/>
    <mergeCell ref="I43:I45"/>
  </mergeCells>
  <pageMargins left="0.7" right="0.7" top="0.75" bottom="0.75" header="0.3" footer="0.3"/>
  <pageSetup paperSize="9" scale="3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workbookViewId="0">
      <selection activeCell="L28" sqref="L28"/>
    </sheetView>
  </sheetViews>
  <sheetFormatPr defaultRowHeight="15" x14ac:dyDescent="0.25"/>
  <cols>
    <col min="2" max="2" width="2.42578125" bestFit="1" customWidth="1"/>
    <col min="3" max="11" width="3.7109375" bestFit="1" customWidth="1"/>
    <col min="12" max="14" width="4.5703125" bestFit="1" customWidth="1"/>
    <col min="17" max="17" width="15.28515625" bestFit="1" customWidth="1"/>
    <col min="19" max="19" width="9.85546875" bestFit="1" customWidth="1"/>
  </cols>
  <sheetData>
    <row r="2" spans="2:20" ht="15.75" thickBot="1" x14ac:dyDescent="0.3"/>
    <row r="3" spans="2:20" ht="16.5" thickBot="1" x14ac:dyDescent="0.3">
      <c r="B3" s="70"/>
      <c r="C3" s="128">
        <v>1</v>
      </c>
      <c r="D3" s="129">
        <v>2</v>
      </c>
      <c r="E3" s="129">
        <v>3</v>
      </c>
      <c r="F3" s="129">
        <v>4</v>
      </c>
      <c r="G3" s="129">
        <v>5</v>
      </c>
      <c r="H3" s="129">
        <v>6</v>
      </c>
      <c r="I3" s="129">
        <v>7</v>
      </c>
      <c r="J3" s="129">
        <v>8</v>
      </c>
      <c r="K3" s="129">
        <v>9</v>
      </c>
      <c r="L3" s="129">
        <v>10</v>
      </c>
      <c r="M3" s="129">
        <v>11</v>
      </c>
      <c r="N3" s="130">
        <v>12</v>
      </c>
      <c r="S3" s="45" t="s">
        <v>99</v>
      </c>
      <c r="T3" s="45" t="s">
        <v>100</v>
      </c>
    </row>
    <row r="4" spans="2:20" ht="17.25" x14ac:dyDescent="0.25">
      <c r="B4" s="125" t="s">
        <v>83</v>
      </c>
      <c r="C4" s="71" t="s">
        <v>84</v>
      </c>
      <c r="D4" s="72" t="s">
        <v>84</v>
      </c>
      <c r="E4" s="72" t="s">
        <v>84</v>
      </c>
      <c r="F4" s="72" t="s">
        <v>85</v>
      </c>
      <c r="G4" s="72" t="s">
        <v>85</v>
      </c>
      <c r="H4" s="72" t="s">
        <v>85</v>
      </c>
      <c r="I4" s="72" t="s">
        <v>86</v>
      </c>
      <c r="J4" s="72" t="s">
        <v>86</v>
      </c>
      <c r="K4" s="72" t="s">
        <v>86</v>
      </c>
      <c r="L4" s="72" t="s">
        <v>87</v>
      </c>
      <c r="M4" s="72" t="s">
        <v>87</v>
      </c>
      <c r="N4" s="73" t="s">
        <v>87</v>
      </c>
      <c r="P4" s="176" t="s">
        <v>33</v>
      </c>
      <c r="Q4" s="177"/>
      <c r="R4" s="23">
        <v>5</v>
      </c>
      <c r="S4" s="23">
        <f>'qPCR_SAND2_17-08-15'!U12</f>
        <v>375</v>
      </c>
      <c r="T4" s="23">
        <v>590</v>
      </c>
    </row>
    <row r="5" spans="2:20" ht="17.25" x14ac:dyDescent="0.25">
      <c r="B5" s="126" t="s">
        <v>88</v>
      </c>
      <c r="C5" s="74" t="s">
        <v>89</v>
      </c>
      <c r="D5" s="75" t="s">
        <v>89</v>
      </c>
      <c r="E5" s="75" t="s">
        <v>89</v>
      </c>
      <c r="F5" s="75" t="s">
        <v>90</v>
      </c>
      <c r="G5" s="75" t="s">
        <v>90</v>
      </c>
      <c r="H5" s="75" t="s">
        <v>90</v>
      </c>
      <c r="I5" s="75" t="s">
        <v>91</v>
      </c>
      <c r="J5" s="75" t="s">
        <v>91</v>
      </c>
      <c r="K5" s="75" t="s">
        <v>91</v>
      </c>
      <c r="L5" s="75" t="s">
        <v>92</v>
      </c>
      <c r="M5" s="75" t="s">
        <v>92</v>
      </c>
      <c r="N5" s="76" t="s">
        <v>92</v>
      </c>
      <c r="P5" s="178" t="s">
        <v>36</v>
      </c>
      <c r="Q5" s="179"/>
      <c r="R5" s="25">
        <v>0.5</v>
      </c>
      <c r="S5" s="25">
        <f>'qPCR_SAND2_17-08-15'!U13</f>
        <v>37.5</v>
      </c>
      <c r="T5" s="25">
        <v>77</v>
      </c>
    </row>
    <row r="6" spans="2:20" x14ac:dyDescent="0.25">
      <c r="B6" s="126" t="s">
        <v>93</v>
      </c>
      <c r="C6" s="77">
        <v>1</v>
      </c>
      <c r="D6" s="78">
        <v>1</v>
      </c>
      <c r="E6" s="78">
        <v>1</v>
      </c>
      <c r="F6" s="78">
        <v>2</v>
      </c>
      <c r="G6" s="78">
        <v>2</v>
      </c>
      <c r="H6" s="78">
        <v>2</v>
      </c>
      <c r="I6" s="78">
        <v>3</v>
      </c>
      <c r="J6" s="78">
        <v>3</v>
      </c>
      <c r="K6" s="78">
        <v>3</v>
      </c>
      <c r="L6" s="78">
        <v>4</v>
      </c>
      <c r="M6" s="78">
        <v>4</v>
      </c>
      <c r="N6" s="53">
        <v>4</v>
      </c>
      <c r="P6" s="178" t="s">
        <v>40</v>
      </c>
      <c r="Q6" s="179"/>
      <c r="R6" s="25">
        <v>0.5</v>
      </c>
      <c r="S6" s="25">
        <f>'qPCR_SAND2_17-08-15'!U14</f>
        <v>37.5</v>
      </c>
      <c r="T6" s="25">
        <v>77</v>
      </c>
    </row>
    <row r="7" spans="2:20" ht="15.75" thickBot="1" x14ac:dyDescent="0.3">
      <c r="B7" s="126" t="s">
        <v>94</v>
      </c>
      <c r="C7" s="77">
        <v>5</v>
      </c>
      <c r="D7" s="78">
        <v>5</v>
      </c>
      <c r="E7" s="78">
        <v>5</v>
      </c>
      <c r="F7" s="78">
        <v>6</v>
      </c>
      <c r="G7" s="78">
        <v>6</v>
      </c>
      <c r="H7" s="78">
        <v>6</v>
      </c>
      <c r="I7" s="78">
        <v>7</v>
      </c>
      <c r="J7" s="78">
        <v>7</v>
      </c>
      <c r="K7" s="78">
        <v>7</v>
      </c>
      <c r="L7" s="78">
        <v>8</v>
      </c>
      <c r="M7" s="78">
        <v>8</v>
      </c>
      <c r="N7" s="53">
        <v>8</v>
      </c>
      <c r="P7" s="180" t="s">
        <v>43</v>
      </c>
      <c r="Q7" s="181"/>
      <c r="R7" s="35">
        <v>1</v>
      </c>
      <c r="S7" s="35">
        <f>'qPCR_SAND2_17-08-15'!U15</f>
        <v>75</v>
      </c>
      <c r="T7" s="35">
        <v>134</v>
      </c>
    </row>
    <row r="8" spans="2:20" ht="15.75" thickBot="1" x14ac:dyDescent="0.3">
      <c r="B8" s="126" t="s">
        <v>95</v>
      </c>
      <c r="C8" s="77">
        <v>9</v>
      </c>
      <c r="D8" s="78">
        <v>9</v>
      </c>
      <c r="E8" s="78">
        <v>9</v>
      </c>
      <c r="F8" s="78">
        <v>10</v>
      </c>
      <c r="G8" s="78">
        <v>10</v>
      </c>
      <c r="H8" s="78">
        <v>10</v>
      </c>
      <c r="I8" s="78">
        <v>11</v>
      </c>
      <c r="J8" s="78">
        <v>11</v>
      </c>
      <c r="K8" s="78">
        <v>11</v>
      </c>
      <c r="L8" s="78">
        <v>12</v>
      </c>
      <c r="M8" s="78">
        <v>12</v>
      </c>
      <c r="N8" s="53">
        <v>12</v>
      </c>
      <c r="P8" s="182" t="s">
        <v>21</v>
      </c>
      <c r="Q8" s="183"/>
      <c r="S8" s="82">
        <f>'qPCR_SAND2_17-08-15'!U16</f>
        <v>525</v>
      </c>
    </row>
    <row r="9" spans="2:20" x14ac:dyDescent="0.25">
      <c r="B9" s="126" t="s">
        <v>96</v>
      </c>
      <c r="C9" s="79">
        <v>13</v>
      </c>
      <c r="D9" s="78">
        <v>13</v>
      </c>
      <c r="E9" s="78">
        <v>13</v>
      </c>
      <c r="F9" s="78">
        <v>14</v>
      </c>
      <c r="G9" s="78">
        <v>14</v>
      </c>
      <c r="H9" s="78">
        <v>14</v>
      </c>
      <c r="I9" s="78">
        <v>15</v>
      </c>
      <c r="J9" s="78">
        <v>15</v>
      </c>
      <c r="K9" s="78">
        <v>15</v>
      </c>
      <c r="L9" s="78">
        <v>16</v>
      </c>
      <c r="M9" s="78">
        <v>16</v>
      </c>
      <c r="N9" s="53">
        <v>16</v>
      </c>
    </row>
    <row r="10" spans="2:20" ht="15.75" thickBot="1" x14ac:dyDescent="0.3">
      <c r="B10" s="126" t="s">
        <v>97</v>
      </c>
      <c r="C10" s="77">
        <v>17</v>
      </c>
      <c r="D10" s="78">
        <v>17</v>
      </c>
      <c r="E10" s="78">
        <v>17</v>
      </c>
      <c r="F10" s="78">
        <v>18</v>
      </c>
      <c r="G10" s="78">
        <v>18</v>
      </c>
      <c r="H10" s="78">
        <v>18</v>
      </c>
      <c r="I10" s="78">
        <v>19</v>
      </c>
      <c r="J10" s="78">
        <v>19</v>
      </c>
      <c r="K10" s="78">
        <v>19</v>
      </c>
      <c r="L10" s="78">
        <v>20</v>
      </c>
      <c r="M10" s="78">
        <v>20</v>
      </c>
      <c r="N10" s="53">
        <v>20</v>
      </c>
    </row>
    <row r="11" spans="2:20" ht="16.5" thickBot="1" x14ac:dyDescent="0.3">
      <c r="B11" s="127" t="s">
        <v>98</v>
      </c>
      <c r="C11" s="80">
        <v>21</v>
      </c>
      <c r="D11" s="81">
        <v>21</v>
      </c>
      <c r="E11" s="81">
        <v>21</v>
      </c>
      <c r="F11" s="81">
        <v>22</v>
      </c>
      <c r="G11" s="81">
        <v>22</v>
      </c>
      <c r="H11" s="81">
        <v>22</v>
      </c>
      <c r="I11" s="81">
        <v>23</v>
      </c>
      <c r="J11" s="81">
        <v>23</v>
      </c>
      <c r="K11" s="81">
        <v>23</v>
      </c>
      <c r="L11" s="81">
        <v>24</v>
      </c>
      <c r="M11" s="81">
        <v>24</v>
      </c>
      <c r="N11" s="56">
        <v>24</v>
      </c>
      <c r="Q11" s="45" t="s">
        <v>53</v>
      </c>
      <c r="R11" s="46">
        <v>3</v>
      </c>
      <c r="S11" s="47"/>
    </row>
    <row r="17" spans="10:10" x14ac:dyDescent="0.25">
      <c r="J17" s="47"/>
    </row>
    <row r="18" spans="10:10" x14ac:dyDescent="0.25">
      <c r="J18" s="47"/>
    </row>
    <row r="19" spans="10:10" x14ac:dyDescent="0.25">
      <c r="J19" s="47"/>
    </row>
    <row r="20" spans="10:10" x14ac:dyDescent="0.25">
      <c r="J20" s="47"/>
    </row>
    <row r="21" spans="10:10" x14ac:dyDescent="0.25">
      <c r="J21" s="47"/>
    </row>
    <row r="22" spans="10:10" x14ac:dyDescent="0.25">
      <c r="J22" s="47"/>
    </row>
    <row r="23" spans="10:10" x14ac:dyDescent="0.25">
      <c r="J23" s="47"/>
    </row>
  </sheetData>
  <mergeCells count="5">
    <mergeCell ref="P4:Q4"/>
    <mergeCell ref="P5:Q5"/>
    <mergeCell ref="P6:Q6"/>
    <mergeCell ref="P7:Q7"/>
    <mergeCell ref="P8:Q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L21" sqref="L21"/>
    </sheetView>
  </sheetViews>
  <sheetFormatPr defaultRowHeight="15" x14ac:dyDescent="0.25"/>
  <sheetData>
    <row r="1" spans="1:7" x14ac:dyDescent="0.25">
      <c r="A1" t="s">
        <v>101</v>
      </c>
      <c r="B1" t="s">
        <v>102</v>
      </c>
      <c r="C1" t="s">
        <v>103</v>
      </c>
      <c r="D1" t="s">
        <v>104</v>
      </c>
      <c r="E1" t="s">
        <v>106</v>
      </c>
      <c r="F1" s="85" t="s">
        <v>107</v>
      </c>
      <c r="G1" s="85"/>
    </row>
    <row r="2" spans="1:7" x14ac:dyDescent="0.25">
      <c r="A2" t="s">
        <v>119</v>
      </c>
      <c r="B2" t="s">
        <v>120</v>
      </c>
      <c r="D2" t="s">
        <v>121</v>
      </c>
      <c r="E2">
        <v>15.93</v>
      </c>
      <c r="F2" s="85">
        <v>243100</v>
      </c>
      <c r="G2" s="85"/>
    </row>
    <row r="3" spans="1:7" x14ac:dyDescent="0.25">
      <c r="A3" t="s">
        <v>122</v>
      </c>
      <c r="B3" t="s">
        <v>120</v>
      </c>
      <c r="D3" t="s">
        <v>121</v>
      </c>
      <c r="E3">
        <v>15.53</v>
      </c>
      <c r="F3" s="85">
        <v>315600</v>
      </c>
      <c r="G3" s="85"/>
    </row>
    <row r="4" spans="1:7" x14ac:dyDescent="0.25">
      <c r="A4" t="s">
        <v>123</v>
      </c>
      <c r="B4" t="s">
        <v>120</v>
      </c>
      <c r="D4" t="s">
        <v>121</v>
      </c>
      <c r="E4">
        <v>15.85</v>
      </c>
      <c r="F4" s="85">
        <v>254900</v>
      </c>
      <c r="G4" s="85"/>
    </row>
    <row r="5" spans="1:7" x14ac:dyDescent="0.25">
      <c r="A5" t="s">
        <v>124</v>
      </c>
      <c r="B5" t="s">
        <v>120</v>
      </c>
      <c r="D5" t="s">
        <v>125</v>
      </c>
      <c r="E5">
        <v>17.55</v>
      </c>
      <c r="F5" s="85">
        <v>83880</v>
      </c>
      <c r="G5" s="85"/>
    </row>
    <row r="6" spans="1:7" x14ac:dyDescent="0.25">
      <c r="A6" t="s">
        <v>126</v>
      </c>
      <c r="B6" t="s">
        <v>120</v>
      </c>
      <c r="D6" t="s">
        <v>125</v>
      </c>
      <c r="E6">
        <v>17.41</v>
      </c>
      <c r="F6" s="85">
        <v>91560</v>
      </c>
      <c r="G6" s="85"/>
    </row>
    <row r="7" spans="1:7" x14ac:dyDescent="0.25">
      <c r="A7" t="s">
        <v>127</v>
      </c>
      <c r="B7" t="s">
        <v>120</v>
      </c>
      <c r="D7" t="s">
        <v>125</v>
      </c>
      <c r="E7">
        <v>17.7</v>
      </c>
      <c r="F7" s="85">
        <v>75890</v>
      </c>
      <c r="G7" s="85"/>
    </row>
    <row r="8" spans="1:7" x14ac:dyDescent="0.25">
      <c r="A8" t="s">
        <v>128</v>
      </c>
      <c r="B8" t="s">
        <v>120</v>
      </c>
      <c r="D8" t="s">
        <v>129</v>
      </c>
      <c r="E8">
        <v>18.57</v>
      </c>
      <c r="F8" s="85">
        <v>42850</v>
      </c>
      <c r="G8" s="85"/>
    </row>
    <row r="9" spans="1:7" x14ac:dyDescent="0.25">
      <c r="A9" t="s">
        <v>130</v>
      </c>
      <c r="B9" t="s">
        <v>120</v>
      </c>
      <c r="D9" t="s">
        <v>129</v>
      </c>
      <c r="E9">
        <v>18.670000000000002</v>
      </c>
      <c r="F9" s="85">
        <v>40230</v>
      </c>
      <c r="G9" s="85"/>
    </row>
    <row r="10" spans="1:7" x14ac:dyDescent="0.25">
      <c r="A10" t="s">
        <v>131</v>
      </c>
      <c r="B10" t="s">
        <v>120</v>
      </c>
      <c r="D10" t="s">
        <v>129</v>
      </c>
      <c r="E10">
        <v>18.440000000000001</v>
      </c>
      <c r="F10" s="85">
        <v>46720</v>
      </c>
      <c r="G10" s="85"/>
    </row>
    <row r="11" spans="1:7" x14ac:dyDescent="0.25">
      <c r="A11" t="s">
        <v>132</v>
      </c>
      <c r="B11" t="s">
        <v>120</v>
      </c>
      <c r="D11" t="s">
        <v>133</v>
      </c>
      <c r="E11">
        <v>16</v>
      </c>
      <c r="F11" s="85">
        <v>231500</v>
      </c>
      <c r="G11" s="85"/>
    </row>
    <row r="12" spans="1:7" x14ac:dyDescent="0.25">
      <c r="A12" t="s">
        <v>134</v>
      </c>
      <c r="B12" t="s">
        <v>120</v>
      </c>
      <c r="D12" t="s">
        <v>133</v>
      </c>
      <c r="E12">
        <v>16.04</v>
      </c>
      <c r="F12" s="85">
        <v>225000</v>
      </c>
      <c r="G12" s="85"/>
    </row>
    <row r="13" spans="1:7" x14ac:dyDescent="0.25">
      <c r="A13" t="s">
        <v>135</v>
      </c>
      <c r="B13" t="s">
        <v>120</v>
      </c>
      <c r="D13" t="s">
        <v>133</v>
      </c>
      <c r="E13">
        <v>15.93</v>
      </c>
      <c r="F13" s="85">
        <v>241800</v>
      </c>
      <c r="G13" s="85"/>
    </row>
    <row r="14" spans="1:7" x14ac:dyDescent="0.25">
      <c r="A14" t="s">
        <v>136</v>
      </c>
      <c r="B14" t="s">
        <v>120</v>
      </c>
      <c r="D14" t="s">
        <v>137</v>
      </c>
      <c r="E14">
        <v>17.04</v>
      </c>
      <c r="F14" s="85">
        <v>117300</v>
      </c>
      <c r="G14" s="85"/>
    </row>
    <row r="15" spans="1:7" x14ac:dyDescent="0.25">
      <c r="A15" t="s">
        <v>138</v>
      </c>
      <c r="B15" t="s">
        <v>120</v>
      </c>
      <c r="D15" t="s">
        <v>137</v>
      </c>
      <c r="E15">
        <v>17.66</v>
      </c>
      <c r="F15" s="85">
        <v>78130</v>
      </c>
      <c r="G15" s="85"/>
    </row>
    <row r="16" spans="1:7" x14ac:dyDescent="0.25">
      <c r="A16" t="s">
        <v>139</v>
      </c>
      <c r="B16" t="s">
        <v>120</v>
      </c>
      <c r="D16" t="s">
        <v>137</v>
      </c>
      <c r="E16">
        <v>17.36</v>
      </c>
      <c r="F16" s="85">
        <v>94650</v>
      </c>
      <c r="G16" s="85"/>
    </row>
    <row r="17" spans="1:7" x14ac:dyDescent="0.25">
      <c r="A17" t="s">
        <v>140</v>
      </c>
      <c r="B17" t="s">
        <v>120</v>
      </c>
      <c r="D17" t="s">
        <v>141</v>
      </c>
      <c r="E17">
        <v>18.28</v>
      </c>
      <c r="F17" s="85">
        <v>51760</v>
      </c>
      <c r="G17" s="85"/>
    </row>
    <row r="18" spans="1:7" x14ac:dyDescent="0.25">
      <c r="A18" t="s">
        <v>142</v>
      </c>
      <c r="B18" t="s">
        <v>120</v>
      </c>
      <c r="D18" t="s">
        <v>141</v>
      </c>
      <c r="E18">
        <v>18.190000000000001</v>
      </c>
      <c r="F18" s="85">
        <v>55140</v>
      </c>
      <c r="G18" s="85"/>
    </row>
    <row r="19" spans="1:7" x14ac:dyDescent="0.25">
      <c r="A19" t="s">
        <v>143</v>
      </c>
      <c r="B19" t="s">
        <v>120</v>
      </c>
      <c r="D19" t="s">
        <v>141</v>
      </c>
      <c r="E19">
        <v>18.37</v>
      </c>
      <c r="F19" s="85">
        <v>48730</v>
      </c>
      <c r="G19" s="85"/>
    </row>
    <row r="20" spans="1:7" x14ac:dyDescent="0.25">
      <c r="A20" t="s">
        <v>144</v>
      </c>
      <c r="B20" t="s">
        <v>120</v>
      </c>
      <c r="D20" t="s">
        <v>145</v>
      </c>
      <c r="E20">
        <v>18.05</v>
      </c>
      <c r="F20" s="85">
        <v>60330</v>
      </c>
      <c r="G20" s="85"/>
    </row>
    <row r="21" spans="1:7" x14ac:dyDescent="0.25">
      <c r="A21" t="s">
        <v>146</v>
      </c>
      <c r="B21" t="s">
        <v>120</v>
      </c>
      <c r="D21" t="s">
        <v>145</v>
      </c>
      <c r="E21">
        <v>18.399999999999999</v>
      </c>
      <c r="F21" s="85">
        <v>47920</v>
      </c>
      <c r="G21" s="85"/>
    </row>
    <row r="22" spans="1:7" x14ac:dyDescent="0.25">
      <c r="A22" t="s">
        <v>147</v>
      </c>
      <c r="B22" t="s">
        <v>120</v>
      </c>
      <c r="D22" t="s">
        <v>145</v>
      </c>
      <c r="E22">
        <v>18</v>
      </c>
      <c r="F22" s="85">
        <v>62120</v>
      </c>
      <c r="G22" s="85"/>
    </row>
    <row r="23" spans="1:7" x14ac:dyDescent="0.25">
      <c r="A23" t="s">
        <v>148</v>
      </c>
      <c r="B23" t="s">
        <v>120</v>
      </c>
      <c r="D23" t="s">
        <v>149</v>
      </c>
      <c r="E23">
        <v>20.45</v>
      </c>
      <c r="F23" s="85">
        <v>12520</v>
      </c>
      <c r="G23" s="85"/>
    </row>
    <row r="24" spans="1:7" x14ac:dyDescent="0.25">
      <c r="A24" t="s">
        <v>150</v>
      </c>
      <c r="B24" t="s">
        <v>120</v>
      </c>
      <c r="D24" t="s">
        <v>149</v>
      </c>
      <c r="E24">
        <v>20.34</v>
      </c>
      <c r="F24" s="85">
        <v>13400</v>
      </c>
      <c r="G24" s="85"/>
    </row>
    <row r="25" spans="1:7" x14ac:dyDescent="0.25">
      <c r="A25" t="s">
        <v>151</v>
      </c>
      <c r="B25" t="s">
        <v>120</v>
      </c>
      <c r="D25" t="s">
        <v>149</v>
      </c>
      <c r="E25">
        <v>20.43</v>
      </c>
      <c r="F25" s="85">
        <v>12680</v>
      </c>
      <c r="G25" s="85"/>
    </row>
    <row r="26" spans="1:7" x14ac:dyDescent="0.25">
      <c r="A26" t="s">
        <v>152</v>
      </c>
      <c r="B26" t="s">
        <v>120</v>
      </c>
      <c r="D26" t="s">
        <v>153</v>
      </c>
      <c r="E26">
        <v>21.48</v>
      </c>
      <c r="F26" s="85">
        <v>6351</v>
      </c>
      <c r="G26" s="85"/>
    </row>
    <row r="27" spans="1:7" x14ac:dyDescent="0.25">
      <c r="A27" t="s">
        <v>154</v>
      </c>
      <c r="B27" t="s">
        <v>120</v>
      </c>
      <c r="D27" t="s">
        <v>153</v>
      </c>
      <c r="E27">
        <v>21.12</v>
      </c>
      <c r="F27" s="85">
        <v>8046</v>
      </c>
      <c r="G27" s="85"/>
    </row>
    <row r="28" spans="1:7" x14ac:dyDescent="0.25">
      <c r="A28" t="s">
        <v>155</v>
      </c>
      <c r="B28" t="s">
        <v>120</v>
      </c>
      <c r="D28" t="s">
        <v>153</v>
      </c>
      <c r="E28">
        <v>21.23</v>
      </c>
      <c r="F28" s="85">
        <v>7465</v>
      </c>
      <c r="G28" s="85"/>
    </row>
    <row r="29" spans="1:7" x14ac:dyDescent="0.25">
      <c r="A29" t="s">
        <v>156</v>
      </c>
      <c r="B29" t="s">
        <v>120</v>
      </c>
      <c r="D29" t="s">
        <v>157</v>
      </c>
      <c r="E29">
        <v>18.04</v>
      </c>
      <c r="F29" s="85">
        <v>60630</v>
      </c>
      <c r="G29" s="85"/>
    </row>
    <row r="30" spans="1:7" x14ac:dyDescent="0.25">
      <c r="A30" t="s">
        <v>158</v>
      </c>
      <c r="B30" t="s">
        <v>120</v>
      </c>
      <c r="D30" t="s">
        <v>157</v>
      </c>
      <c r="E30">
        <v>18.14</v>
      </c>
      <c r="F30" s="85">
        <v>56970</v>
      </c>
      <c r="G30" s="85"/>
    </row>
    <row r="31" spans="1:7" x14ac:dyDescent="0.25">
      <c r="A31" t="s">
        <v>159</v>
      </c>
      <c r="B31" t="s">
        <v>120</v>
      </c>
      <c r="D31" t="s">
        <v>157</v>
      </c>
      <c r="E31">
        <v>17.87</v>
      </c>
      <c r="F31" s="85">
        <v>68040</v>
      </c>
      <c r="G31" s="85"/>
    </row>
    <row r="32" spans="1:7" x14ac:dyDescent="0.25">
      <c r="A32" t="s">
        <v>160</v>
      </c>
      <c r="B32" t="s">
        <v>120</v>
      </c>
      <c r="D32" t="s">
        <v>161</v>
      </c>
      <c r="E32">
        <v>20.22</v>
      </c>
      <c r="F32" s="85">
        <v>14490</v>
      </c>
      <c r="G32" s="85"/>
    </row>
    <row r="33" spans="1:7" x14ac:dyDescent="0.25">
      <c r="A33" t="s">
        <v>162</v>
      </c>
      <c r="B33" t="s">
        <v>120</v>
      </c>
      <c r="D33" t="s">
        <v>161</v>
      </c>
      <c r="E33">
        <v>20.2</v>
      </c>
      <c r="F33" s="85">
        <v>14690</v>
      </c>
      <c r="G33" s="85"/>
    </row>
    <row r="34" spans="1:7" x14ac:dyDescent="0.25">
      <c r="A34" t="s">
        <v>163</v>
      </c>
      <c r="B34" t="s">
        <v>120</v>
      </c>
      <c r="D34" t="s">
        <v>161</v>
      </c>
      <c r="E34">
        <v>20.13</v>
      </c>
      <c r="F34" s="85">
        <v>15360</v>
      </c>
      <c r="G34" s="85"/>
    </row>
    <row r="35" spans="1:7" x14ac:dyDescent="0.25">
      <c r="A35" t="s">
        <v>164</v>
      </c>
      <c r="B35" t="s">
        <v>120</v>
      </c>
      <c r="D35" t="s">
        <v>165</v>
      </c>
      <c r="E35">
        <v>21.24</v>
      </c>
      <c r="F35" s="85">
        <v>7432</v>
      </c>
      <c r="G35" s="85"/>
    </row>
    <row r="36" spans="1:7" x14ac:dyDescent="0.25">
      <c r="A36" t="s">
        <v>166</v>
      </c>
      <c r="B36" t="s">
        <v>120</v>
      </c>
      <c r="D36" t="s">
        <v>165</v>
      </c>
      <c r="E36">
        <v>21.18</v>
      </c>
      <c r="F36" s="85">
        <v>7738</v>
      </c>
      <c r="G36" s="85"/>
    </row>
    <row r="37" spans="1:7" x14ac:dyDescent="0.25">
      <c r="A37" t="s">
        <v>167</v>
      </c>
      <c r="B37" t="s">
        <v>120</v>
      </c>
      <c r="D37" t="s">
        <v>165</v>
      </c>
      <c r="E37">
        <v>21.29</v>
      </c>
      <c r="F37" s="85">
        <v>7190</v>
      </c>
      <c r="G37" s="85"/>
    </row>
    <row r="38" spans="1:7" x14ac:dyDescent="0.25">
      <c r="A38" t="s">
        <v>168</v>
      </c>
      <c r="B38" t="s">
        <v>120</v>
      </c>
      <c r="D38" t="s">
        <v>169</v>
      </c>
      <c r="E38">
        <v>16.98</v>
      </c>
      <c r="F38" s="85">
        <v>121500</v>
      </c>
      <c r="G38" s="85"/>
    </row>
    <row r="39" spans="1:7" x14ac:dyDescent="0.25">
      <c r="A39" t="s">
        <v>170</v>
      </c>
      <c r="B39" t="s">
        <v>120</v>
      </c>
      <c r="D39" t="s">
        <v>169</v>
      </c>
      <c r="E39">
        <v>16.62</v>
      </c>
      <c r="F39" s="85">
        <v>153800</v>
      </c>
      <c r="G39" s="85"/>
    </row>
    <row r="40" spans="1:7" x14ac:dyDescent="0.25">
      <c r="A40" t="s">
        <v>171</v>
      </c>
      <c r="B40" t="s">
        <v>120</v>
      </c>
      <c r="D40" t="s">
        <v>169</v>
      </c>
      <c r="E40">
        <v>16.5</v>
      </c>
      <c r="F40" s="85">
        <v>166900</v>
      </c>
      <c r="G40" s="85"/>
    </row>
    <row r="41" spans="1:7" x14ac:dyDescent="0.25">
      <c r="A41" t="s">
        <v>172</v>
      </c>
      <c r="B41" t="s">
        <v>120</v>
      </c>
      <c r="D41" t="s">
        <v>173</v>
      </c>
      <c r="E41">
        <v>19.079999999999998</v>
      </c>
      <c r="F41" s="85">
        <v>30660</v>
      </c>
      <c r="G41" s="85"/>
    </row>
    <row r="42" spans="1:7" x14ac:dyDescent="0.25">
      <c r="A42" t="s">
        <v>174</v>
      </c>
      <c r="B42" t="s">
        <v>120</v>
      </c>
      <c r="D42" t="s">
        <v>173</v>
      </c>
      <c r="E42">
        <v>19.350000000000001</v>
      </c>
      <c r="F42" s="85">
        <v>25620</v>
      </c>
      <c r="G42" s="85"/>
    </row>
    <row r="43" spans="1:7" x14ac:dyDescent="0.25">
      <c r="A43" t="s">
        <v>175</v>
      </c>
      <c r="B43" t="s">
        <v>120</v>
      </c>
      <c r="D43" t="s">
        <v>173</v>
      </c>
      <c r="E43">
        <v>19.149999999999999</v>
      </c>
      <c r="F43" s="85">
        <v>29250</v>
      </c>
      <c r="G43" s="85"/>
    </row>
    <row r="44" spans="1:7" x14ac:dyDescent="0.25">
      <c r="A44" t="s">
        <v>176</v>
      </c>
      <c r="B44" t="s">
        <v>120</v>
      </c>
      <c r="D44" t="s">
        <v>177</v>
      </c>
      <c r="E44">
        <v>19.850000000000001</v>
      </c>
      <c r="F44" s="85">
        <v>18500</v>
      </c>
      <c r="G44" s="85"/>
    </row>
    <row r="45" spans="1:7" x14ac:dyDescent="0.25">
      <c r="A45" t="s">
        <v>178</v>
      </c>
      <c r="B45" t="s">
        <v>120</v>
      </c>
      <c r="D45" t="s">
        <v>177</v>
      </c>
      <c r="E45">
        <v>19.88</v>
      </c>
      <c r="F45" s="85">
        <v>18160</v>
      </c>
      <c r="G45" s="85"/>
    </row>
    <row r="46" spans="1:7" x14ac:dyDescent="0.25">
      <c r="A46" t="s">
        <v>179</v>
      </c>
      <c r="B46" t="s">
        <v>120</v>
      </c>
      <c r="D46" t="s">
        <v>177</v>
      </c>
      <c r="E46">
        <v>20.059999999999999</v>
      </c>
      <c r="F46" s="85">
        <v>16170</v>
      </c>
      <c r="G46" s="85"/>
    </row>
    <row r="47" spans="1:7" x14ac:dyDescent="0.25">
      <c r="A47" t="s">
        <v>180</v>
      </c>
      <c r="B47" t="s">
        <v>120</v>
      </c>
      <c r="D47" t="s">
        <v>181</v>
      </c>
      <c r="E47">
        <v>16.850000000000001</v>
      </c>
      <c r="F47" s="85">
        <v>132100</v>
      </c>
      <c r="G47" s="85"/>
    </row>
    <row r="48" spans="1:7" x14ac:dyDescent="0.25">
      <c r="A48" t="s">
        <v>182</v>
      </c>
      <c r="B48" t="s">
        <v>120</v>
      </c>
      <c r="D48" t="s">
        <v>181</v>
      </c>
      <c r="E48">
        <v>16.57</v>
      </c>
      <c r="F48" s="85">
        <v>158800</v>
      </c>
      <c r="G48" s="85"/>
    </row>
    <row r="49" spans="1:7" x14ac:dyDescent="0.25">
      <c r="A49" t="s">
        <v>183</v>
      </c>
      <c r="B49" t="s">
        <v>120</v>
      </c>
      <c r="D49" t="s">
        <v>181</v>
      </c>
      <c r="E49">
        <v>16.989999999999998</v>
      </c>
      <c r="F49" s="85">
        <v>120800</v>
      </c>
      <c r="G49" s="85"/>
    </row>
    <row r="50" spans="1:7" x14ac:dyDescent="0.25">
      <c r="A50" t="s">
        <v>184</v>
      </c>
      <c r="B50" t="s">
        <v>120</v>
      </c>
      <c r="D50" t="s">
        <v>185</v>
      </c>
      <c r="E50">
        <v>19.02</v>
      </c>
      <c r="F50" s="85">
        <v>31950</v>
      </c>
      <c r="G50" s="85"/>
    </row>
    <row r="51" spans="1:7" x14ac:dyDescent="0.25">
      <c r="A51" t="s">
        <v>186</v>
      </c>
      <c r="B51" t="s">
        <v>120</v>
      </c>
      <c r="D51" t="s">
        <v>185</v>
      </c>
      <c r="E51">
        <v>18.78</v>
      </c>
      <c r="F51" s="85">
        <v>37270</v>
      </c>
      <c r="G51" s="85"/>
    </row>
    <row r="52" spans="1:7" x14ac:dyDescent="0.25">
      <c r="A52" t="s">
        <v>187</v>
      </c>
      <c r="B52" t="s">
        <v>120</v>
      </c>
      <c r="D52" t="s">
        <v>185</v>
      </c>
      <c r="E52">
        <v>18.89</v>
      </c>
      <c r="F52" s="85">
        <v>34800</v>
      </c>
      <c r="G52" s="85"/>
    </row>
    <row r="53" spans="1:7" x14ac:dyDescent="0.25">
      <c r="A53" t="s">
        <v>188</v>
      </c>
      <c r="B53" t="s">
        <v>120</v>
      </c>
      <c r="D53" t="s">
        <v>189</v>
      </c>
      <c r="E53">
        <v>19.64</v>
      </c>
      <c r="F53" s="85">
        <v>21270</v>
      </c>
      <c r="G53" s="85"/>
    </row>
    <row r="54" spans="1:7" x14ac:dyDescent="0.25">
      <c r="A54" t="s">
        <v>190</v>
      </c>
      <c r="B54" t="s">
        <v>120</v>
      </c>
      <c r="D54" t="s">
        <v>189</v>
      </c>
      <c r="E54">
        <v>19.79</v>
      </c>
      <c r="F54" s="85">
        <v>19240</v>
      </c>
      <c r="G54" s="85"/>
    </row>
    <row r="55" spans="1:7" x14ac:dyDescent="0.25">
      <c r="A55" t="s">
        <v>191</v>
      </c>
      <c r="B55" t="s">
        <v>120</v>
      </c>
      <c r="D55" t="s">
        <v>189</v>
      </c>
      <c r="E55">
        <v>19.850000000000001</v>
      </c>
      <c r="F55" s="85">
        <v>18550</v>
      </c>
      <c r="G55" s="85"/>
    </row>
    <row r="56" spans="1:7" x14ac:dyDescent="0.25">
      <c r="A56" t="s">
        <v>192</v>
      </c>
      <c r="B56" t="s">
        <v>120</v>
      </c>
      <c r="D56" t="s">
        <v>193</v>
      </c>
      <c r="E56">
        <v>17.86</v>
      </c>
      <c r="F56" s="85">
        <v>68420</v>
      </c>
      <c r="G56" s="85"/>
    </row>
    <row r="57" spans="1:7" x14ac:dyDescent="0.25">
      <c r="A57" t="s">
        <v>194</v>
      </c>
      <c r="B57" t="s">
        <v>120</v>
      </c>
      <c r="D57" t="s">
        <v>193</v>
      </c>
      <c r="E57">
        <v>17.829999999999998</v>
      </c>
      <c r="F57" s="85">
        <v>69790</v>
      </c>
      <c r="G57" s="85"/>
    </row>
    <row r="58" spans="1:7" x14ac:dyDescent="0.25">
      <c r="A58" t="s">
        <v>195</v>
      </c>
      <c r="B58" t="s">
        <v>120</v>
      </c>
      <c r="D58" t="s">
        <v>193</v>
      </c>
      <c r="E58">
        <v>17.63</v>
      </c>
      <c r="F58" s="85">
        <v>79390</v>
      </c>
      <c r="G58" s="85"/>
    </row>
    <row r="59" spans="1:7" x14ac:dyDescent="0.25">
      <c r="A59" t="s">
        <v>196</v>
      </c>
      <c r="B59" t="s">
        <v>120</v>
      </c>
      <c r="D59" t="s">
        <v>197</v>
      </c>
      <c r="E59">
        <v>20.100000000000001</v>
      </c>
      <c r="F59" s="85">
        <v>15750</v>
      </c>
      <c r="G59" s="85"/>
    </row>
    <row r="60" spans="1:7" x14ac:dyDescent="0.25">
      <c r="A60" t="s">
        <v>198</v>
      </c>
      <c r="B60" t="s">
        <v>120</v>
      </c>
      <c r="D60" t="s">
        <v>197</v>
      </c>
      <c r="E60">
        <v>20.13</v>
      </c>
      <c r="F60" s="85">
        <v>15390</v>
      </c>
      <c r="G60" s="85"/>
    </row>
    <row r="61" spans="1:7" x14ac:dyDescent="0.25">
      <c r="A61" t="s">
        <v>199</v>
      </c>
      <c r="B61" t="s">
        <v>120</v>
      </c>
      <c r="D61" t="s">
        <v>197</v>
      </c>
      <c r="E61">
        <v>20.32</v>
      </c>
      <c r="F61" s="85">
        <v>13570</v>
      </c>
      <c r="G61" s="85"/>
    </row>
    <row r="62" spans="1:7" x14ac:dyDescent="0.25">
      <c r="A62" t="s">
        <v>200</v>
      </c>
      <c r="B62" t="s">
        <v>120</v>
      </c>
      <c r="D62" t="s">
        <v>201</v>
      </c>
      <c r="E62">
        <v>21.48</v>
      </c>
      <c r="F62" s="85">
        <v>6352</v>
      </c>
      <c r="G62" s="85"/>
    </row>
    <row r="63" spans="1:7" x14ac:dyDescent="0.25">
      <c r="A63" t="s">
        <v>202</v>
      </c>
      <c r="B63" t="s">
        <v>120</v>
      </c>
      <c r="D63" t="s">
        <v>201</v>
      </c>
      <c r="E63">
        <v>20.95</v>
      </c>
      <c r="F63" s="85">
        <v>8983</v>
      </c>
      <c r="G63" s="85"/>
    </row>
    <row r="64" spans="1:7" x14ac:dyDescent="0.25">
      <c r="A64" t="s">
        <v>203</v>
      </c>
      <c r="B64" t="s">
        <v>120</v>
      </c>
      <c r="D64" t="s">
        <v>201</v>
      </c>
      <c r="E64">
        <v>21.08</v>
      </c>
      <c r="F64" s="85">
        <v>8253</v>
      </c>
      <c r="G64" s="85"/>
    </row>
    <row r="65" spans="1:7" x14ac:dyDescent="0.25">
      <c r="A65" t="s">
        <v>204</v>
      </c>
      <c r="B65" t="s">
        <v>120</v>
      </c>
      <c r="D65" t="s">
        <v>205</v>
      </c>
      <c r="E65">
        <v>18.14</v>
      </c>
      <c r="F65" s="85">
        <v>56890</v>
      </c>
      <c r="G65" s="85"/>
    </row>
    <row r="66" spans="1:7" x14ac:dyDescent="0.25">
      <c r="A66" t="s">
        <v>206</v>
      </c>
      <c r="B66" t="s">
        <v>120</v>
      </c>
      <c r="D66" t="s">
        <v>205</v>
      </c>
      <c r="E66">
        <v>18.149999999999999</v>
      </c>
      <c r="F66" s="85">
        <v>56430</v>
      </c>
      <c r="G66" s="85"/>
    </row>
    <row r="67" spans="1:7" x14ac:dyDescent="0.25">
      <c r="A67" t="s">
        <v>207</v>
      </c>
      <c r="B67" t="s">
        <v>120</v>
      </c>
      <c r="D67" t="s">
        <v>205</v>
      </c>
      <c r="E67">
        <v>18.13</v>
      </c>
      <c r="F67" s="85">
        <v>57350</v>
      </c>
      <c r="G67" s="85"/>
    </row>
    <row r="68" spans="1:7" x14ac:dyDescent="0.25">
      <c r="A68" t="s">
        <v>208</v>
      </c>
      <c r="B68" t="s">
        <v>120</v>
      </c>
      <c r="D68" t="s">
        <v>209</v>
      </c>
      <c r="E68">
        <v>20.13</v>
      </c>
      <c r="F68" s="85">
        <v>15400</v>
      </c>
      <c r="G68" s="85"/>
    </row>
    <row r="69" spans="1:7" x14ac:dyDescent="0.25">
      <c r="A69" t="s">
        <v>210</v>
      </c>
      <c r="B69" t="s">
        <v>120</v>
      </c>
      <c r="D69" t="s">
        <v>209</v>
      </c>
      <c r="E69">
        <v>20.53</v>
      </c>
      <c r="F69" s="85">
        <v>11880</v>
      </c>
      <c r="G69" s="85"/>
    </row>
    <row r="70" spans="1:7" x14ac:dyDescent="0.25">
      <c r="A70" t="s">
        <v>211</v>
      </c>
      <c r="B70" t="s">
        <v>120</v>
      </c>
      <c r="D70" t="s">
        <v>209</v>
      </c>
      <c r="E70">
        <v>20.66</v>
      </c>
      <c r="F70" s="85">
        <v>10900</v>
      </c>
      <c r="G70" s="85"/>
    </row>
    <row r="71" spans="1:7" x14ac:dyDescent="0.25">
      <c r="A71" t="s">
        <v>212</v>
      </c>
      <c r="B71" t="s">
        <v>120</v>
      </c>
      <c r="D71" t="s">
        <v>213</v>
      </c>
      <c r="E71">
        <v>21.46</v>
      </c>
      <c r="F71" s="85">
        <v>6421</v>
      </c>
      <c r="G71" s="85"/>
    </row>
    <row r="72" spans="1:7" x14ac:dyDescent="0.25">
      <c r="A72" t="s">
        <v>214</v>
      </c>
      <c r="B72" t="s">
        <v>120</v>
      </c>
      <c r="D72" t="s">
        <v>213</v>
      </c>
      <c r="E72">
        <v>21.5</v>
      </c>
      <c r="F72" s="85">
        <v>6284</v>
      </c>
      <c r="G72" s="85"/>
    </row>
    <row r="73" spans="1:7" x14ac:dyDescent="0.25">
      <c r="A73" t="s">
        <v>215</v>
      </c>
      <c r="B73" t="s">
        <v>120</v>
      </c>
      <c r="D73" t="s">
        <v>213</v>
      </c>
      <c r="E73">
        <v>25.48</v>
      </c>
      <c r="F73" s="85">
        <v>460.8</v>
      </c>
      <c r="G73" s="85"/>
    </row>
    <row r="74" spans="1:7" x14ac:dyDescent="0.25">
      <c r="A74" t="s">
        <v>215</v>
      </c>
      <c r="B74" t="s">
        <v>120</v>
      </c>
      <c r="D74" t="s">
        <v>213</v>
      </c>
      <c r="E74">
        <v>25.45</v>
      </c>
      <c r="F74" s="85">
        <v>489</v>
      </c>
      <c r="G74" s="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K13" sqref="K13"/>
    </sheetView>
  </sheetViews>
  <sheetFormatPr defaultRowHeight="15" x14ac:dyDescent="0.25"/>
  <cols>
    <col min="3" max="3" width="12.5703125" bestFit="1" customWidth="1"/>
    <col min="11" max="11" width="12.42578125" bestFit="1" customWidth="1"/>
    <col min="12" max="12" width="12.5703125" bestFit="1" customWidth="1"/>
    <col min="13" max="13" width="12.42578125" bestFit="1" customWidth="1"/>
    <col min="14" max="14" width="12.5703125" bestFit="1" customWidth="1"/>
    <col min="15" max="15" width="12.42578125" bestFit="1" customWidth="1"/>
    <col min="16" max="16" width="12.5703125" bestFit="1" customWidth="1"/>
    <col min="17" max="17" width="12.42578125" bestFit="1" customWidth="1"/>
    <col min="18" max="18" width="12.5703125" bestFit="1" customWidth="1"/>
  </cols>
  <sheetData>
    <row r="1" spans="1:19" ht="30.75" thickBot="1" x14ac:dyDescent="0.3">
      <c r="A1" s="3" t="s">
        <v>2</v>
      </c>
      <c r="B1" s="4" t="s">
        <v>4</v>
      </c>
      <c r="C1" s="98" t="s">
        <v>5</v>
      </c>
      <c r="D1" s="98" t="s">
        <v>108</v>
      </c>
      <c r="E1" s="98" t="s">
        <v>107</v>
      </c>
    </row>
    <row r="2" spans="1:19" ht="15.75" thickBot="1" x14ac:dyDescent="0.3">
      <c r="A2" s="184" t="s">
        <v>72</v>
      </c>
      <c r="B2" s="172">
        <v>1</v>
      </c>
      <c r="C2" s="57" t="str">
        <f>'qPCR_SAND2_17-08-15'!J4</f>
        <v>SAND1 TOP a</v>
      </c>
      <c r="D2" s="135">
        <f>'Raw Data'!E2</f>
        <v>15.93</v>
      </c>
      <c r="E2" s="148">
        <f>'Raw Data'!F2</f>
        <v>243100</v>
      </c>
      <c r="F2" s="85"/>
      <c r="G2" s="85"/>
    </row>
    <row r="3" spans="1:19" ht="15.75" thickBot="1" x14ac:dyDescent="0.3">
      <c r="A3" s="185"/>
      <c r="B3" s="172"/>
      <c r="C3" s="58" t="str">
        <f>'qPCR_SAND2_17-08-15'!J5</f>
        <v>SAND1 TOP a</v>
      </c>
      <c r="D3" s="136">
        <f>'Raw Data'!E3</f>
        <v>15.53</v>
      </c>
      <c r="E3" s="149">
        <f>'Raw Data'!F3</f>
        <v>315600</v>
      </c>
      <c r="F3" s="85"/>
      <c r="G3" s="85"/>
      <c r="K3" s="97" t="s">
        <v>8</v>
      </c>
      <c r="L3" s="96" t="s">
        <v>12</v>
      </c>
      <c r="M3" s="96" t="s">
        <v>15</v>
      </c>
      <c r="N3" s="96" t="s">
        <v>19</v>
      </c>
      <c r="O3" s="96" t="s">
        <v>23</v>
      </c>
      <c r="P3" s="96" t="s">
        <v>25</v>
      </c>
      <c r="Q3" s="96" t="s">
        <v>27</v>
      </c>
      <c r="R3" s="95" t="s">
        <v>29</v>
      </c>
    </row>
    <row r="4" spans="1:19" ht="15.75" thickBot="1" x14ac:dyDescent="0.3">
      <c r="A4" s="186"/>
      <c r="B4" s="173"/>
      <c r="C4" s="59" t="str">
        <f>'qPCR_SAND2_17-08-15'!J6</f>
        <v>SAND1 TOP a</v>
      </c>
      <c r="D4" s="137">
        <f>'Raw Data'!E4</f>
        <v>15.85</v>
      </c>
      <c r="E4" s="150">
        <f>'Raw Data'!F4</f>
        <v>254900</v>
      </c>
      <c r="F4" s="85">
        <f>AVERAGE(E2:E4)</f>
        <v>271200</v>
      </c>
      <c r="G4" s="85">
        <f>STDEV(E2:E4)</f>
        <v>38901.542385874622</v>
      </c>
      <c r="J4" s="94" t="s">
        <v>11</v>
      </c>
      <c r="K4" s="93">
        <f>F4</f>
        <v>271200</v>
      </c>
      <c r="L4" s="93">
        <f>F13</f>
        <v>232766.66666666666</v>
      </c>
      <c r="M4" s="93">
        <f>F22</f>
        <v>56790</v>
      </c>
      <c r="N4" s="93">
        <f>F31</f>
        <v>61880</v>
      </c>
      <c r="O4" s="93">
        <f>F40</f>
        <v>147400</v>
      </c>
      <c r="P4" s="93">
        <f>F49</f>
        <v>137233.33333333334</v>
      </c>
      <c r="Q4" s="93">
        <f>F58</f>
        <v>72533.333333333328</v>
      </c>
      <c r="R4" s="93">
        <f>F67</f>
        <v>56890</v>
      </c>
    </row>
    <row r="5" spans="1:19" x14ac:dyDescent="0.25">
      <c r="A5" s="162" t="s">
        <v>72</v>
      </c>
      <c r="B5" s="172">
        <v>2</v>
      </c>
      <c r="C5" s="57" t="str">
        <f>'qPCR_SAND2_17-08-15'!J7</f>
        <v>SAND1 TOP a</v>
      </c>
      <c r="D5" s="135">
        <f>'Raw Data'!E5</f>
        <v>17.55</v>
      </c>
      <c r="E5" s="148">
        <f>'Raw Data'!F5</f>
        <v>83880</v>
      </c>
      <c r="J5" s="138" t="s">
        <v>117</v>
      </c>
      <c r="K5" s="139">
        <f>F7</f>
        <v>83776.666666666672</v>
      </c>
      <c r="L5" s="139">
        <f>F16</f>
        <v>105975</v>
      </c>
      <c r="M5" s="139">
        <f>F25</f>
        <v>12866.666666666666</v>
      </c>
      <c r="N5" s="139">
        <f>F34</f>
        <v>14846.666666666666</v>
      </c>
      <c r="O5" s="139">
        <f>F43</f>
        <v>28510</v>
      </c>
      <c r="P5" s="139">
        <f>F52</f>
        <v>34673.333333333336</v>
      </c>
      <c r="Q5" s="139">
        <f>F61</f>
        <v>14903.333333333334</v>
      </c>
      <c r="R5" s="139">
        <f>F70</f>
        <v>12726.666666666666</v>
      </c>
    </row>
    <row r="6" spans="1:19" ht="15.75" thickBot="1" x14ac:dyDescent="0.3">
      <c r="A6" s="163"/>
      <c r="B6" s="172"/>
      <c r="C6" s="58" t="str">
        <f>'qPCR_SAND2_17-08-15'!J8</f>
        <v>SAND1 TOP a</v>
      </c>
      <c r="D6" s="136">
        <f>'Raw Data'!E6</f>
        <v>17.41</v>
      </c>
      <c r="E6" s="149">
        <f>'Raw Data'!F6</f>
        <v>91560</v>
      </c>
      <c r="J6" s="92" t="s">
        <v>118</v>
      </c>
      <c r="K6" s="91">
        <f>F10</f>
        <v>43266.666666666664</v>
      </c>
      <c r="L6" s="91">
        <f>F19</f>
        <v>51876.666666666664</v>
      </c>
      <c r="M6" s="91">
        <f>F28</f>
        <v>7287.333333333333</v>
      </c>
      <c r="N6" s="91">
        <f>F37</f>
        <v>7453.333333333333</v>
      </c>
      <c r="O6" s="91">
        <f>F46</f>
        <v>17610</v>
      </c>
      <c r="P6" s="91">
        <f>F55</f>
        <v>19686.666666666668</v>
      </c>
      <c r="Q6" s="91">
        <f>F64</f>
        <v>7862.666666666667</v>
      </c>
      <c r="R6" s="91">
        <f>F73</f>
        <v>6352.5</v>
      </c>
    </row>
    <row r="7" spans="1:19" ht="15.75" thickBot="1" x14ac:dyDescent="0.3">
      <c r="A7" s="164"/>
      <c r="B7" s="173"/>
      <c r="C7" s="59" t="str">
        <f>'qPCR_SAND2_17-08-15'!J9</f>
        <v>SAND1 TOP a</v>
      </c>
      <c r="D7" s="137">
        <f>'Raw Data'!E7</f>
        <v>17.7</v>
      </c>
      <c r="E7" s="150">
        <f>'Raw Data'!F7</f>
        <v>75890</v>
      </c>
      <c r="F7" s="85">
        <f>AVERAGE(E5:E7)</f>
        <v>83776.666666666672</v>
      </c>
      <c r="G7" s="85">
        <f>STDEV(E5:E7)</f>
        <v>7835.5110448096066</v>
      </c>
    </row>
    <row r="8" spans="1:19" x14ac:dyDescent="0.25">
      <c r="A8" s="162" t="s">
        <v>72</v>
      </c>
      <c r="B8" s="172">
        <v>3</v>
      </c>
      <c r="C8" s="57" t="str">
        <f>'qPCR_SAND2_17-08-15'!J10</f>
        <v>SAND1 TOP a</v>
      </c>
      <c r="D8" s="135">
        <f>'Raw Data'!E8</f>
        <v>18.57</v>
      </c>
      <c r="E8" s="148">
        <f>'Raw Data'!F8</f>
        <v>42850</v>
      </c>
      <c r="J8" s="23">
        <f>100/100</f>
        <v>1</v>
      </c>
      <c r="K8" s="90">
        <f>K4/K$4</f>
        <v>1</v>
      </c>
      <c r="L8" s="90">
        <f t="shared" ref="K8:R10" si="0">L4/L$4</f>
        <v>1</v>
      </c>
      <c r="M8" s="90">
        <f t="shared" si="0"/>
        <v>1</v>
      </c>
      <c r="N8" s="90">
        <f t="shared" si="0"/>
        <v>1</v>
      </c>
      <c r="O8" s="90">
        <f t="shared" si="0"/>
        <v>1</v>
      </c>
      <c r="P8" s="90">
        <f t="shared" si="0"/>
        <v>1</v>
      </c>
      <c r="Q8" s="90">
        <f t="shared" si="0"/>
        <v>1</v>
      </c>
      <c r="R8" s="89">
        <f t="shared" si="0"/>
        <v>1</v>
      </c>
    </row>
    <row r="9" spans="1:19" x14ac:dyDescent="0.25">
      <c r="A9" s="163"/>
      <c r="B9" s="172"/>
      <c r="C9" s="58" t="str">
        <f>'qPCR_SAND2_17-08-15'!J11</f>
        <v>SAND1 TOP a</v>
      </c>
      <c r="D9" s="136">
        <f>'Raw Data'!E9</f>
        <v>18.670000000000002</v>
      </c>
      <c r="E9" s="149">
        <f>'Raw Data'!F9</f>
        <v>40230</v>
      </c>
      <c r="J9" s="25">
        <f>100/500</f>
        <v>0.2</v>
      </c>
      <c r="K9" s="140">
        <f>K5/K$4</f>
        <v>0.30891101278269423</v>
      </c>
      <c r="L9" s="140">
        <f>L5/L$4</f>
        <v>0.4552842617786052</v>
      </c>
      <c r="M9" s="141">
        <f t="shared" si="0"/>
        <v>0.22656570992545635</v>
      </c>
      <c r="N9" s="141">
        <f t="shared" si="0"/>
        <v>0.23992673992673991</v>
      </c>
      <c r="O9" s="141">
        <f>O5/O$4</f>
        <v>0.19341926729986431</v>
      </c>
      <c r="P9" s="141">
        <f>P5/P$4</f>
        <v>0.25265970366771923</v>
      </c>
      <c r="Q9" s="141">
        <f t="shared" si="0"/>
        <v>0.20546875000000003</v>
      </c>
      <c r="R9" s="142">
        <f t="shared" si="0"/>
        <v>0.22370656823108923</v>
      </c>
      <c r="S9" s="143"/>
    </row>
    <row r="10" spans="1:19" ht="15.75" thickBot="1" x14ac:dyDescent="0.3">
      <c r="A10" s="164"/>
      <c r="B10" s="173"/>
      <c r="C10" s="59" t="str">
        <f>'qPCR_SAND2_17-08-15'!J12</f>
        <v>SAND1 TOP a</v>
      </c>
      <c r="D10" s="137">
        <f>'Raw Data'!E10</f>
        <v>18.440000000000001</v>
      </c>
      <c r="E10" s="150">
        <f>'Raw Data'!F10</f>
        <v>46720</v>
      </c>
      <c r="F10" s="85">
        <f>AVERAGE(E8:E10)</f>
        <v>43266.666666666664</v>
      </c>
      <c r="G10" s="85">
        <f>STDEV(E8:E10)</f>
        <v>3265.0012761610574</v>
      </c>
      <c r="J10" s="35">
        <f>100/1000</f>
        <v>0.1</v>
      </c>
      <c r="K10" s="144">
        <f t="shared" si="0"/>
        <v>0.1595378564405113</v>
      </c>
      <c r="L10" s="144">
        <f t="shared" si="0"/>
        <v>0.22286982672203923</v>
      </c>
      <c r="M10" s="144">
        <f t="shared" si="0"/>
        <v>0.12832071374068205</v>
      </c>
      <c r="N10" s="88">
        <f t="shared" si="0"/>
        <v>0.12044817927170867</v>
      </c>
      <c r="O10" s="88">
        <f t="shared" si="0"/>
        <v>0.1194708276797829</v>
      </c>
      <c r="P10" s="144">
        <f t="shared" si="0"/>
        <v>0.14345397133835316</v>
      </c>
      <c r="Q10" s="88">
        <f>Q6/Q$4</f>
        <v>0.10840073529411766</v>
      </c>
      <c r="R10" s="145">
        <f>R6/R$4</f>
        <v>0.11166285814730181</v>
      </c>
      <c r="S10" s="87"/>
    </row>
    <row r="11" spans="1:19" x14ac:dyDescent="0.25">
      <c r="A11" s="168" t="s">
        <v>73</v>
      </c>
      <c r="B11" s="174">
        <v>4</v>
      </c>
      <c r="C11" s="26" t="str">
        <f>'qPCR_SAND2_17-08-15'!J13</f>
        <v>SAND1 TOP b</v>
      </c>
      <c r="D11" s="135">
        <f>'Raw Data'!E11</f>
        <v>16</v>
      </c>
      <c r="E11" s="148">
        <f>'Raw Data'!F11</f>
        <v>231500</v>
      </c>
    </row>
    <row r="12" spans="1:19" x14ac:dyDescent="0.25">
      <c r="A12" s="169"/>
      <c r="B12" s="174"/>
      <c r="C12" s="33" t="str">
        <f>'qPCR_SAND2_17-08-15'!J14</f>
        <v>SAND1 TOP b</v>
      </c>
      <c r="D12" s="136">
        <f>'Raw Data'!E12</f>
        <v>16.04</v>
      </c>
      <c r="E12" s="149">
        <f>'Raw Data'!F12</f>
        <v>225000</v>
      </c>
    </row>
    <row r="13" spans="1:19" ht="15.75" thickBot="1" x14ac:dyDescent="0.3">
      <c r="A13" s="170"/>
      <c r="B13" s="175"/>
      <c r="C13" s="40" t="str">
        <f>'qPCR_SAND2_17-08-15'!J15</f>
        <v>SAND1 TOP b</v>
      </c>
      <c r="D13" s="137">
        <f>'Raw Data'!E13</f>
        <v>15.93</v>
      </c>
      <c r="E13" s="150">
        <f>'Raw Data'!F13</f>
        <v>241800</v>
      </c>
      <c r="F13" s="85">
        <f>AVERAGE(E11:E13)</f>
        <v>232766.66666666666</v>
      </c>
      <c r="G13" s="85">
        <f>STDEV(E11:E13)</f>
        <v>8471.324178269495</v>
      </c>
    </row>
    <row r="14" spans="1:19" x14ac:dyDescent="0.25">
      <c r="A14" s="168" t="s">
        <v>73</v>
      </c>
      <c r="B14" s="174">
        <v>5</v>
      </c>
      <c r="C14" s="26" t="str">
        <f>'qPCR_SAND2_17-08-15'!J16</f>
        <v>SAND1 TOP b</v>
      </c>
      <c r="D14" s="135">
        <f>'Raw Data'!E14</f>
        <v>17.04</v>
      </c>
      <c r="E14" s="148">
        <f>'Raw Data'!F14</f>
        <v>117300</v>
      </c>
    </row>
    <row r="15" spans="1:19" x14ac:dyDescent="0.25">
      <c r="A15" s="169"/>
      <c r="B15" s="174"/>
      <c r="C15" s="33" t="str">
        <f>'qPCR_SAND2_17-08-15'!J17</f>
        <v>SAND1 TOP b</v>
      </c>
      <c r="D15" s="136">
        <f>'Raw Data'!E15</f>
        <v>17.66</v>
      </c>
      <c r="E15" s="149">
        <f>'Raw Data'!F15</f>
        <v>78130</v>
      </c>
    </row>
    <row r="16" spans="1:19" ht="15.75" thickBot="1" x14ac:dyDescent="0.3">
      <c r="A16" s="170"/>
      <c r="B16" s="175"/>
      <c r="C16" s="40" t="str">
        <f>'qPCR_SAND2_17-08-15'!J18</f>
        <v>SAND1 TOP b</v>
      </c>
      <c r="D16" s="137">
        <f>'Raw Data'!E16</f>
        <v>17.36</v>
      </c>
      <c r="E16" s="150">
        <f>'Raw Data'!F16</f>
        <v>94650</v>
      </c>
      <c r="F16" s="86">
        <f>AVERAGE(E14,E16)</f>
        <v>105975</v>
      </c>
      <c r="G16" s="86">
        <f>STDEV(E14:E16)</f>
        <v>19664.781548070499</v>
      </c>
    </row>
    <row r="17" spans="1:7" x14ac:dyDescent="0.25">
      <c r="A17" s="168" t="s">
        <v>73</v>
      </c>
      <c r="B17" s="174">
        <v>6</v>
      </c>
      <c r="C17" s="26" t="str">
        <f>'qPCR_SAND2_17-08-15'!J19</f>
        <v>SAND1 TOP b</v>
      </c>
      <c r="D17" s="135">
        <f>'Raw Data'!E17</f>
        <v>18.28</v>
      </c>
      <c r="E17" s="148">
        <f>'Raw Data'!F17</f>
        <v>51760</v>
      </c>
    </row>
    <row r="18" spans="1:7" x14ac:dyDescent="0.25">
      <c r="A18" s="169"/>
      <c r="B18" s="174"/>
      <c r="C18" s="33" t="str">
        <f>'qPCR_SAND2_17-08-15'!J20</f>
        <v>SAND1 TOP b</v>
      </c>
      <c r="D18" s="136">
        <f>'Raw Data'!E18</f>
        <v>18.190000000000001</v>
      </c>
      <c r="E18" s="149">
        <f>'Raw Data'!F18</f>
        <v>55140</v>
      </c>
    </row>
    <row r="19" spans="1:7" ht="15.75" thickBot="1" x14ac:dyDescent="0.3">
      <c r="A19" s="170"/>
      <c r="B19" s="175"/>
      <c r="C19" s="40" t="str">
        <f>'qPCR_SAND2_17-08-15'!J21</f>
        <v>SAND1 TOP b</v>
      </c>
      <c r="D19" s="137">
        <f>'Raw Data'!E19</f>
        <v>18.37</v>
      </c>
      <c r="E19" s="150">
        <f>'Raw Data'!F19</f>
        <v>48730</v>
      </c>
      <c r="F19" s="86">
        <f>AVERAGE(E17:E19)</f>
        <v>51876.666666666664</v>
      </c>
      <c r="G19" s="86">
        <f>STDEV(E17:E19)</f>
        <v>3206.5921682267817</v>
      </c>
    </row>
    <row r="20" spans="1:7" x14ac:dyDescent="0.25">
      <c r="A20" s="162" t="s">
        <v>74</v>
      </c>
      <c r="B20" s="165">
        <v>7</v>
      </c>
      <c r="C20" s="57" t="str">
        <f>'qPCR_SAND2_17-08-15'!J22</f>
        <v>SAND1 BOT a</v>
      </c>
      <c r="D20" s="135">
        <f>'Raw Data'!E20</f>
        <v>18.05</v>
      </c>
      <c r="E20" s="148">
        <f>'Raw Data'!F20</f>
        <v>60330</v>
      </c>
    </row>
    <row r="21" spans="1:7" x14ac:dyDescent="0.25">
      <c r="A21" s="163"/>
      <c r="B21" s="166"/>
      <c r="C21" s="58" t="str">
        <f>'qPCR_SAND2_17-08-15'!J23</f>
        <v>SAND1 BOT a</v>
      </c>
      <c r="D21" s="136">
        <f>'Raw Data'!E21</f>
        <v>18.399999999999999</v>
      </c>
      <c r="E21" s="149">
        <f>'Raw Data'!F21</f>
        <v>47920</v>
      </c>
    </row>
    <row r="22" spans="1:7" ht="15.75" thickBot="1" x14ac:dyDescent="0.3">
      <c r="A22" s="164"/>
      <c r="B22" s="167"/>
      <c r="C22" s="59" t="str">
        <f>'qPCR_SAND2_17-08-15'!J24</f>
        <v>SAND1 BOT a</v>
      </c>
      <c r="D22" s="137">
        <f>'Raw Data'!E22</f>
        <v>18</v>
      </c>
      <c r="E22" s="150">
        <f>'Raw Data'!F22</f>
        <v>62120</v>
      </c>
      <c r="F22" s="85">
        <f>AVERAGE(E20:E22)</f>
        <v>56790</v>
      </c>
      <c r="G22" s="85">
        <f>STDEV(E20:E22)</f>
        <v>7733.60847211701</v>
      </c>
    </row>
    <row r="23" spans="1:7" x14ac:dyDescent="0.25">
      <c r="A23" s="162" t="s">
        <v>74</v>
      </c>
      <c r="B23" s="165">
        <v>8</v>
      </c>
      <c r="C23" s="57" t="str">
        <f>'qPCR_SAND2_17-08-15'!J25</f>
        <v>SAND1 BOT a</v>
      </c>
      <c r="D23" s="135">
        <f>'Raw Data'!E23</f>
        <v>20.45</v>
      </c>
      <c r="E23" s="148">
        <f>'Raw Data'!F23</f>
        <v>12520</v>
      </c>
    </row>
    <row r="24" spans="1:7" x14ac:dyDescent="0.25">
      <c r="A24" s="163"/>
      <c r="B24" s="166"/>
      <c r="C24" s="58" t="str">
        <f>'qPCR_SAND2_17-08-15'!J26</f>
        <v>SAND1 BOT a</v>
      </c>
      <c r="D24" s="136">
        <f>'Raw Data'!E24</f>
        <v>20.34</v>
      </c>
      <c r="E24" s="149">
        <f>'Raw Data'!F24</f>
        <v>13400</v>
      </c>
    </row>
    <row r="25" spans="1:7" ht="15.75" thickBot="1" x14ac:dyDescent="0.3">
      <c r="A25" s="164"/>
      <c r="B25" s="167"/>
      <c r="C25" s="59" t="str">
        <f>'qPCR_SAND2_17-08-15'!J27</f>
        <v>SAND1 BOT a</v>
      </c>
      <c r="D25" s="137">
        <f>'Raw Data'!E25</f>
        <v>20.43</v>
      </c>
      <c r="E25" s="150">
        <f>'Raw Data'!F25</f>
        <v>12680</v>
      </c>
      <c r="F25" s="85">
        <f>AVERAGE(E23:E25)</f>
        <v>12866.666666666666</v>
      </c>
      <c r="G25" s="85">
        <f>STDEV(E23:E25)</f>
        <v>468.75722216658522</v>
      </c>
    </row>
    <row r="26" spans="1:7" x14ac:dyDescent="0.25">
      <c r="A26" s="162" t="s">
        <v>74</v>
      </c>
      <c r="B26" s="165">
        <v>9</v>
      </c>
      <c r="C26" s="57" t="str">
        <f>'qPCR_SAND2_17-08-15'!J28</f>
        <v>SAND1 BOT a</v>
      </c>
      <c r="D26" s="135">
        <f>'Raw Data'!E26</f>
        <v>21.48</v>
      </c>
      <c r="E26" s="148">
        <f>'Raw Data'!F26</f>
        <v>6351</v>
      </c>
    </row>
    <row r="27" spans="1:7" x14ac:dyDescent="0.25">
      <c r="A27" s="163"/>
      <c r="B27" s="166"/>
      <c r="C27" s="58" t="str">
        <f>'qPCR_SAND2_17-08-15'!J29</f>
        <v>SAND1 BOT a</v>
      </c>
      <c r="D27" s="136">
        <f>'Raw Data'!E27</f>
        <v>21.12</v>
      </c>
      <c r="E27" s="149">
        <f>'Raw Data'!F27</f>
        <v>8046</v>
      </c>
    </row>
    <row r="28" spans="1:7" ht="15.75" thickBot="1" x14ac:dyDescent="0.3">
      <c r="A28" s="164"/>
      <c r="B28" s="167"/>
      <c r="C28" s="59" t="str">
        <f>'qPCR_SAND2_17-08-15'!J30</f>
        <v>SAND1 BOT a</v>
      </c>
      <c r="D28" s="137">
        <f>'Raw Data'!E28</f>
        <v>21.23</v>
      </c>
      <c r="E28" s="150">
        <f>'Raw Data'!F28</f>
        <v>7465</v>
      </c>
      <c r="F28" s="85">
        <f>AVERAGE(E26:E28)</f>
        <v>7287.333333333333</v>
      </c>
      <c r="G28" s="85">
        <f>STDEV(E26:E28)</f>
        <v>861.35377942709067</v>
      </c>
    </row>
    <row r="29" spans="1:7" x14ac:dyDescent="0.25">
      <c r="A29" s="168" t="s">
        <v>75</v>
      </c>
      <c r="B29" s="168">
        <v>10</v>
      </c>
      <c r="C29" s="26" t="str">
        <f>'qPCR_SAND2_17-08-15'!J31</f>
        <v>SAND1 BOT b</v>
      </c>
      <c r="D29" s="135">
        <f>'Raw Data'!E29</f>
        <v>18.04</v>
      </c>
      <c r="E29" s="148">
        <f>'Raw Data'!F29</f>
        <v>60630</v>
      </c>
    </row>
    <row r="30" spans="1:7" x14ac:dyDescent="0.25">
      <c r="A30" s="169"/>
      <c r="B30" s="169"/>
      <c r="C30" s="33" t="str">
        <f>'qPCR_SAND2_17-08-15'!J32</f>
        <v>SAND1 BOT b</v>
      </c>
      <c r="D30" s="136">
        <f>'Raw Data'!E30</f>
        <v>18.14</v>
      </c>
      <c r="E30" s="149">
        <f>'Raw Data'!F30</f>
        <v>56970</v>
      </c>
    </row>
    <row r="31" spans="1:7" ht="15.75" thickBot="1" x14ac:dyDescent="0.3">
      <c r="A31" s="170"/>
      <c r="B31" s="170"/>
      <c r="C31" s="40" t="str">
        <f>'qPCR_SAND2_17-08-15'!J33</f>
        <v>SAND1 BOT b</v>
      </c>
      <c r="D31" s="137">
        <f>'Raw Data'!E31</f>
        <v>17.87</v>
      </c>
      <c r="E31" s="150">
        <f>'Raw Data'!F31</f>
        <v>68040</v>
      </c>
      <c r="F31" s="85">
        <f>AVERAGE(E29:E31)</f>
        <v>61880</v>
      </c>
      <c r="G31" s="85">
        <f>STDEV(E29:E31)</f>
        <v>5639.8670197088868</v>
      </c>
    </row>
    <row r="32" spans="1:7" x14ac:dyDescent="0.25">
      <c r="A32" s="168" t="s">
        <v>75</v>
      </c>
      <c r="B32" s="168">
        <v>11</v>
      </c>
      <c r="C32" s="26" t="str">
        <f>'qPCR_SAND2_17-08-15'!J34</f>
        <v>SAND1 BOT b</v>
      </c>
      <c r="D32" s="135">
        <f>'Raw Data'!E32</f>
        <v>20.22</v>
      </c>
      <c r="E32" s="148">
        <f>'Raw Data'!F32</f>
        <v>14490</v>
      </c>
    </row>
    <row r="33" spans="1:7" x14ac:dyDescent="0.25">
      <c r="A33" s="169"/>
      <c r="B33" s="169"/>
      <c r="C33" s="33" t="str">
        <f>'qPCR_SAND2_17-08-15'!J35</f>
        <v>SAND1 BOT b</v>
      </c>
      <c r="D33" s="136">
        <f>'Raw Data'!E33</f>
        <v>20.2</v>
      </c>
      <c r="E33" s="149">
        <f>'Raw Data'!F33</f>
        <v>14690</v>
      </c>
    </row>
    <row r="34" spans="1:7" ht="15.75" thickBot="1" x14ac:dyDescent="0.3">
      <c r="A34" s="170"/>
      <c r="B34" s="170"/>
      <c r="C34" s="40" t="str">
        <f>'qPCR_SAND2_17-08-15'!J36</f>
        <v>SAND1 BOT b</v>
      </c>
      <c r="D34" s="137">
        <f>'Raw Data'!E34</f>
        <v>20.13</v>
      </c>
      <c r="E34" s="150">
        <f>'Raw Data'!F34</f>
        <v>15360</v>
      </c>
      <c r="F34" s="85">
        <f>AVERAGE(E32:E34)</f>
        <v>14846.666666666666</v>
      </c>
      <c r="G34" s="85">
        <f>STDEV(E32:E34)</f>
        <v>455.66800780100124</v>
      </c>
    </row>
    <row r="35" spans="1:7" x14ac:dyDescent="0.25">
      <c r="A35" s="168" t="s">
        <v>75</v>
      </c>
      <c r="B35" s="168">
        <v>12</v>
      </c>
      <c r="C35" s="26" t="str">
        <f>'qPCR_SAND2_17-08-15'!J37</f>
        <v>SAND1 BOT b</v>
      </c>
      <c r="D35" s="135">
        <f>'Raw Data'!E35</f>
        <v>21.24</v>
      </c>
      <c r="E35" s="148">
        <f>'Raw Data'!F35</f>
        <v>7432</v>
      </c>
    </row>
    <row r="36" spans="1:7" x14ac:dyDescent="0.25">
      <c r="A36" s="169"/>
      <c r="B36" s="169"/>
      <c r="C36" s="33" t="str">
        <f>'qPCR_SAND2_17-08-15'!J38</f>
        <v>SAND1 BOT b</v>
      </c>
      <c r="D36" s="136">
        <f>'Raw Data'!E36</f>
        <v>21.18</v>
      </c>
      <c r="E36" s="149">
        <f>'Raw Data'!F36</f>
        <v>7738</v>
      </c>
    </row>
    <row r="37" spans="1:7" ht="15.75" thickBot="1" x14ac:dyDescent="0.3">
      <c r="A37" s="171"/>
      <c r="B37" s="170"/>
      <c r="C37" s="40" t="str">
        <f>'qPCR_SAND2_17-08-15'!J39</f>
        <v>SAND1 BOT b</v>
      </c>
      <c r="D37" s="137">
        <f>'Raw Data'!E37</f>
        <v>21.29</v>
      </c>
      <c r="E37" s="150">
        <f>'Raw Data'!F37</f>
        <v>7190</v>
      </c>
      <c r="F37" s="85">
        <f>AVERAGE(E35:E37)</f>
        <v>7453.333333333333</v>
      </c>
      <c r="G37" s="85">
        <f>STDEV(E35:E37)</f>
        <v>274.62216467964367</v>
      </c>
    </row>
    <row r="38" spans="1:7" x14ac:dyDescent="0.25">
      <c r="A38" s="162" t="s">
        <v>76</v>
      </c>
      <c r="B38" s="165">
        <v>13</v>
      </c>
      <c r="C38" s="57" t="str">
        <f>'qPCR_SAND2_17-08-15'!J40</f>
        <v>SAND2 TOP a</v>
      </c>
      <c r="D38" s="135">
        <f>'Raw Data'!E38</f>
        <v>16.98</v>
      </c>
      <c r="E38" s="148">
        <f>'Raw Data'!F38</f>
        <v>121500</v>
      </c>
    </row>
    <row r="39" spans="1:7" x14ac:dyDescent="0.25">
      <c r="A39" s="163"/>
      <c r="B39" s="166"/>
      <c r="C39" s="58" t="str">
        <f>'qPCR_SAND2_17-08-15'!J41</f>
        <v>SAND2 TOP a</v>
      </c>
      <c r="D39" s="136">
        <f>'Raw Data'!E39</f>
        <v>16.62</v>
      </c>
      <c r="E39" s="149">
        <f>'Raw Data'!F39</f>
        <v>153800</v>
      </c>
    </row>
    <row r="40" spans="1:7" ht="15.75" thickBot="1" x14ac:dyDescent="0.3">
      <c r="A40" s="164"/>
      <c r="B40" s="167"/>
      <c r="C40" s="59" t="str">
        <f>'qPCR_SAND2_17-08-15'!J42</f>
        <v>SAND2 TOP a</v>
      </c>
      <c r="D40" s="137">
        <f>'Raw Data'!E40</f>
        <v>16.5</v>
      </c>
      <c r="E40" s="150">
        <f>'Raw Data'!F40</f>
        <v>166900</v>
      </c>
      <c r="F40" s="85">
        <f>AVERAGE(E38:E40)</f>
        <v>147400</v>
      </c>
      <c r="G40" s="85">
        <f>STDEV(E38:E40)</f>
        <v>23366.856870362346</v>
      </c>
    </row>
    <row r="41" spans="1:7" x14ac:dyDescent="0.25">
      <c r="A41" s="162" t="s">
        <v>76</v>
      </c>
      <c r="B41" s="165">
        <v>14</v>
      </c>
      <c r="C41" s="57" t="str">
        <f>'qPCR_SAND2_17-08-15'!J43</f>
        <v>SAND2 TOP a</v>
      </c>
      <c r="D41" s="135">
        <f>'Raw Data'!E41</f>
        <v>19.079999999999998</v>
      </c>
      <c r="E41" s="148">
        <f>'Raw Data'!F41</f>
        <v>30660</v>
      </c>
    </row>
    <row r="42" spans="1:7" x14ac:dyDescent="0.25">
      <c r="A42" s="163"/>
      <c r="B42" s="166"/>
      <c r="C42" s="58" t="str">
        <f>'qPCR_SAND2_17-08-15'!J44</f>
        <v>SAND2 TOP a</v>
      </c>
      <c r="D42" s="136">
        <f>'Raw Data'!E42</f>
        <v>19.350000000000001</v>
      </c>
      <c r="E42" s="149">
        <f>'Raw Data'!F42</f>
        <v>25620</v>
      </c>
    </row>
    <row r="43" spans="1:7" ht="15.75" thickBot="1" x14ac:dyDescent="0.3">
      <c r="A43" s="164"/>
      <c r="B43" s="167"/>
      <c r="C43" s="59" t="str">
        <f>'qPCR_SAND2_17-08-15'!J45</f>
        <v>SAND2 TOP a</v>
      </c>
      <c r="D43" s="137">
        <f>'Raw Data'!E43</f>
        <v>19.149999999999999</v>
      </c>
      <c r="E43" s="150">
        <f>'Raw Data'!F43</f>
        <v>29250</v>
      </c>
      <c r="F43" s="85">
        <f>AVERAGE(E41:E43)</f>
        <v>28510</v>
      </c>
      <c r="G43" s="85">
        <f>STDEV(E41:E43)</f>
        <v>2600.2115298567537</v>
      </c>
    </row>
    <row r="44" spans="1:7" x14ac:dyDescent="0.25">
      <c r="A44" s="162" t="s">
        <v>76</v>
      </c>
      <c r="B44" s="165">
        <v>15</v>
      </c>
      <c r="C44" s="57" t="str">
        <f>'qPCR_SAND2_17-08-15'!J46</f>
        <v>SAND2 TOP a</v>
      </c>
      <c r="D44" s="135">
        <f>'Raw Data'!E44</f>
        <v>19.850000000000001</v>
      </c>
      <c r="E44" s="148">
        <f>'Raw Data'!F44</f>
        <v>18500</v>
      </c>
      <c r="F44" s="85"/>
    </row>
    <row r="45" spans="1:7" x14ac:dyDescent="0.25">
      <c r="A45" s="163"/>
      <c r="B45" s="166"/>
      <c r="C45" s="58" t="str">
        <f>'qPCR_SAND2_17-08-15'!J47</f>
        <v>SAND2 TOP a</v>
      </c>
      <c r="D45" s="136">
        <f>'Raw Data'!E45</f>
        <v>19.88</v>
      </c>
      <c r="E45" s="149">
        <f>'Raw Data'!F45</f>
        <v>18160</v>
      </c>
    </row>
    <row r="46" spans="1:7" ht="15.75" thickBot="1" x14ac:dyDescent="0.3">
      <c r="A46" s="164"/>
      <c r="B46" s="167"/>
      <c r="C46" s="59" t="str">
        <f>'qPCR_SAND2_17-08-15'!J48</f>
        <v>SAND2 TOP a</v>
      </c>
      <c r="D46" s="137">
        <f>'Raw Data'!E46</f>
        <v>20.059999999999999</v>
      </c>
      <c r="E46" s="150">
        <f>'Raw Data'!F46</f>
        <v>16170</v>
      </c>
      <c r="F46" s="85">
        <f>AVERAGE(E44:E46)</f>
        <v>17610</v>
      </c>
      <c r="G46" s="85">
        <f>STDEV(E44:E46)</f>
        <v>1258.6103447850728</v>
      </c>
    </row>
    <row r="47" spans="1:7" x14ac:dyDescent="0.25">
      <c r="A47" s="168" t="s">
        <v>77</v>
      </c>
      <c r="B47" s="168">
        <v>16</v>
      </c>
      <c r="C47" s="26" t="str">
        <f>'qPCR_SAND2_17-08-15'!J49</f>
        <v>SAND2 TOP b</v>
      </c>
      <c r="D47" s="135">
        <f>'Raw Data'!E47</f>
        <v>16.850000000000001</v>
      </c>
      <c r="E47" s="148">
        <f>'Raw Data'!F47</f>
        <v>132100</v>
      </c>
    </row>
    <row r="48" spans="1:7" x14ac:dyDescent="0.25">
      <c r="A48" s="169"/>
      <c r="B48" s="169"/>
      <c r="C48" s="33" t="str">
        <f>'qPCR_SAND2_17-08-15'!J50</f>
        <v>SAND2 TOP b</v>
      </c>
      <c r="D48" s="136">
        <f>'Raw Data'!E48</f>
        <v>16.57</v>
      </c>
      <c r="E48" s="149">
        <f>'Raw Data'!F48</f>
        <v>158800</v>
      </c>
    </row>
    <row r="49" spans="1:7" ht="15.75" thickBot="1" x14ac:dyDescent="0.3">
      <c r="A49" s="170"/>
      <c r="B49" s="170"/>
      <c r="C49" s="40" t="str">
        <f>'qPCR_SAND2_17-08-15'!J51</f>
        <v>SAND2 TOP b</v>
      </c>
      <c r="D49" s="137">
        <f>'Raw Data'!E49</f>
        <v>16.989999999999998</v>
      </c>
      <c r="E49" s="150">
        <f>'Raw Data'!F49</f>
        <v>120800</v>
      </c>
      <c r="F49" s="85">
        <f>AVERAGE(E47:E49)</f>
        <v>137233.33333333334</v>
      </c>
      <c r="G49" s="85">
        <f>STDEV(E47:E49)</f>
        <v>19513.157953886708</v>
      </c>
    </row>
    <row r="50" spans="1:7" x14ac:dyDescent="0.25">
      <c r="A50" s="168" t="s">
        <v>77</v>
      </c>
      <c r="B50" s="168">
        <v>17</v>
      </c>
      <c r="C50" s="26" t="str">
        <f>'qPCR_SAND2_17-08-15'!J52</f>
        <v>SAND2 TOP b</v>
      </c>
      <c r="D50" s="135">
        <f>'Raw Data'!E50</f>
        <v>19.02</v>
      </c>
      <c r="E50" s="148">
        <f>'Raw Data'!F50</f>
        <v>31950</v>
      </c>
    </row>
    <row r="51" spans="1:7" x14ac:dyDescent="0.25">
      <c r="A51" s="169"/>
      <c r="B51" s="169"/>
      <c r="C51" s="33" t="str">
        <f>'qPCR_SAND2_17-08-15'!J53</f>
        <v>SAND2 TOP b</v>
      </c>
      <c r="D51" s="136">
        <f>'Raw Data'!E51</f>
        <v>18.78</v>
      </c>
      <c r="E51" s="149">
        <f>'Raw Data'!F51</f>
        <v>37270</v>
      </c>
    </row>
    <row r="52" spans="1:7" ht="15.75" thickBot="1" x14ac:dyDescent="0.3">
      <c r="A52" s="170"/>
      <c r="B52" s="170"/>
      <c r="C52" s="40" t="str">
        <f>'qPCR_SAND2_17-08-15'!J54</f>
        <v>SAND2 TOP b</v>
      </c>
      <c r="D52" s="137">
        <f>'Raw Data'!E52</f>
        <v>18.89</v>
      </c>
      <c r="E52" s="150">
        <f>'Raw Data'!F52</f>
        <v>34800</v>
      </c>
      <c r="F52" s="85">
        <f>AVERAGE(E50:E52)</f>
        <v>34673.333333333336</v>
      </c>
      <c r="G52" s="85">
        <f>STDEV(E50:E52)</f>
        <v>2662.2609438846025</v>
      </c>
    </row>
    <row r="53" spans="1:7" x14ac:dyDescent="0.25">
      <c r="A53" s="168" t="s">
        <v>77</v>
      </c>
      <c r="B53" s="168">
        <v>18</v>
      </c>
      <c r="C53" s="26" t="str">
        <f>'qPCR_SAND2_17-08-15'!J55</f>
        <v>SAND2 TOP b</v>
      </c>
      <c r="D53" s="135">
        <f>'Raw Data'!E53</f>
        <v>19.64</v>
      </c>
      <c r="E53" s="148">
        <f>'Raw Data'!F53</f>
        <v>21270</v>
      </c>
    </row>
    <row r="54" spans="1:7" x14ac:dyDescent="0.25">
      <c r="A54" s="169"/>
      <c r="B54" s="169"/>
      <c r="C54" s="33" t="str">
        <f>'qPCR_SAND2_17-08-15'!J56</f>
        <v>SAND2 TOP b</v>
      </c>
      <c r="D54" s="136">
        <f>'Raw Data'!E54</f>
        <v>19.79</v>
      </c>
      <c r="E54" s="149">
        <f>'Raw Data'!F54</f>
        <v>19240</v>
      </c>
    </row>
    <row r="55" spans="1:7" ht="15.75" thickBot="1" x14ac:dyDescent="0.3">
      <c r="A55" s="170"/>
      <c r="B55" s="170"/>
      <c r="C55" s="40" t="str">
        <f>'qPCR_SAND2_17-08-15'!J57</f>
        <v>SAND2 TOP b</v>
      </c>
      <c r="D55" s="137">
        <f>'Raw Data'!E55</f>
        <v>19.850000000000001</v>
      </c>
      <c r="E55" s="150">
        <f>'Raw Data'!F55</f>
        <v>18550</v>
      </c>
      <c r="F55" s="85">
        <f>AVERAGE(E53:E55)</f>
        <v>19686.666666666668</v>
      </c>
      <c r="G55" s="85">
        <f>STDEV(E53:E55)</f>
        <v>1413.9424787923069</v>
      </c>
    </row>
    <row r="56" spans="1:7" x14ac:dyDescent="0.25">
      <c r="A56" s="162" t="s">
        <v>78</v>
      </c>
      <c r="B56" s="165">
        <v>19</v>
      </c>
      <c r="C56" s="57" t="str">
        <f>'qPCR_SAND2_17-08-15'!J58</f>
        <v>SAND2 BOT a</v>
      </c>
      <c r="D56" s="135">
        <f>'Raw Data'!E56</f>
        <v>17.86</v>
      </c>
      <c r="E56" s="148">
        <f>'Raw Data'!F56</f>
        <v>68420</v>
      </c>
    </row>
    <row r="57" spans="1:7" x14ac:dyDescent="0.25">
      <c r="A57" s="163"/>
      <c r="B57" s="166"/>
      <c r="C57" s="58" t="str">
        <f>'qPCR_SAND2_17-08-15'!J59</f>
        <v>SAND2 BOT a</v>
      </c>
      <c r="D57" s="136">
        <f>'Raw Data'!E57</f>
        <v>17.829999999999998</v>
      </c>
      <c r="E57" s="149">
        <f>'Raw Data'!F57</f>
        <v>69790</v>
      </c>
    </row>
    <row r="58" spans="1:7" ht="15.75" thickBot="1" x14ac:dyDescent="0.3">
      <c r="A58" s="164"/>
      <c r="B58" s="167"/>
      <c r="C58" s="59" t="str">
        <f>'qPCR_SAND2_17-08-15'!J60</f>
        <v>SAND2 BOT a</v>
      </c>
      <c r="D58" s="137">
        <f>'Raw Data'!E58</f>
        <v>17.63</v>
      </c>
      <c r="E58" s="150">
        <f>'Raw Data'!F58</f>
        <v>79390</v>
      </c>
      <c r="F58" s="85">
        <f>AVERAGE(E56:E58)</f>
        <v>72533.333333333328</v>
      </c>
      <c r="G58" s="85">
        <f>STDEV(E56:E58)</f>
        <v>5977.4269826852196</v>
      </c>
    </row>
    <row r="59" spans="1:7" x14ac:dyDescent="0.25">
      <c r="A59" s="162" t="s">
        <v>78</v>
      </c>
      <c r="B59" s="165">
        <v>20</v>
      </c>
      <c r="C59" s="57" t="str">
        <f>'qPCR_SAND2_17-08-15'!J61</f>
        <v>SAND2 BOT a</v>
      </c>
      <c r="D59" s="135">
        <f>'Raw Data'!E59</f>
        <v>20.100000000000001</v>
      </c>
      <c r="E59" s="148">
        <f>'Raw Data'!F59</f>
        <v>15750</v>
      </c>
    </row>
    <row r="60" spans="1:7" x14ac:dyDescent="0.25">
      <c r="A60" s="163"/>
      <c r="B60" s="166"/>
      <c r="C60" s="58" t="str">
        <f>'qPCR_SAND2_17-08-15'!J62</f>
        <v>SAND2 BOT a</v>
      </c>
      <c r="D60" s="136">
        <f>'Raw Data'!E60</f>
        <v>20.13</v>
      </c>
      <c r="E60" s="149">
        <f>'Raw Data'!F60</f>
        <v>15390</v>
      </c>
    </row>
    <row r="61" spans="1:7" ht="15.75" thickBot="1" x14ac:dyDescent="0.3">
      <c r="A61" s="164"/>
      <c r="B61" s="167"/>
      <c r="C61" s="59" t="str">
        <f>'qPCR_SAND2_17-08-15'!J63</f>
        <v>SAND2 BOT a</v>
      </c>
      <c r="D61" s="137">
        <f>'Raw Data'!E61</f>
        <v>20.32</v>
      </c>
      <c r="E61" s="150">
        <f>'Raw Data'!F61</f>
        <v>13570</v>
      </c>
      <c r="F61" s="85">
        <f>AVERAGE(E59:E61)</f>
        <v>14903.333333333334</v>
      </c>
      <c r="G61" s="85">
        <f>STDEV(E59:E61)</f>
        <v>1168.6459401090365</v>
      </c>
    </row>
    <row r="62" spans="1:7" x14ac:dyDescent="0.25">
      <c r="A62" s="165" t="s">
        <v>78</v>
      </c>
      <c r="B62" s="165">
        <v>21</v>
      </c>
      <c r="C62" s="57" t="str">
        <f>'qPCR_SAND2_17-08-15'!J64</f>
        <v>SAND2 BOT a</v>
      </c>
      <c r="D62" s="135">
        <f>'Raw Data'!E62</f>
        <v>21.48</v>
      </c>
      <c r="E62" s="148">
        <f>'Raw Data'!F62</f>
        <v>6352</v>
      </c>
    </row>
    <row r="63" spans="1:7" x14ac:dyDescent="0.25">
      <c r="A63" s="166"/>
      <c r="B63" s="166"/>
      <c r="C63" s="58" t="str">
        <f>'qPCR_SAND2_17-08-15'!J65</f>
        <v>SAND2 BOT a</v>
      </c>
      <c r="D63" s="136">
        <f>'Raw Data'!E63</f>
        <v>20.95</v>
      </c>
      <c r="E63" s="149">
        <f>'Raw Data'!F63</f>
        <v>8983</v>
      </c>
    </row>
    <row r="64" spans="1:7" ht="15.75" thickBot="1" x14ac:dyDescent="0.3">
      <c r="A64" s="167"/>
      <c r="B64" s="167"/>
      <c r="C64" s="59" t="str">
        <f>'qPCR_SAND2_17-08-15'!J66</f>
        <v>SAND2 BOT a</v>
      </c>
      <c r="D64" s="137">
        <f>'Raw Data'!E64</f>
        <v>21.08</v>
      </c>
      <c r="E64" s="150">
        <f>'Raw Data'!F64</f>
        <v>8253</v>
      </c>
      <c r="F64" s="85">
        <f>AVERAGE(E62:E64)</f>
        <v>7862.666666666667</v>
      </c>
      <c r="G64" s="85">
        <f>STDEV(E62:E64)</f>
        <v>1358.2379516613901</v>
      </c>
    </row>
    <row r="65" spans="1:7" x14ac:dyDescent="0.25">
      <c r="A65" s="168" t="s">
        <v>79</v>
      </c>
      <c r="B65" s="168">
        <v>22</v>
      </c>
      <c r="C65" s="26" t="str">
        <f>'qPCR_SAND2_17-08-15'!J67</f>
        <v>SAND2 BOT b</v>
      </c>
      <c r="D65" s="135">
        <f>'Raw Data'!E65</f>
        <v>18.14</v>
      </c>
      <c r="E65" s="148">
        <f>'Raw Data'!F65</f>
        <v>56890</v>
      </c>
    </row>
    <row r="66" spans="1:7" x14ac:dyDescent="0.25">
      <c r="A66" s="169"/>
      <c r="B66" s="169"/>
      <c r="C66" s="33" t="str">
        <f>'qPCR_SAND2_17-08-15'!J68</f>
        <v>SAND2 BOT b</v>
      </c>
      <c r="D66" s="136">
        <f>'Raw Data'!E66</f>
        <v>18.149999999999999</v>
      </c>
      <c r="E66" s="149">
        <f>'Raw Data'!F66</f>
        <v>56430</v>
      </c>
    </row>
    <row r="67" spans="1:7" ht="15.75" thickBot="1" x14ac:dyDescent="0.3">
      <c r="A67" s="170"/>
      <c r="B67" s="170"/>
      <c r="C67" s="40" t="str">
        <f>'qPCR_SAND2_17-08-15'!J69</f>
        <v>SAND2 BOT b</v>
      </c>
      <c r="D67" s="137">
        <f>'Raw Data'!E67</f>
        <v>18.13</v>
      </c>
      <c r="E67" s="150">
        <f>'Raw Data'!F67</f>
        <v>57350</v>
      </c>
      <c r="F67" s="85">
        <f>AVERAGE(E65:E67)</f>
        <v>56890</v>
      </c>
      <c r="G67" s="85">
        <f>STDEV(E65:E67)</f>
        <v>460</v>
      </c>
    </row>
    <row r="68" spans="1:7" x14ac:dyDescent="0.25">
      <c r="A68" s="168" t="s">
        <v>79</v>
      </c>
      <c r="B68" s="168">
        <v>23</v>
      </c>
      <c r="C68" s="26" t="str">
        <f>'qPCR_SAND2_17-08-15'!J70</f>
        <v>SAND2 BOT b</v>
      </c>
      <c r="D68" s="135">
        <f>'Raw Data'!E68</f>
        <v>20.13</v>
      </c>
      <c r="E68" s="148">
        <f>'Raw Data'!F68</f>
        <v>15400</v>
      </c>
    </row>
    <row r="69" spans="1:7" x14ac:dyDescent="0.25">
      <c r="A69" s="169"/>
      <c r="B69" s="169"/>
      <c r="C69" s="33" t="str">
        <f>'qPCR_SAND2_17-08-15'!J71</f>
        <v>SAND2 BOT b</v>
      </c>
      <c r="D69" s="136">
        <f>'Raw Data'!E69</f>
        <v>20.53</v>
      </c>
      <c r="E69" s="149">
        <f>'Raw Data'!F69</f>
        <v>11880</v>
      </c>
    </row>
    <row r="70" spans="1:7" ht="15.75" thickBot="1" x14ac:dyDescent="0.3">
      <c r="A70" s="170"/>
      <c r="B70" s="170"/>
      <c r="C70" s="40" t="str">
        <f>'qPCR_SAND2_17-08-15'!J72</f>
        <v>SAND2 BOT b</v>
      </c>
      <c r="D70" s="137">
        <f>'Raw Data'!E70</f>
        <v>20.66</v>
      </c>
      <c r="E70" s="150">
        <f>'Raw Data'!F70</f>
        <v>10900</v>
      </c>
      <c r="F70" s="85">
        <f>AVERAGE(E68:E70)</f>
        <v>12726.666666666666</v>
      </c>
      <c r="G70" s="85">
        <f>STDEV(E68:E70)</f>
        <v>2366.4600848806522</v>
      </c>
    </row>
    <row r="71" spans="1:7" x14ac:dyDescent="0.25">
      <c r="A71" s="168" t="s">
        <v>79</v>
      </c>
      <c r="B71" s="168">
        <v>24</v>
      </c>
      <c r="C71" s="26" t="str">
        <f>'qPCR_SAND2_17-08-15'!J73</f>
        <v>SAND2 BOT b</v>
      </c>
      <c r="D71" s="135">
        <f>'Raw Data'!E71</f>
        <v>21.46</v>
      </c>
      <c r="E71" s="148">
        <f>'Raw Data'!F71</f>
        <v>6421</v>
      </c>
    </row>
    <row r="72" spans="1:7" x14ac:dyDescent="0.25">
      <c r="A72" s="169"/>
      <c r="B72" s="169"/>
      <c r="C72" s="33" t="str">
        <f>'qPCR_SAND2_17-08-15'!J74</f>
        <v>SAND2 BOT b</v>
      </c>
      <c r="D72" s="136">
        <f>'Raw Data'!E72</f>
        <v>21.5</v>
      </c>
      <c r="E72" s="149">
        <f>'Raw Data'!F72</f>
        <v>6284</v>
      </c>
    </row>
    <row r="73" spans="1:7" ht="15.75" thickBot="1" x14ac:dyDescent="0.3">
      <c r="A73" s="171"/>
      <c r="B73" s="170"/>
      <c r="C73" s="40" t="str">
        <f>'qPCR_SAND2_17-08-15'!J75</f>
        <v>SAND2 BOT b</v>
      </c>
      <c r="D73" s="137">
        <f>'Raw Data'!E73</f>
        <v>25.48</v>
      </c>
      <c r="E73" s="150">
        <f>'Raw Data'!F73</f>
        <v>460.8</v>
      </c>
      <c r="F73" s="85">
        <f>AVERAGE(E71:E72)</f>
        <v>6352.5</v>
      </c>
      <c r="G73" s="85">
        <f>STDEV(E71:E73)</f>
        <v>3402.2642284220083</v>
      </c>
    </row>
    <row r="74" spans="1:7" x14ac:dyDescent="0.25">
      <c r="D74" s="146"/>
      <c r="E74" s="147"/>
    </row>
    <row r="75" spans="1:7" x14ac:dyDescent="0.25">
      <c r="D75" s="146"/>
      <c r="E75" s="147"/>
    </row>
    <row r="76" spans="1:7" x14ac:dyDescent="0.25">
      <c r="D76" s="146"/>
      <c r="E76" s="147"/>
    </row>
    <row r="77" spans="1:7" x14ac:dyDescent="0.25">
      <c r="D77" s="146"/>
      <c r="E77" s="147"/>
    </row>
    <row r="78" spans="1:7" x14ac:dyDescent="0.25">
      <c r="D78" s="47"/>
      <c r="E78" s="47"/>
    </row>
  </sheetData>
  <mergeCells count="48">
    <mergeCell ref="A2:A4"/>
    <mergeCell ref="B2:B4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46" zoomScale="85" zoomScaleNormal="85" workbookViewId="0">
      <selection activeCell="E79" sqref="E79"/>
    </sheetView>
  </sheetViews>
  <sheetFormatPr defaultRowHeight="15" x14ac:dyDescent="0.25"/>
  <cols>
    <col min="1" max="1" width="12.7109375" bestFit="1" customWidth="1"/>
    <col min="2" max="2" width="9.140625" style="154"/>
    <col min="6" max="6" width="16.42578125" bestFit="1" customWidth="1"/>
    <col min="9" max="9" width="9.85546875" style="47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1.140625" bestFit="1" customWidth="1"/>
    <col min="14" max="14" width="12.5703125" bestFit="1" customWidth="1"/>
    <col min="15" max="15" width="10.42578125" bestFit="1" customWidth="1"/>
    <col min="18" max="18" width="9.5703125" bestFit="1" customWidth="1"/>
    <col min="19" max="19" width="8.7109375" bestFit="1" customWidth="1"/>
  </cols>
  <sheetData>
    <row r="1" spans="1:19" x14ac:dyDescent="0.25">
      <c r="H1" t="s">
        <v>218</v>
      </c>
      <c r="I1" s="47">
        <v>1.32</v>
      </c>
    </row>
    <row r="3" spans="1:19" ht="15.75" thickBot="1" x14ac:dyDescent="0.3"/>
    <row r="4" spans="1:19" x14ac:dyDescent="0.25">
      <c r="A4" s="99"/>
      <c r="B4" s="155"/>
      <c r="C4" s="121"/>
      <c r="D4" s="121"/>
      <c r="E4" s="121"/>
      <c r="F4" s="121"/>
      <c r="G4" s="187" t="s">
        <v>109</v>
      </c>
      <c r="H4" s="187"/>
      <c r="I4" s="121" t="s">
        <v>110</v>
      </c>
      <c r="J4" s="100" t="s">
        <v>111</v>
      </c>
      <c r="O4" s="101" t="s">
        <v>111</v>
      </c>
    </row>
    <row r="5" spans="1:19" ht="15.75" thickBot="1" x14ac:dyDescent="0.3">
      <c r="A5" s="102" t="s">
        <v>105</v>
      </c>
      <c r="B5" s="156" t="s">
        <v>106</v>
      </c>
      <c r="C5" s="104" t="s">
        <v>107</v>
      </c>
      <c r="D5" s="103" t="s">
        <v>6</v>
      </c>
      <c r="E5" s="103" t="s">
        <v>112</v>
      </c>
      <c r="F5" s="103" t="s">
        <v>109</v>
      </c>
      <c r="G5" s="103" t="s">
        <v>113</v>
      </c>
      <c r="H5" s="103" t="s">
        <v>114</v>
      </c>
      <c r="I5" s="103" t="s">
        <v>115</v>
      </c>
      <c r="J5" s="105" t="s">
        <v>116</v>
      </c>
      <c r="O5" s="106" t="s">
        <v>219</v>
      </c>
    </row>
    <row r="6" spans="1:19" ht="15.75" thickBot="1" x14ac:dyDescent="0.3">
      <c r="A6" s="151" t="str">
        <f>Dilution_test!C2</f>
        <v>SAND1 TOP a</v>
      </c>
      <c r="B6" s="153">
        <f>'Raw Data'!E2</f>
        <v>15.93</v>
      </c>
      <c r="C6" s="112">
        <f>'Raw Data'!F2</f>
        <v>243100</v>
      </c>
      <c r="D6" s="119">
        <v>100</v>
      </c>
      <c r="E6" s="112">
        <f>C6*D6</f>
        <v>24310000</v>
      </c>
      <c r="F6" s="112">
        <f>E6*60</f>
        <v>1458600000</v>
      </c>
      <c r="G6" s="118"/>
      <c r="H6" s="118"/>
      <c r="I6" s="118"/>
      <c r="J6" s="120"/>
      <c r="L6" s="85"/>
      <c r="M6" s="5"/>
      <c r="N6" s="111" t="str">
        <f>DNA_Extraction!C4</f>
        <v>SAND1 TOP a</v>
      </c>
      <c r="O6" s="112">
        <f>K14</f>
        <v>5023830508.474576</v>
      </c>
      <c r="P6" s="113">
        <f>L14</f>
        <v>1201552855.479198</v>
      </c>
      <c r="R6" t="s">
        <v>216</v>
      </c>
      <c r="S6" s="85">
        <f>AVERAGE(O6:O7,O10:O11)</f>
        <v>4000785008.0710249</v>
      </c>
    </row>
    <row r="7" spans="1:19" ht="15.75" thickBot="1" x14ac:dyDescent="0.3">
      <c r="A7" s="107" t="str">
        <f>Dilution_test!C3</f>
        <v>SAND1 TOP a</v>
      </c>
      <c r="B7" s="157">
        <f>'Raw Data'!E3</f>
        <v>15.53</v>
      </c>
      <c r="C7" s="108">
        <f>'Raw Data'!F3</f>
        <v>315600</v>
      </c>
      <c r="D7" s="109">
        <v>100</v>
      </c>
      <c r="E7" s="108">
        <f t="shared" ref="E7:E70" si="0">C7*D7</f>
        <v>31560000</v>
      </c>
      <c r="F7" s="108">
        <f t="shared" ref="F7:F69" si="1">E7*60</f>
        <v>1893600000</v>
      </c>
      <c r="G7" s="47"/>
      <c r="H7" s="47"/>
      <c r="J7" s="110"/>
      <c r="L7" s="85"/>
      <c r="M7" s="5"/>
      <c r="N7" s="111" t="str">
        <f>DNA_Extraction!C5</f>
        <v>SAND1 TOP b</v>
      </c>
      <c r="O7" s="108">
        <f>K23</f>
        <v>5822142857.1428566</v>
      </c>
      <c r="P7" s="114">
        <f>L23</f>
        <v>2205353085.8493629</v>
      </c>
      <c r="R7" t="s">
        <v>217</v>
      </c>
      <c r="S7" s="85">
        <f>AVERAGE(O8:O9,O12:O13)</f>
        <v>994709459.22920907</v>
      </c>
    </row>
    <row r="8" spans="1:19" ht="15.75" thickBot="1" x14ac:dyDescent="0.3">
      <c r="A8" s="107" t="str">
        <f>Dilution_test!C4</f>
        <v>SAND1 TOP a</v>
      </c>
      <c r="B8" s="157">
        <f>'Raw Data'!E4</f>
        <v>15.85</v>
      </c>
      <c r="C8" s="108">
        <f>'Raw Data'!F4</f>
        <v>254900</v>
      </c>
      <c r="D8" s="109">
        <v>100</v>
      </c>
      <c r="E8" s="108">
        <f t="shared" si="0"/>
        <v>25490000</v>
      </c>
      <c r="F8" s="108">
        <f t="shared" si="1"/>
        <v>1529400000</v>
      </c>
      <c r="G8" s="108">
        <f>AVERAGE(F6:F8)</f>
        <v>1627200000</v>
      </c>
      <c r="H8" s="108">
        <f>STDEV(F6:F8)</f>
        <v>233409254.31524774</v>
      </c>
      <c r="I8" s="108">
        <f>DNA_Extraction!F4/I1</f>
        <v>0.44696969696969691</v>
      </c>
      <c r="J8" s="114">
        <f>G8/$I8</f>
        <v>3640515254.2372885</v>
      </c>
      <c r="K8" s="85">
        <f>I8*0.5</f>
        <v>0.22348484848484845</v>
      </c>
      <c r="L8" s="85">
        <f>G8/K8</f>
        <v>7281030508.474577</v>
      </c>
      <c r="M8" s="5"/>
      <c r="N8" s="111" t="str">
        <f>DNA_Extraction!C6</f>
        <v>SAND1 BOT a</v>
      </c>
      <c r="O8" s="108">
        <f>K32</f>
        <v>1004218039.2156863</v>
      </c>
      <c r="P8" s="114">
        <f>L32</f>
        <v>124962255.12528801</v>
      </c>
    </row>
    <row r="9" spans="1:19" ht="15.75" thickBot="1" x14ac:dyDescent="0.3">
      <c r="A9" s="107" t="str">
        <f>Dilution_test!C5</f>
        <v>SAND1 TOP a</v>
      </c>
      <c r="B9" s="157">
        <f>'Raw Data'!E5</f>
        <v>17.55</v>
      </c>
      <c r="C9" s="108">
        <f>'Raw Data'!F5</f>
        <v>83880</v>
      </c>
      <c r="D9" s="109">
        <v>500</v>
      </c>
      <c r="E9" s="108">
        <f t="shared" si="0"/>
        <v>41940000</v>
      </c>
      <c r="F9" s="108">
        <f t="shared" si="1"/>
        <v>2516400000</v>
      </c>
      <c r="G9" s="47"/>
      <c r="H9" s="47"/>
      <c r="J9" s="110"/>
      <c r="L9" s="85"/>
      <c r="M9" s="5"/>
      <c r="N9" s="111" t="str">
        <f>DNA_Extraction!C7</f>
        <v>SAND1 BOT b</v>
      </c>
      <c r="O9" s="131">
        <f>K41</f>
        <v>975626666.66666687</v>
      </c>
      <c r="P9" s="132">
        <f>L41</f>
        <v>100325017.77475588</v>
      </c>
    </row>
    <row r="10" spans="1:19" ht="15.75" thickBot="1" x14ac:dyDescent="0.3">
      <c r="A10" s="107" t="str">
        <f>Dilution_test!C6</f>
        <v>SAND1 TOP a</v>
      </c>
      <c r="B10" s="157">
        <f>'Raw Data'!E6</f>
        <v>17.41</v>
      </c>
      <c r="C10" s="108">
        <f>'Raw Data'!F6</f>
        <v>91560</v>
      </c>
      <c r="D10" s="109">
        <v>500</v>
      </c>
      <c r="E10" s="108">
        <f t="shared" si="0"/>
        <v>45780000</v>
      </c>
      <c r="F10" s="108">
        <f t="shared" si="1"/>
        <v>2746800000</v>
      </c>
      <c r="G10" s="47"/>
      <c r="H10" s="47"/>
      <c r="J10" s="110"/>
      <c r="L10" s="85"/>
      <c r="M10" s="5"/>
      <c r="N10" s="111" t="str">
        <f>DNA_Extraction!C8</f>
        <v>SAND2 TOP a</v>
      </c>
      <c r="O10" s="112">
        <f>K50</f>
        <v>2366100000</v>
      </c>
      <c r="P10" s="113">
        <f>L50</f>
        <v>276178199.16189581</v>
      </c>
    </row>
    <row r="11" spans="1:19" ht="15.75" thickBot="1" x14ac:dyDescent="0.3">
      <c r="A11" s="107" t="str">
        <f>Dilution_test!C7</f>
        <v>SAND1 TOP a</v>
      </c>
      <c r="B11" s="157">
        <f>'Raw Data'!E7</f>
        <v>17.7</v>
      </c>
      <c r="C11" s="108">
        <f>'Raw Data'!F7</f>
        <v>75890</v>
      </c>
      <c r="D11" s="109">
        <v>500</v>
      </c>
      <c r="E11" s="108">
        <f t="shared" si="0"/>
        <v>37945000</v>
      </c>
      <c r="F11" s="108">
        <f t="shared" si="1"/>
        <v>2276700000</v>
      </c>
      <c r="G11" s="108">
        <f>AVERAGE(F9:F11)</f>
        <v>2513300000</v>
      </c>
      <c r="H11" s="108">
        <f>STDEV(F9:F11)</f>
        <v>235065331.3442882</v>
      </c>
      <c r="I11" s="108">
        <f>I8</f>
        <v>0.44696969696969691</v>
      </c>
      <c r="J11" s="114">
        <f>G11/$I11</f>
        <v>5622976271.1864414</v>
      </c>
      <c r="N11" s="111" t="str">
        <f>DNA_Extraction!C9</f>
        <v>SAND2 TOP b</v>
      </c>
      <c r="O11" s="108">
        <f>K59</f>
        <v>2791066666.6666675</v>
      </c>
      <c r="P11" s="114">
        <f>L59</f>
        <v>495641353.02992249</v>
      </c>
    </row>
    <row r="12" spans="1:19" ht="15.75" thickBot="1" x14ac:dyDescent="0.3">
      <c r="A12" s="107" t="str">
        <f>Dilution_test!C8</f>
        <v>SAND1 TOP a</v>
      </c>
      <c r="B12" s="157">
        <f>'Raw Data'!E8</f>
        <v>18.57</v>
      </c>
      <c r="C12" s="108">
        <f>'Raw Data'!F8</f>
        <v>42850</v>
      </c>
      <c r="D12" s="109">
        <v>1000</v>
      </c>
      <c r="E12" s="108">
        <f t="shared" si="0"/>
        <v>42850000</v>
      </c>
      <c r="F12" s="108">
        <f>E12*60</f>
        <v>2571000000</v>
      </c>
      <c r="G12" s="47"/>
      <c r="H12" s="47"/>
      <c r="J12" s="110"/>
      <c r="N12" s="111" t="str">
        <f>DNA_Extraction!C10</f>
        <v>SAND2 BOT a</v>
      </c>
      <c r="O12" s="108">
        <f>K68</f>
        <v>1027217931.034483</v>
      </c>
      <c r="P12" s="114">
        <f>L68</f>
        <v>42438971.769487664</v>
      </c>
    </row>
    <row r="13" spans="1:19" ht="15.75" thickBot="1" x14ac:dyDescent="0.3">
      <c r="A13" s="107" t="str">
        <f>Dilution_test!C9</f>
        <v>SAND1 TOP a</v>
      </c>
      <c r="B13" s="157">
        <f>'Raw Data'!E9</f>
        <v>18.670000000000002</v>
      </c>
      <c r="C13" s="108">
        <f>'Raw Data'!F9</f>
        <v>40230</v>
      </c>
      <c r="D13" s="109">
        <v>1000</v>
      </c>
      <c r="E13" s="108">
        <f t="shared" si="0"/>
        <v>40230000</v>
      </c>
      <c r="F13" s="108">
        <f t="shared" si="1"/>
        <v>2413800000</v>
      </c>
      <c r="G13" s="47"/>
      <c r="H13" s="47"/>
      <c r="J13" s="110"/>
      <c r="N13" s="111" t="str">
        <f>DNA_Extraction!C11</f>
        <v>SAND2 BOT b</v>
      </c>
      <c r="O13" s="115">
        <f>K77</f>
        <v>971775200</v>
      </c>
      <c r="P13" s="116">
        <f>L77</f>
        <v>61179972.738797456</v>
      </c>
    </row>
    <row r="14" spans="1:19" ht="15.75" thickBot="1" x14ac:dyDescent="0.3">
      <c r="A14" s="152" t="str">
        <f>Dilution_test!C10</f>
        <v>SAND1 TOP a</v>
      </c>
      <c r="B14" s="158">
        <f>'Raw Data'!E10</f>
        <v>18.440000000000001</v>
      </c>
      <c r="C14" s="115">
        <f>'Raw Data'!F10</f>
        <v>46720</v>
      </c>
      <c r="D14" s="117">
        <v>1000</v>
      </c>
      <c r="E14" s="115">
        <f t="shared" si="0"/>
        <v>46720000</v>
      </c>
      <c r="F14" s="115">
        <f t="shared" si="1"/>
        <v>2803200000</v>
      </c>
      <c r="G14" s="115">
        <f>AVERAGE(F12:F14)</f>
        <v>2596000000</v>
      </c>
      <c r="H14" s="115">
        <f>STDEV(F12:F14)</f>
        <v>195900076.56966344</v>
      </c>
      <c r="I14" s="115">
        <f>I11</f>
        <v>0.44696969696969691</v>
      </c>
      <c r="J14" s="116">
        <f>G14/$I14</f>
        <v>5808000000.000001</v>
      </c>
      <c r="K14" s="133">
        <f>AVERAGE(J8,J11,J14)</f>
        <v>5023830508.474576</v>
      </c>
      <c r="L14" s="134">
        <f>STDEV(J8,J11,J14)</f>
        <v>1201552855.479198</v>
      </c>
    </row>
    <row r="15" spans="1:19" x14ac:dyDescent="0.25">
      <c r="A15" s="151" t="str">
        <f>Dilution_test!C11</f>
        <v>SAND1 TOP b</v>
      </c>
      <c r="B15" s="153">
        <f>'Raw Data'!E11</f>
        <v>16</v>
      </c>
      <c r="C15" s="112">
        <f>'Raw Data'!F11</f>
        <v>231500</v>
      </c>
      <c r="D15" s="119">
        <v>100</v>
      </c>
      <c r="E15" s="112">
        <f>C15*D15</f>
        <v>23150000</v>
      </c>
      <c r="F15" s="112">
        <f t="shared" si="1"/>
        <v>1389000000</v>
      </c>
      <c r="G15" s="118"/>
      <c r="H15" s="118"/>
      <c r="I15" s="118"/>
      <c r="J15" s="120"/>
      <c r="K15" s="107"/>
    </row>
    <row r="16" spans="1:19" x14ac:dyDescent="0.25">
      <c r="A16" s="107" t="str">
        <f>Dilution_test!C12</f>
        <v>SAND1 TOP b</v>
      </c>
      <c r="B16" s="157">
        <f>'Raw Data'!E12</f>
        <v>16.04</v>
      </c>
      <c r="C16" s="108">
        <f>'Raw Data'!F12</f>
        <v>225000</v>
      </c>
      <c r="D16" s="109">
        <v>100</v>
      </c>
      <c r="E16" s="108">
        <f t="shared" si="0"/>
        <v>22500000</v>
      </c>
      <c r="F16" s="108">
        <f t="shared" si="1"/>
        <v>1350000000</v>
      </c>
      <c r="G16" s="47"/>
      <c r="H16" s="47"/>
      <c r="J16" s="110"/>
    </row>
    <row r="17" spans="1:12" x14ac:dyDescent="0.25">
      <c r="A17" s="107" t="str">
        <f>Dilution_test!C13</f>
        <v>SAND1 TOP b</v>
      </c>
      <c r="B17" s="157">
        <f>'Raw Data'!E13</f>
        <v>15.93</v>
      </c>
      <c r="C17" s="108">
        <f>'Raw Data'!F13</f>
        <v>241800</v>
      </c>
      <c r="D17" s="109">
        <v>100</v>
      </c>
      <c r="E17" s="108">
        <f t="shared" si="0"/>
        <v>24180000</v>
      </c>
      <c r="F17" s="108">
        <f t="shared" si="1"/>
        <v>1450800000</v>
      </c>
      <c r="G17" s="108">
        <f>AVERAGE(F15:F17)</f>
        <v>1396600000</v>
      </c>
      <c r="H17" s="108">
        <f>STDEV(F15:F17)</f>
        <v>50827945.069616966</v>
      </c>
      <c r="I17" s="108">
        <f>DNA_Extraction!F5/I1</f>
        <v>0.42424242424242425</v>
      </c>
      <c r="J17" s="114">
        <f>G17/$I17</f>
        <v>3291985714.2857141</v>
      </c>
    </row>
    <row r="18" spans="1:12" x14ac:dyDescent="0.25">
      <c r="A18" s="107" t="str">
        <f>Dilution_test!C14</f>
        <v>SAND1 TOP b</v>
      </c>
      <c r="B18" s="157">
        <f>'Raw Data'!E14</f>
        <v>17.04</v>
      </c>
      <c r="C18" s="108">
        <f>'Raw Data'!F14</f>
        <v>117300</v>
      </c>
      <c r="D18" s="109">
        <v>500</v>
      </c>
      <c r="E18" s="108">
        <f t="shared" si="0"/>
        <v>58650000</v>
      </c>
      <c r="F18" s="108">
        <f t="shared" si="1"/>
        <v>3519000000</v>
      </c>
      <c r="G18" s="47"/>
      <c r="H18" s="47"/>
      <c r="J18" s="110"/>
    </row>
    <row r="19" spans="1:12" x14ac:dyDescent="0.25">
      <c r="A19" s="107" t="str">
        <f>Dilution_test!C15</f>
        <v>SAND1 TOP b</v>
      </c>
      <c r="B19" s="157">
        <f>'Raw Data'!E15</f>
        <v>17.66</v>
      </c>
      <c r="C19" s="108">
        <f>'Raw Data'!F15</f>
        <v>78130</v>
      </c>
      <c r="D19" s="109">
        <v>500</v>
      </c>
      <c r="E19" s="108">
        <f t="shared" si="0"/>
        <v>39065000</v>
      </c>
      <c r="F19" s="108">
        <f t="shared" si="1"/>
        <v>2343900000</v>
      </c>
      <c r="G19" s="47"/>
      <c r="H19" s="47"/>
      <c r="J19" s="110"/>
    </row>
    <row r="20" spans="1:12" x14ac:dyDescent="0.25">
      <c r="A20" s="107" t="str">
        <f>Dilution_test!C16</f>
        <v>SAND1 TOP b</v>
      </c>
      <c r="B20" s="157">
        <f>'Raw Data'!E16</f>
        <v>17.36</v>
      </c>
      <c r="C20" s="108">
        <f>'Raw Data'!F16</f>
        <v>94650</v>
      </c>
      <c r="D20" s="109">
        <v>500</v>
      </c>
      <c r="E20" s="108">
        <f t="shared" si="0"/>
        <v>47325000</v>
      </c>
      <c r="F20" s="108">
        <f t="shared" si="1"/>
        <v>2839500000</v>
      </c>
      <c r="G20" s="108">
        <f>AVERAGE(F18:F20)</f>
        <v>2900800000</v>
      </c>
      <c r="H20" s="108">
        <f>STDEV(F18:F20)</f>
        <v>589943446.44211364</v>
      </c>
      <c r="I20" s="108">
        <f>I17</f>
        <v>0.42424242424242425</v>
      </c>
      <c r="J20" s="114">
        <f>G20/$I20</f>
        <v>6837600000</v>
      </c>
    </row>
    <row r="21" spans="1:12" x14ac:dyDescent="0.25">
      <c r="A21" s="107" t="str">
        <f>Dilution_test!C17</f>
        <v>SAND1 TOP b</v>
      </c>
      <c r="B21" s="157">
        <f>'Raw Data'!E17</f>
        <v>18.28</v>
      </c>
      <c r="C21" s="108">
        <f>'Raw Data'!F17</f>
        <v>51760</v>
      </c>
      <c r="D21" s="109">
        <v>1000</v>
      </c>
      <c r="E21" s="108">
        <f t="shared" si="0"/>
        <v>51760000</v>
      </c>
      <c r="F21" s="108">
        <f t="shared" si="1"/>
        <v>3105600000</v>
      </c>
      <c r="G21" s="47"/>
      <c r="H21" s="47"/>
      <c r="J21" s="110"/>
    </row>
    <row r="22" spans="1:12" ht="15.75" thickBot="1" x14ac:dyDescent="0.3">
      <c r="A22" s="107" t="str">
        <f>Dilution_test!C18</f>
        <v>SAND1 TOP b</v>
      </c>
      <c r="B22" s="157">
        <f>'Raw Data'!E18</f>
        <v>18.190000000000001</v>
      </c>
      <c r="C22" s="108">
        <f>'Raw Data'!F18</f>
        <v>55140</v>
      </c>
      <c r="D22" s="109">
        <v>1000</v>
      </c>
      <c r="E22" s="108">
        <f t="shared" si="0"/>
        <v>55140000</v>
      </c>
      <c r="F22" s="108">
        <f t="shared" si="1"/>
        <v>3308400000</v>
      </c>
      <c r="G22" s="47"/>
      <c r="H22" s="47"/>
      <c r="J22" s="110"/>
    </row>
    <row r="23" spans="1:12" ht="15.75" thickBot="1" x14ac:dyDescent="0.3">
      <c r="A23" s="152" t="str">
        <f>Dilution_test!C19</f>
        <v>SAND1 TOP b</v>
      </c>
      <c r="B23" s="158">
        <f>'Raw Data'!E19</f>
        <v>18.37</v>
      </c>
      <c r="C23" s="115">
        <f>'Raw Data'!F19</f>
        <v>48730</v>
      </c>
      <c r="D23" s="117">
        <v>1000</v>
      </c>
      <c r="E23" s="115">
        <f t="shared" si="0"/>
        <v>48730000</v>
      </c>
      <c r="F23" s="115">
        <f t="shared" si="1"/>
        <v>2923800000</v>
      </c>
      <c r="G23" s="115">
        <f>AVERAGE(F21:F23)</f>
        <v>3112600000</v>
      </c>
      <c r="H23" s="115">
        <f>STDEV(F21:F23)</f>
        <v>192395530.09360692</v>
      </c>
      <c r="I23" s="115">
        <f>I20</f>
        <v>0.42424242424242425</v>
      </c>
      <c r="J23" s="116">
        <f>G23/$I23</f>
        <v>7336842857.1428566</v>
      </c>
      <c r="K23" s="133">
        <f>AVERAGE(J17,J20,J23)</f>
        <v>5822142857.1428566</v>
      </c>
      <c r="L23" s="134">
        <f>STDEV(J17,J20,J23)</f>
        <v>2205353085.8493629</v>
      </c>
    </row>
    <row r="24" spans="1:12" x14ac:dyDescent="0.25">
      <c r="A24" s="151" t="str">
        <f>Dilution_test!C20</f>
        <v>SAND1 BOT a</v>
      </c>
      <c r="B24" s="153">
        <f>'Raw Data'!E20</f>
        <v>18.05</v>
      </c>
      <c r="C24" s="112">
        <f>'Raw Data'!F20</f>
        <v>60330</v>
      </c>
      <c r="D24" s="119">
        <v>100</v>
      </c>
      <c r="E24" s="112">
        <f>C24*D24</f>
        <v>6033000</v>
      </c>
      <c r="F24" s="112">
        <f t="shared" si="1"/>
        <v>361980000</v>
      </c>
      <c r="G24" s="118"/>
      <c r="H24" s="118"/>
      <c r="I24" s="118"/>
      <c r="J24" s="120"/>
    </row>
    <row r="25" spans="1:12" x14ac:dyDescent="0.25">
      <c r="A25" s="107" t="str">
        <f>Dilution_test!C21</f>
        <v>SAND1 BOT a</v>
      </c>
      <c r="B25" s="157">
        <f>'Raw Data'!E21</f>
        <v>18.399999999999999</v>
      </c>
      <c r="C25" s="108">
        <f>'Raw Data'!F21</f>
        <v>47920</v>
      </c>
      <c r="D25" s="109">
        <v>100</v>
      </c>
      <c r="E25" s="108">
        <f t="shared" si="0"/>
        <v>4792000</v>
      </c>
      <c r="F25" s="108">
        <f t="shared" si="1"/>
        <v>287520000</v>
      </c>
      <c r="G25" s="47"/>
      <c r="H25" s="47"/>
      <c r="J25" s="110"/>
    </row>
    <row r="26" spans="1:12" x14ac:dyDescent="0.25">
      <c r="A26" s="107" t="str">
        <f>Dilution_test!C22</f>
        <v>SAND1 BOT a</v>
      </c>
      <c r="B26" s="157">
        <f>'Raw Data'!E22</f>
        <v>18</v>
      </c>
      <c r="C26" s="108">
        <f>'Raw Data'!F22</f>
        <v>62120</v>
      </c>
      <c r="D26" s="109">
        <v>100</v>
      </c>
      <c r="E26" s="108">
        <f t="shared" si="0"/>
        <v>6212000</v>
      </c>
      <c r="F26" s="108">
        <f t="shared" si="1"/>
        <v>372720000</v>
      </c>
      <c r="G26" s="108">
        <f>AVERAGE(F24:F26)</f>
        <v>340740000</v>
      </c>
      <c r="H26" s="108">
        <f>STDEV(F23:F25)</f>
        <v>1501023997.276526</v>
      </c>
      <c r="I26" s="108">
        <f>DNA_Extraction!F6/I1</f>
        <v>0.38636363636363635</v>
      </c>
      <c r="J26" s="114">
        <f>G26/$I26</f>
        <v>881915294.11764705</v>
      </c>
    </row>
    <row r="27" spans="1:12" x14ac:dyDescent="0.25">
      <c r="A27" s="107" t="str">
        <f>Dilution_test!C23</f>
        <v>SAND1 BOT a</v>
      </c>
      <c r="B27" s="157">
        <f>'Raw Data'!E23</f>
        <v>20.45</v>
      </c>
      <c r="C27" s="108">
        <f>'Raw Data'!F23</f>
        <v>12520</v>
      </c>
      <c r="D27" s="109">
        <v>500</v>
      </c>
      <c r="E27" s="108">
        <f t="shared" si="0"/>
        <v>6260000</v>
      </c>
      <c r="F27" s="108">
        <f t="shared" si="1"/>
        <v>375600000</v>
      </c>
      <c r="G27" s="47"/>
      <c r="H27" s="47"/>
      <c r="J27" s="110"/>
    </row>
    <row r="28" spans="1:12" x14ac:dyDescent="0.25">
      <c r="A28" s="107" t="str">
        <f>Dilution_test!C24</f>
        <v>SAND1 BOT a</v>
      </c>
      <c r="B28" s="157">
        <f>'Raw Data'!E24</f>
        <v>20.34</v>
      </c>
      <c r="C28" s="108">
        <f>'Raw Data'!F24</f>
        <v>13400</v>
      </c>
      <c r="D28" s="109">
        <v>500</v>
      </c>
      <c r="E28" s="108">
        <f t="shared" si="0"/>
        <v>6700000</v>
      </c>
      <c r="F28" s="108">
        <f t="shared" si="1"/>
        <v>402000000</v>
      </c>
      <c r="G28" s="47"/>
      <c r="H28" s="47"/>
      <c r="J28" s="110"/>
    </row>
    <row r="29" spans="1:12" x14ac:dyDescent="0.25">
      <c r="A29" s="107" t="str">
        <f>Dilution_test!C25</f>
        <v>SAND1 BOT a</v>
      </c>
      <c r="B29" s="157">
        <f>'Raw Data'!E25</f>
        <v>20.43</v>
      </c>
      <c r="C29" s="108">
        <f>'Raw Data'!F25</f>
        <v>12680</v>
      </c>
      <c r="D29" s="109">
        <v>500</v>
      </c>
      <c r="E29" s="108">
        <f t="shared" si="0"/>
        <v>6340000</v>
      </c>
      <c r="F29" s="108">
        <f t="shared" si="1"/>
        <v>380400000</v>
      </c>
      <c r="G29" s="108">
        <f>AVERAGE(F27:F29)</f>
        <v>386000000</v>
      </c>
      <c r="H29" s="108">
        <f>STDEV(F26:F28)</f>
        <v>16137806.542402223</v>
      </c>
      <c r="I29" s="108">
        <f>I26</f>
        <v>0.38636363636363635</v>
      </c>
      <c r="J29" s="114">
        <f>G29/$I29</f>
        <v>999058823.52941179</v>
      </c>
    </row>
    <row r="30" spans="1:12" x14ac:dyDescent="0.25">
      <c r="A30" s="107" t="str">
        <f>Dilution_test!C26</f>
        <v>SAND1 BOT a</v>
      </c>
      <c r="B30" s="157">
        <f>'Raw Data'!E26</f>
        <v>21.48</v>
      </c>
      <c r="C30" s="108">
        <f>'Raw Data'!F26</f>
        <v>6351</v>
      </c>
      <c r="D30" s="109">
        <v>1000</v>
      </c>
      <c r="E30" s="108">
        <f t="shared" si="0"/>
        <v>6351000</v>
      </c>
      <c r="F30" s="108">
        <f t="shared" si="1"/>
        <v>381060000</v>
      </c>
      <c r="G30" s="47"/>
      <c r="H30" s="47"/>
      <c r="J30" s="110"/>
    </row>
    <row r="31" spans="1:12" ht="15.75" thickBot="1" x14ac:dyDescent="0.3">
      <c r="A31" s="107" t="str">
        <f>Dilution_test!C27</f>
        <v>SAND1 BOT a</v>
      </c>
      <c r="B31" s="157">
        <f>'Raw Data'!E27</f>
        <v>21.12</v>
      </c>
      <c r="C31" s="108">
        <f>'Raw Data'!F27</f>
        <v>8046</v>
      </c>
      <c r="D31" s="109">
        <v>1000</v>
      </c>
      <c r="E31" s="108">
        <f t="shared" si="0"/>
        <v>8046000</v>
      </c>
      <c r="F31" s="108">
        <f t="shared" si="1"/>
        <v>482760000</v>
      </c>
      <c r="G31" s="47"/>
      <c r="H31" s="47"/>
      <c r="J31" s="110"/>
    </row>
    <row r="32" spans="1:12" ht="15.75" thickBot="1" x14ac:dyDescent="0.3">
      <c r="A32" s="152" t="str">
        <f>Dilution_test!C28</f>
        <v>SAND1 BOT a</v>
      </c>
      <c r="B32" s="158">
        <f>'Raw Data'!E28</f>
        <v>21.23</v>
      </c>
      <c r="C32" s="115">
        <f>'Raw Data'!F28</f>
        <v>7465</v>
      </c>
      <c r="D32" s="117">
        <v>1000</v>
      </c>
      <c r="E32" s="115">
        <f t="shared" si="0"/>
        <v>7465000</v>
      </c>
      <c r="F32" s="115">
        <f t="shared" si="1"/>
        <v>447900000</v>
      </c>
      <c r="G32" s="115">
        <f>AVERAGE(F30:F32)</f>
        <v>437240000</v>
      </c>
      <c r="H32" s="115">
        <f>STDEV(F29:F31)</f>
        <v>58907972.29577674</v>
      </c>
      <c r="I32" s="115">
        <f>I29</f>
        <v>0.38636363636363635</v>
      </c>
      <c r="J32" s="116">
        <f>G32/$I32</f>
        <v>1131680000</v>
      </c>
      <c r="K32" s="133">
        <f>AVERAGE(J26,J29,J32)</f>
        <v>1004218039.2156863</v>
      </c>
      <c r="L32" s="134">
        <f>STDEV(J26,J29,J32)</f>
        <v>124962255.12528801</v>
      </c>
    </row>
    <row r="33" spans="1:12" x14ac:dyDescent="0.25">
      <c r="A33" s="151" t="str">
        <f>Dilution_test!C29</f>
        <v>SAND1 BOT b</v>
      </c>
      <c r="B33" s="153">
        <f>'Raw Data'!E29</f>
        <v>18.04</v>
      </c>
      <c r="C33" s="112">
        <f>'Raw Data'!F29</f>
        <v>60630</v>
      </c>
      <c r="D33" s="119">
        <v>100</v>
      </c>
      <c r="E33" s="112">
        <f>C33*D33</f>
        <v>6063000</v>
      </c>
      <c r="F33" s="112">
        <f t="shared" si="1"/>
        <v>363780000</v>
      </c>
      <c r="G33" s="118"/>
      <c r="H33" s="118"/>
      <c r="I33" s="118"/>
      <c r="J33" s="120"/>
    </row>
    <row r="34" spans="1:12" x14ac:dyDescent="0.25">
      <c r="A34" s="107" t="str">
        <f>Dilution_test!C30</f>
        <v>SAND1 BOT b</v>
      </c>
      <c r="B34" s="157">
        <f>'Raw Data'!E30</f>
        <v>18.14</v>
      </c>
      <c r="C34" s="108">
        <f>'Raw Data'!F30</f>
        <v>56970</v>
      </c>
      <c r="D34" s="109">
        <v>100</v>
      </c>
      <c r="E34" s="108">
        <f t="shared" si="0"/>
        <v>5697000</v>
      </c>
      <c r="F34" s="108">
        <f t="shared" si="1"/>
        <v>341820000</v>
      </c>
      <c r="G34" s="47"/>
      <c r="H34" s="47"/>
      <c r="J34" s="110"/>
    </row>
    <row r="35" spans="1:12" x14ac:dyDescent="0.25">
      <c r="A35" s="107" t="str">
        <f>Dilution_test!C31</f>
        <v>SAND1 BOT b</v>
      </c>
      <c r="B35" s="157">
        <f>'Raw Data'!E31</f>
        <v>17.87</v>
      </c>
      <c r="C35" s="108">
        <f>'Raw Data'!F31</f>
        <v>68040</v>
      </c>
      <c r="D35" s="109">
        <v>100</v>
      </c>
      <c r="E35" s="108">
        <f t="shared" si="0"/>
        <v>6804000</v>
      </c>
      <c r="F35" s="108">
        <f t="shared" si="1"/>
        <v>408240000</v>
      </c>
      <c r="G35" s="108">
        <f>AVERAGE(F33:F35)</f>
        <v>371280000</v>
      </c>
      <c r="H35" s="108">
        <f>STDEV(F32:F34)</f>
        <v>55993128.149800666</v>
      </c>
      <c r="I35" s="108">
        <f>DNA_Extraction!F7/I1</f>
        <v>0.43181818181818177</v>
      </c>
      <c r="J35" s="114">
        <f>G35/$I35</f>
        <v>859806315.78947377</v>
      </c>
    </row>
    <row r="36" spans="1:12" x14ac:dyDescent="0.25">
      <c r="A36" s="107" t="str">
        <f>Dilution_test!C32</f>
        <v>SAND1 BOT b</v>
      </c>
      <c r="B36" s="157">
        <f>'Raw Data'!E32</f>
        <v>20.22</v>
      </c>
      <c r="C36" s="108">
        <f>'Raw Data'!F32</f>
        <v>14490</v>
      </c>
      <c r="D36" s="109">
        <v>500</v>
      </c>
      <c r="E36" s="108">
        <f t="shared" si="0"/>
        <v>7245000</v>
      </c>
      <c r="F36" s="108">
        <f t="shared" si="1"/>
        <v>434700000</v>
      </c>
      <c r="G36" s="47"/>
      <c r="H36" s="47"/>
      <c r="J36" s="110"/>
    </row>
    <row r="37" spans="1:12" x14ac:dyDescent="0.25">
      <c r="A37" s="107" t="str">
        <f>Dilution_test!C33</f>
        <v>SAND1 BOT b</v>
      </c>
      <c r="B37" s="157">
        <f>'Raw Data'!E33</f>
        <v>20.2</v>
      </c>
      <c r="C37" s="108">
        <f>'Raw Data'!F33</f>
        <v>14690</v>
      </c>
      <c r="D37" s="109">
        <v>500</v>
      </c>
      <c r="E37" s="108">
        <f t="shared" si="0"/>
        <v>7345000</v>
      </c>
      <c r="F37" s="108">
        <f t="shared" si="1"/>
        <v>440700000</v>
      </c>
      <c r="G37" s="47"/>
      <c r="H37" s="47"/>
      <c r="J37" s="110"/>
    </row>
    <row r="38" spans="1:12" x14ac:dyDescent="0.25">
      <c r="A38" s="107" t="str">
        <f>Dilution_test!C34</f>
        <v>SAND1 BOT b</v>
      </c>
      <c r="B38" s="157">
        <f>'Raw Data'!E34</f>
        <v>20.13</v>
      </c>
      <c r="C38" s="108">
        <f>'Raw Data'!F34</f>
        <v>15360</v>
      </c>
      <c r="D38" s="109">
        <v>500</v>
      </c>
      <c r="E38" s="108">
        <f t="shared" si="0"/>
        <v>7680000</v>
      </c>
      <c r="F38" s="108">
        <f t="shared" si="1"/>
        <v>460800000</v>
      </c>
      <c r="G38" s="108">
        <f>AVERAGE(F36:F38)</f>
        <v>445400000</v>
      </c>
      <c r="H38" s="108">
        <f>STDEV(F35:F37)</f>
        <v>17271282.523310188</v>
      </c>
      <c r="I38" s="108">
        <f>I35</f>
        <v>0.43181818181818177</v>
      </c>
      <c r="J38" s="114">
        <f>G38/$I38</f>
        <v>1031452631.5789475</v>
      </c>
    </row>
    <row r="39" spans="1:12" x14ac:dyDescent="0.25">
      <c r="A39" s="107" t="str">
        <f>Dilution_test!C35</f>
        <v>SAND1 BOT b</v>
      </c>
      <c r="B39" s="157">
        <f>'Raw Data'!E35</f>
        <v>21.24</v>
      </c>
      <c r="C39" s="108">
        <f>'Raw Data'!F35</f>
        <v>7432</v>
      </c>
      <c r="D39" s="109">
        <v>1000</v>
      </c>
      <c r="E39" s="108">
        <f t="shared" si="0"/>
        <v>7432000</v>
      </c>
      <c r="F39" s="108">
        <f t="shared" si="1"/>
        <v>445920000</v>
      </c>
      <c r="G39" s="47"/>
      <c r="H39" s="47"/>
      <c r="J39" s="110"/>
    </row>
    <row r="40" spans="1:12" ht="15.75" thickBot="1" x14ac:dyDescent="0.3">
      <c r="A40" s="107" t="str">
        <f>Dilution_test!C36</f>
        <v>SAND1 BOT b</v>
      </c>
      <c r="B40" s="157">
        <f>'Raw Data'!E36</f>
        <v>21.18</v>
      </c>
      <c r="C40" s="108">
        <f>'Raw Data'!F36</f>
        <v>7738</v>
      </c>
      <c r="D40" s="109">
        <v>1000</v>
      </c>
      <c r="E40" s="108">
        <f t="shared" si="0"/>
        <v>7738000</v>
      </c>
      <c r="F40" s="108">
        <f t="shared" si="1"/>
        <v>464280000</v>
      </c>
      <c r="G40" s="47"/>
      <c r="H40" s="47"/>
      <c r="J40" s="110"/>
    </row>
    <row r="41" spans="1:12" ht="15.75" thickBot="1" x14ac:dyDescent="0.3">
      <c r="A41" s="152" t="str">
        <f>Dilution_test!C37</f>
        <v>SAND1 BOT b</v>
      </c>
      <c r="B41" s="158">
        <f>'Raw Data'!E37</f>
        <v>21.29</v>
      </c>
      <c r="C41" s="115">
        <f>'Raw Data'!F37</f>
        <v>7190</v>
      </c>
      <c r="D41" s="117">
        <v>1000</v>
      </c>
      <c r="E41" s="115">
        <f t="shared" si="0"/>
        <v>7190000</v>
      </c>
      <c r="F41" s="115">
        <f t="shared" si="1"/>
        <v>431400000</v>
      </c>
      <c r="G41" s="115">
        <f>AVERAGE(F39:F41)</f>
        <v>447200000</v>
      </c>
      <c r="H41" s="115">
        <f>STDEV(F38:F40)</f>
        <v>9752045.9391862992</v>
      </c>
      <c r="I41" s="115">
        <f>I38</f>
        <v>0.43181818181818177</v>
      </c>
      <c r="J41" s="116">
        <f>G41/$I41</f>
        <v>1035621052.631579</v>
      </c>
      <c r="K41" s="133">
        <f>AVERAGE(J35,J38,J41)</f>
        <v>975626666.66666687</v>
      </c>
      <c r="L41" s="134">
        <f>STDEV(J35,J38,J41)</f>
        <v>100325017.77475588</v>
      </c>
    </row>
    <row r="42" spans="1:12" x14ac:dyDescent="0.25">
      <c r="A42" s="151" t="str">
        <f>Dilution_test!C38</f>
        <v>SAND2 TOP a</v>
      </c>
      <c r="B42" s="153">
        <f>'Raw Data'!E38</f>
        <v>16.98</v>
      </c>
      <c r="C42" s="112">
        <f>'Raw Data'!F38</f>
        <v>121500</v>
      </c>
      <c r="D42" s="119">
        <v>100</v>
      </c>
      <c r="E42" s="112">
        <f>C42*D42</f>
        <v>12150000</v>
      </c>
      <c r="F42" s="112">
        <f t="shared" si="1"/>
        <v>729000000</v>
      </c>
      <c r="G42" s="118"/>
      <c r="H42" s="118"/>
      <c r="I42" s="118"/>
      <c r="J42" s="120"/>
    </row>
    <row r="43" spans="1:12" x14ac:dyDescent="0.25">
      <c r="A43" s="107" t="str">
        <f>Dilution_test!C39</f>
        <v>SAND2 TOP a</v>
      </c>
      <c r="B43" s="157">
        <f>'Raw Data'!E39</f>
        <v>16.62</v>
      </c>
      <c r="C43" s="108">
        <f>'Raw Data'!F39</f>
        <v>153800</v>
      </c>
      <c r="D43" s="109">
        <v>100</v>
      </c>
      <c r="E43" s="108">
        <f t="shared" si="0"/>
        <v>15380000</v>
      </c>
      <c r="F43" s="108">
        <f t="shared" si="1"/>
        <v>922800000</v>
      </c>
      <c r="G43" s="47"/>
      <c r="H43" s="47"/>
      <c r="J43" s="110"/>
    </row>
    <row r="44" spans="1:12" x14ac:dyDescent="0.25">
      <c r="A44" s="107" t="str">
        <f>Dilution_test!C40</f>
        <v>SAND2 TOP a</v>
      </c>
      <c r="B44" s="157">
        <f>'Raw Data'!E40</f>
        <v>16.5</v>
      </c>
      <c r="C44" s="108">
        <f>'Raw Data'!F40</f>
        <v>166900</v>
      </c>
      <c r="D44" s="109">
        <v>100</v>
      </c>
      <c r="E44" s="108">
        <f t="shared" si="0"/>
        <v>16690000</v>
      </c>
      <c r="F44" s="108">
        <f t="shared" si="1"/>
        <v>1001400000</v>
      </c>
      <c r="G44" s="108">
        <f>AVERAGE(F42:F44)</f>
        <v>884400000</v>
      </c>
      <c r="H44" s="108">
        <f>STDEV(F41:F43)</f>
        <v>247520423.39976716</v>
      </c>
      <c r="I44" s="108">
        <f>DNA_Extraction!F8/I1</f>
        <v>0.39393939393939392</v>
      </c>
      <c r="J44" s="114">
        <f>G44/$I44</f>
        <v>2245015384.6153846</v>
      </c>
    </row>
    <row r="45" spans="1:12" x14ac:dyDescent="0.25">
      <c r="A45" s="107" t="str">
        <f>Dilution_test!C41</f>
        <v>SAND2 TOP a</v>
      </c>
      <c r="B45" s="157">
        <f>'Raw Data'!E41</f>
        <v>19.079999999999998</v>
      </c>
      <c r="C45" s="108">
        <f>'Raw Data'!F41</f>
        <v>30660</v>
      </c>
      <c r="D45" s="109">
        <v>500</v>
      </c>
      <c r="E45" s="108">
        <f t="shared" si="0"/>
        <v>15330000</v>
      </c>
      <c r="F45" s="108">
        <f t="shared" si="1"/>
        <v>919800000</v>
      </c>
      <c r="G45" s="47"/>
      <c r="H45" s="47"/>
      <c r="J45" s="110"/>
    </row>
    <row r="46" spans="1:12" x14ac:dyDescent="0.25">
      <c r="A46" s="107" t="str">
        <f>Dilution_test!C42</f>
        <v>SAND2 TOP a</v>
      </c>
      <c r="B46" s="157">
        <f>'Raw Data'!E42</f>
        <v>19.350000000000001</v>
      </c>
      <c r="C46" s="108">
        <f>'Raw Data'!F42</f>
        <v>25620</v>
      </c>
      <c r="D46" s="109">
        <v>500</v>
      </c>
      <c r="E46" s="108">
        <f t="shared" si="0"/>
        <v>12810000</v>
      </c>
      <c r="F46" s="108">
        <f t="shared" si="1"/>
        <v>768600000</v>
      </c>
      <c r="G46" s="47"/>
      <c r="H46" s="47"/>
      <c r="J46" s="110"/>
    </row>
    <row r="47" spans="1:12" x14ac:dyDescent="0.25">
      <c r="A47" s="107" t="str">
        <f>Dilution_test!C43</f>
        <v>SAND2 TOP a</v>
      </c>
      <c r="B47" s="157">
        <f>'Raw Data'!E43</f>
        <v>19.149999999999999</v>
      </c>
      <c r="C47" s="108">
        <f>'Raw Data'!F43</f>
        <v>29250</v>
      </c>
      <c r="D47" s="109">
        <v>500</v>
      </c>
      <c r="E47" s="108">
        <f t="shared" si="0"/>
        <v>14625000</v>
      </c>
      <c r="F47" s="108">
        <f t="shared" si="1"/>
        <v>877500000</v>
      </c>
      <c r="G47" s="108">
        <f>AVERAGE(F45:F47)</f>
        <v>855300000</v>
      </c>
      <c r="H47" s="108">
        <f>STDEV(F44:F46)</f>
        <v>118121293.59264569</v>
      </c>
      <c r="I47" s="108">
        <f>I44</f>
        <v>0.39393939393939392</v>
      </c>
      <c r="J47" s="114">
        <f>G47/$I47</f>
        <v>2171146153.8461537</v>
      </c>
    </row>
    <row r="48" spans="1:12" x14ac:dyDescent="0.25">
      <c r="A48" s="107" t="str">
        <f>Dilution_test!C44</f>
        <v>SAND2 TOP a</v>
      </c>
      <c r="B48" s="157">
        <f>'Raw Data'!E44</f>
        <v>19.850000000000001</v>
      </c>
      <c r="C48" s="108">
        <f>'Raw Data'!F44</f>
        <v>18500</v>
      </c>
      <c r="D48" s="109">
        <v>1000</v>
      </c>
      <c r="E48" s="108">
        <f t="shared" si="0"/>
        <v>18500000</v>
      </c>
      <c r="F48" s="108">
        <f t="shared" si="1"/>
        <v>1110000000</v>
      </c>
      <c r="G48" s="47"/>
      <c r="H48" s="47"/>
      <c r="J48" s="110"/>
    </row>
    <row r="49" spans="1:12" ht="15.75" thickBot="1" x14ac:dyDescent="0.3">
      <c r="A49" s="107" t="str">
        <f>Dilution_test!C45</f>
        <v>SAND2 TOP a</v>
      </c>
      <c r="B49" s="157">
        <f>'Raw Data'!E45</f>
        <v>19.88</v>
      </c>
      <c r="C49" s="108">
        <f>'Raw Data'!F45</f>
        <v>18160</v>
      </c>
      <c r="D49" s="109">
        <v>1000</v>
      </c>
      <c r="E49" s="108">
        <f t="shared" si="0"/>
        <v>18160000</v>
      </c>
      <c r="F49" s="108">
        <f t="shared" si="1"/>
        <v>1089600000</v>
      </c>
      <c r="G49" s="47"/>
      <c r="H49" s="47"/>
      <c r="J49" s="110"/>
    </row>
    <row r="50" spans="1:12" ht="15.75" thickBot="1" x14ac:dyDescent="0.3">
      <c r="A50" s="152" t="str">
        <f>Dilution_test!C46</f>
        <v>SAND2 TOP a</v>
      </c>
      <c r="B50" s="158">
        <f>'Raw Data'!E46</f>
        <v>20.059999999999999</v>
      </c>
      <c r="C50" s="115">
        <f>'Raw Data'!F46</f>
        <v>16170</v>
      </c>
      <c r="D50" s="117">
        <v>1000</v>
      </c>
      <c r="E50" s="115">
        <f t="shared" si="0"/>
        <v>16170000</v>
      </c>
      <c r="F50" s="115">
        <f t="shared" si="1"/>
        <v>970200000</v>
      </c>
      <c r="G50" s="115">
        <f>AVERAGE(F48:F50)</f>
        <v>1056600000</v>
      </c>
      <c r="H50" s="115">
        <f>STDEV(F47:F49)</f>
        <v>128749640.77619889</v>
      </c>
      <c r="I50" s="115">
        <f>I47</f>
        <v>0.39393939393939392</v>
      </c>
      <c r="J50" s="116">
        <f>G50/$I50</f>
        <v>2682138461.5384617</v>
      </c>
      <c r="K50" s="133">
        <f>AVERAGE(J44,J47,J50)</f>
        <v>2366100000</v>
      </c>
      <c r="L50" s="134">
        <f>STDEV(J44,J47,J50)</f>
        <v>276178199.16189581</v>
      </c>
    </row>
    <row r="51" spans="1:12" x14ac:dyDescent="0.25">
      <c r="A51" s="151" t="str">
        <f>Dilution_test!C47</f>
        <v>SAND2 TOP b</v>
      </c>
      <c r="B51" s="153">
        <f>'Raw Data'!E47</f>
        <v>16.850000000000001</v>
      </c>
      <c r="C51" s="112">
        <f>'Raw Data'!F47</f>
        <v>132100</v>
      </c>
      <c r="D51" s="119">
        <v>100</v>
      </c>
      <c r="E51" s="112">
        <f>C51*D51</f>
        <v>13210000</v>
      </c>
      <c r="F51" s="112">
        <f t="shared" si="1"/>
        <v>792600000</v>
      </c>
      <c r="G51" s="118"/>
      <c r="H51" s="118"/>
      <c r="I51" s="118"/>
      <c r="J51" s="120"/>
    </row>
    <row r="52" spans="1:12" x14ac:dyDescent="0.25">
      <c r="A52" s="107" t="str">
        <f>Dilution_test!C48</f>
        <v>SAND2 TOP b</v>
      </c>
      <c r="B52" s="157">
        <f>'Raw Data'!E48</f>
        <v>16.57</v>
      </c>
      <c r="C52" s="108">
        <f>'Raw Data'!F48</f>
        <v>158800</v>
      </c>
      <c r="D52" s="109">
        <v>100</v>
      </c>
      <c r="E52" s="108">
        <f t="shared" si="0"/>
        <v>15880000</v>
      </c>
      <c r="F52" s="108">
        <f t="shared" si="1"/>
        <v>952800000</v>
      </c>
      <c r="G52" s="47"/>
      <c r="H52" s="47"/>
      <c r="J52" s="110"/>
    </row>
    <row r="53" spans="1:12" x14ac:dyDescent="0.25">
      <c r="A53" s="107" t="str">
        <f>Dilution_test!C49</f>
        <v>SAND2 TOP b</v>
      </c>
      <c r="B53" s="157">
        <f>'Raw Data'!E49</f>
        <v>16.989999999999998</v>
      </c>
      <c r="C53" s="108">
        <f>'Raw Data'!F49</f>
        <v>120800</v>
      </c>
      <c r="D53" s="109">
        <v>100</v>
      </c>
      <c r="E53" s="108">
        <f t="shared" si="0"/>
        <v>12080000</v>
      </c>
      <c r="F53" s="108">
        <f t="shared" si="1"/>
        <v>724800000</v>
      </c>
      <c r="G53" s="108">
        <f>AVERAGE(F51:F53)</f>
        <v>823400000</v>
      </c>
      <c r="H53" s="108">
        <f>STDEV(F50:F52)</f>
        <v>97901787.521985516</v>
      </c>
      <c r="I53" s="108">
        <f>DNA_Extraction!F9/I1</f>
        <v>0.36363636363636359</v>
      </c>
      <c r="J53" s="114">
        <f>G53/$I53</f>
        <v>2264350000.0000005</v>
      </c>
    </row>
    <row r="54" spans="1:12" x14ac:dyDescent="0.25">
      <c r="A54" s="107" t="str">
        <f>Dilution_test!C50</f>
        <v>SAND2 TOP b</v>
      </c>
      <c r="B54" s="157">
        <f>'Raw Data'!E50</f>
        <v>19.02</v>
      </c>
      <c r="C54" s="108">
        <f>'Raw Data'!F50</f>
        <v>31950</v>
      </c>
      <c r="D54" s="109">
        <v>500</v>
      </c>
      <c r="E54" s="108">
        <f t="shared" si="0"/>
        <v>15975000</v>
      </c>
      <c r="F54" s="108">
        <f t="shared" si="1"/>
        <v>958500000</v>
      </c>
      <c r="G54" s="47"/>
      <c r="H54" s="47"/>
      <c r="J54" s="110"/>
    </row>
    <row r="55" spans="1:12" x14ac:dyDescent="0.25">
      <c r="A55" s="107" t="str">
        <f>Dilution_test!C51</f>
        <v>SAND2 TOP b</v>
      </c>
      <c r="B55" s="157">
        <f>'Raw Data'!E51</f>
        <v>18.78</v>
      </c>
      <c r="C55" s="108">
        <f>'Raw Data'!F51</f>
        <v>37270</v>
      </c>
      <c r="D55" s="109">
        <v>500</v>
      </c>
      <c r="E55" s="108">
        <f t="shared" si="0"/>
        <v>18635000</v>
      </c>
      <c r="F55" s="108">
        <f t="shared" si="1"/>
        <v>1118100000</v>
      </c>
      <c r="G55" s="47"/>
      <c r="H55" s="47"/>
      <c r="J55" s="110"/>
    </row>
    <row r="56" spans="1:12" x14ac:dyDescent="0.25">
      <c r="A56" s="107" t="str">
        <f>Dilution_test!C52</f>
        <v>SAND2 TOP b</v>
      </c>
      <c r="B56" s="157">
        <f>'Raw Data'!E52</f>
        <v>18.89</v>
      </c>
      <c r="C56" s="108">
        <f>'Raw Data'!F52</f>
        <v>34800</v>
      </c>
      <c r="D56" s="109">
        <v>500</v>
      </c>
      <c r="E56" s="108">
        <f t="shared" si="0"/>
        <v>17400000</v>
      </c>
      <c r="F56" s="108">
        <f t="shared" si="1"/>
        <v>1044000000</v>
      </c>
      <c r="G56" s="108">
        <f>AVERAGE(F54:F56)</f>
        <v>1040200000</v>
      </c>
      <c r="H56" s="108">
        <f>STDEV(F53:F55)</f>
        <v>197809984.58116314</v>
      </c>
      <c r="I56" s="108">
        <f>I53</f>
        <v>0.36363636363636359</v>
      </c>
      <c r="J56" s="114">
        <f>G56/$I56</f>
        <v>2860550000.0000005</v>
      </c>
    </row>
    <row r="57" spans="1:12" x14ac:dyDescent="0.25">
      <c r="A57" s="107" t="str">
        <f>Dilution_test!C53</f>
        <v>SAND2 TOP b</v>
      </c>
      <c r="B57" s="157">
        <f>'Raw Data'!E53</f>
        <v>19.64</v>
      </c>
      <c r="C57" s="108">
        <f>'Raw Data'!F53</f>
        <v>21270</v>
      </c>
      <c r="D57" s="109">
        <v>1000</v>
      </c>
      <c r="E57" s="108">
        <f t="shared" si="0"/>
        <v>21270000</v>
      </c>
      <c r="F57" s="108">
        <f t="shared" si="1"/>
        <v>1276200000</v>
      </c>
      <c r="G57" s="47"/>
      <c r="H57" s="47"/>
      <c r="J57" s="110"/>
    </row>
    <row r="58" spans="1:12" ht="15.75" thickBot="1" x14ac:dyDescent="0.3">
      <c r="A58" s="107" t="str">
        <f>Dilution_test!C54</f>
        <v>SAND2 TOP b</v>
      </c>
      <c r="B58" s="157">
        <f>'Raw Data'!E54</f>
        <v>19.79</v>
      </c>
      <c r="C58" s="108">
        <f>'Raw Data'!F54</f>
        <v>19240</v>
      </c>
      <c r="D58" s="109">
        <v>1000</v>
      </c>
      <c r="E58" s="108">
        <f t="shared" si="0"/>
        <v>19240000</v>
      </c>
      <c r="F58" s="108">
        <f t="shared" si="1"/>
        <v>1154400000</v>
      </c>
      <c r="G58" s="47"/>
      <c r="H58" s="47"/>
      <c r="J58" s="110"/>
    </row>
    <row r="59" spans="1:12" ht="15.75" thickBot="1" x14ac:dyDescent="0.3">
      <c r="A59" s="152" t="str">
        <f>Dilution_test!C55</f>
        <v>SAND2 TOP b</v>
      </c>
      <c r="B59" s="158">
        <f>'Raw Data'!E55</f>
        <v>19.850000000000001</v>
      </c>
      <c r="C59" s="115">
        <f>'Raw Data'!F55</f>
        <v>18550</v>
      </c>
      <c r="D59" s="117">
        <v>1000</v>
      </c>
      <c r="E59" s="115">
        <f t="shared" si="0"/>
        <v>18550000</v>
      </c>
      <c r="F59" s="115">
        <f t="shared" si="1"/>
        <v>1113000000</v>
      </c>
      <c r="G59" s="115">
        <f>AVERAGE(F57:F59)</f>
        <v>1181200000</v>
      </c>
      <c r="H59" s="115">
        <f>STDEV(F56:F58)</f>
        <v>116146631.46213067</v>
      </c>
      <c r="I59" s="115">
        <f>I56</f>
        <v>0.36363636363636359</v>
      </c>
      <c r="J59" s="116">
        <f>G59/$I59</f>
        <v>3248300000.0000005</v>
      </c>
      <c r="K59" s="133">
        <f>AVERAGE(J53,J56,J59)</f>
        <v>2791066666.6666675</v>
      </c>
      <c r="L59" s="134">
        <f>STDEV(J53,J56,J59)</f>
        <v>495641353.02992249</v>
      </c>
    </row>
    <row r="60" spans="1:12" x14ac:dyDescent="0.25">
      <c r="A60" s="151" t="str">
        <f>Dilution_test!C56</f>
        <v>SAND2 BOT a</v>
      </c>
      <c r="B60" s="153">
        <f>'Raw Data'!E56</f>
        <v>17.86</v>
      </c>
      <c r="C60" s="112">
        <f>'Raw Data'!F56</f>
        <v>68420</v>
      </c>
      <c r="D60" s="119">
        <v>100</v>
      </c>
      <c r="E60" s="112">
        <f>C60*D60</f>
        <v>6842000</v>
      </c>
      <c r="F60" s="112">
        <f t="shared" si="1"/>
        <v>410520000</v>
      </c>
      <c r="G60" s="118"/>
      <c r="H60" s="118"/>
      <c r="I60" s="118"/>
      <c r="J60" s="120"/>
    </row>
    <row r="61" spans="1:12" x14ac:dyDescent="0.25">
      <c r="A61" s="107" t="str">
        <f>Dilution_test!C57</f>
        <v>SAND2 BOT a</v>
      </c>
      <c r="B61" s="157">
        <f>'Raw Data'!E57</f>
        <v>17.829999999999998</v>
      </c>
      <c r="C61" s="108">
        <f>'Raw Data'!F57</f>
        <v>69790</v>
      </c>
      <c r="D61" s="109">
        <v>100</v>
      </c>
      <c r="E61" s="108">
        <f t="shared" si="0"/>
        <v>6979000</v>
      </c>
      <c r="F61" s="108">
        <f t="shared" si="1"/>
        <v>418740000</v>
      </c>
      <c r="G61" s="47"/>
      <c r="H61" s="47"/>
      <c r="J61" s="110"/>
    </row>
    <row r="62" spans="1:12" x14ac:dyDescent="0.25">
      <c r="A62" s="107" t="str">
        <f>Dilution_test!C58</f>
        <v>SAND2 BOT a</v>
      </c>
      <c r="B62" s="157">
        <f>'Raw Data'!E58</f>
        <v>17.63</v>
      </c>
      <c r="C62" s="108">
        <f>'Raw Data'!F58</f>
        <v>79390</v>
      </c>
      <c r="D62" s="109">
        <v>100</v>
      </c>
      <c r="E62" s="108">
        <f t="shared" si="0"/>
        <v>7939000</v>
      </c>
      <c r="F62" s="108">
        <f t="shared" si="1"/>
        <v>476340000</v>
      </c>
      <c r="G62" s="108">
        <f>AVERAGE(F60:F62)</f>
        <v>435200000</v>
      </c>
      <c r="H62" s="108">
        <f>STDEV(F59:F61)</f>
        <v>403225054.28110492</v>
      </c>
      <c r="I62" s="108">
        <f>DNA_Extraction!F10/I1</f>
        <v>0.43939393939393934</v>
      </c>
      <c r="J62" s="114">
        <f>G62/$I62</f>
        <v>990455172.41379321</v>
      </c>
    </row>
    <row r="63" spans="1:12" x14ac:dyDescent="0.25">
      <c r="A63" s="107" t="str">
        <f>Dilution_test!C59</f>
        <v>SAND2 BOT a</v>
      </c>
      <c r="B63" s="157">
        <f>'Raw Data'!E59</f>
        <v>20.100000000000001</v>
      </c>
      <c r="C63" s="108">
        <f>'Raw Data'!F59</f>
        <v>15750</v>
      </c>
      <c r="D63" s="109">
        <v>500</v>
      </c>
      <c r="E63" s="108">
        <f t="shared" si="0"/>
        <v>7875000</v>
      </c>
      <c r="F63" s="108">
        <f t="shared" si="1"/>
        <v>472500000</v>
      </c>
      <c r="G63" s="47"/>
      <c r="H63" s="47"/>
      <c r="J63" s="110"/>
    </row>
    <row r="64" spans="1:12" x14ac:dyDescent="0.25">
      <c r="A64" s="107" t="str">
        <f>Dilution_test!C60</f>
        <v>SAND2 BOT a</v>
      </c>
      <c r="B64" s="157">
        <f>'Raw Data'!E60</f>
        <v>20.13</v>
      </c>
      <c r="C64" s="108">
        <f>'Raw Data'!F60</f>
        <v>15390</v>
      </c>
      <c r="D64" s="109">
        <v>500</v>
      </c>
      <c r="E64" s="108">
        <f t="shared" si="0"/>
        <v>7695000</v>
      </c>
      <c r="F64" s="108">
        <f t="shared" si="1"/>
        <v>461700000</v>
      </c>
      <c r="G64" s="47"/>
      <c r="H64" s="47"/>
      <c r="J64" s="110"/>
    </row>
    <row r="65" spans="1:12" x14ac:dyDescent="0.25">
      <c r="A65" s="107" t="str">
        <f>Dilution_test!C61</f>
        <v>SAND2 BOT a</v>
      </c>
      <c r="B65" s="157">
        <f>'Raw Data'!E61</f>
        <v>20.32</v>
      </c>
      <c r="C65" s="108">
        <f>'Raw Data'!F61</f>
        <v>13570</v>
      </c>
      <c r="D65" s="109">
        <v>500</v>
      </c>
      <c r="E65" s="108">
        <f t="shared" si="0"/>
        <v>6785000</v>
      </c>
      <c r="F65" s="108">
        <f t="shared" si="1"/>
        <v>407100000</v>
      </c>
      <c r="G65" s="108">
        <f>AVERAGE(F63:F65)</f>
        <v>447100000</v>
      </c>
      <c r="H65" s="108">
        <f>STDEV(F62:F64)</f>
        <v>7590731.1900764871</v>
      </c>
      <c r="I65" s="108">
        <f>I62</f>
        <v>0.43939393939393934</v>
      </c>
      <c r="J65" s="114">
        <f>G65/$I65</f>
        <v>1017537931.0344828</v>
      </c>
    </row>
    <row r="66" spans="1:12" x14ac:dyDescent="0.25">
      <c r="A66" s="107" t="str">
        <f>Dilution_test!C62</f>
        <v>SAND2 BOT a</v>
      </c>
      <c r="B66" s="157">
        <f>'Raw Data'!E62</f>
        <v>21.48</v>
      </c>
      <c r="C66" s="108">
        <f>'Raw Data'!F62</f>
        <v>6352</v>
      </c>
      <c r="D66" s="109">
        <v>1000</v>
      </c>
      <c r="E66" s="108">
        <f t="shared" si="0"/>
        <v>6352000</v>
      </c>
      <c r="F66" s="108">
        <f t="shared" si="1"/>
        <v>381120000</v>
      </c>
      <c r="G66" s="47"/>
      <c r="H66" s="47"/>
      <c r="J66" s="110"/>
    </row>
    <row r="67" spans="1:12" ht="15.75" thickBot="1" x14ac:dyDescent="0.3">
      <c r="A67" s="107" t="str">
        <f>Dilution_test!C63</f>
        <v>SAND2 BOT a</v>
      </c>
      <c r="B67" s="157">
        <f>'Raw Data'!E63</f>
        <v>20.95</v>
      </c>
      <c r="C67" s="108">
        <f>'Raw Data'!F63</f>
        <v>8983</v>
      </c>
      <c r="D67" s="109">
        <v>1000</v>
      </c>
      <c r="E67" s="108">
        <f t="shared" si="0"/>
        <v>8983000</v>
      </c>
      <c r="F67" s="108">
        <f t="shared" si="1"/>
        <v>538980000</v>
      </c>
      <c r="G67" s="47"/>
      <c r="H67" s="47"/>
      <c r="J67" s="110"/>
    </row>
    <row r="68" spans="1:12" ht="15.75" thickBot="1" x14ac:dyDescent="0.3">
      <c r="A68" s="152" t="str">
        <f>Dilution_test!C64</f>
        <v>SAND2 BOT a</v>
      </c>
      <c r="B68" s="158">
        <f>'Raw Data'!E64</f>
        <v>21.08</v>
      </c>
      <c r="C68" s="115">
        <f>'Raw Data'!F64</f>
        <v>8253</v>
      </c>
      <c r="D68" s="117">
        <v>1000</v>
      </c>
      <c r="E68" s="115">
        <f t="shared" si="0"/>
        <v>8253000</v>
      </c>
      <c r="F68" s="115">
        <f t="shared" si="1"/>
        <v>495180000</v>
      </c>
      <c r="G68" s="115">
        <f>AVERAGE(F66:F68)</f>
        <v>471760000</v>
      </c>
      <c r="H68" s="115">
        <f>STDEV(F65:F67)</f>
        <v>84643442.746618003</v>
      </c>
      <c r="I68" s="115">
        <f>I65</f>
        <v>0.43939393939393934</v>
      </c>
      <c r="J68" s="116">
        <f>G68/$I68</f>
        <v>1073660689.6551726</v>
      </c>
      <c r="K68" s="133">
        <f>AVERAGE(J62,J65,J68)</f>
        <v>1027217931.034483</v>
      </c>
      <c r="L68" s="134">
        <f>STDEV(J62,J65,J68)</f>
        <v>42438971.769487664</v>
      </c>
    </row>
    <row r="69" spans="1:12" x14ac:dyDescent="0.25">
      <c r="A69" s="151" t="str">
        <f>Dilution_test!C65</f>
        <v>SAND2 BOT b</v>
      </c>
      <c r="B69" s="153">
        <f>'Raw Data'!E65</f>
        <v>18.14</v>
      </c>
      <c r="C69" s="112">
        <f>'Raw Data'!F65</f>
        <v>56890</v>
      </c>
      <c r="D69" s="119">
        <v>100</v>
      </c>
      <c r="E69" s="112">
        <f>C69*D69</f>
        <v>5689000</v>
      </c>
      <c r="F69" s="112">
        <f t="shared" si="1"/>
        <v>341340000</v>
      </c>
      <c r="G69" s="118"/>
      <c r="H69" s="118"/>
      <c r="I69" s="118"/>
      <c r="J69" s="120"/>
    </row>
    <row r="70" spans="1:12" x14ac:dyDescent="0.25">
      <c r="A70" s="107" t="str">
        <f>Dilution_test!C66</f>
        <v>SAND2 BOT b</v>
      </c>
      <c r="B70" s="157">
        <f>'Raw Data'!E66</f>
        <v>18.149999999999999</v>
      </c>
      <c r="C70" s="108">
        <f>'Raw Data'!F66</f>
        <v>56430</v>
      </c>
      <c r="D70" s="109">
        <v>100</v>
      </c>
      <c r="E70" s="108">
        <f t="shared" si="0"/>
        <v>5643000</v>
      </c>
      <c r="F70" s="108">
        <f t="shared" ref="F70:F77" si="2">E70*60</f>
        <v>338580000</v>
      </c>
      <c r="G70" s="47"/>
      <c r="H70" s="47"/>
      <c r="J70" s="110"/>
    </row>
    <row r="71" spans="1:12" x14ac:dyDescent="0.25">
      <c r="A71" s="107" t="str">
        <f>Dilution_test!C67</f>
        <v>SAND2 BOT b</v>
      </c>
      <c r="B71" s="157">
        <f>'Raw Data'!E67</f>
        <v>18.13</v>
      </c>
      <c r="C71" s="108">
        <f>'Raw Data'!F67</f>
        <v>57350</v>
      </c>
      <c r="D71" s="109">
        <v>100</v>
      </c>
      <c r="E71" s="108">
        <f t="shared" ref="E71:E77" si="3">C71*D71</f>
        <v>5735000</v>
      </c>
      <c r="F71" s="108">
        <f t="shared" si="2"/>
        <v>344100000</v>
      </c>
      <c r="G71" s="108">
        <f>AVERAGE(F69:F71)</f>
        <v>341340000</v>
      </c>
      <c r="H71" s="108">
        <f>STDEV(F68:F70)</f>
        <v>89626933.451948479</v>
      </c>
      <c r="I71" s="108">
        <f>DNA_Extraction!F11/I1</f>
        <v>0.37878787878787878</v>
      </c>
      <c r="J71" s="114">
        <f>G71/$I71</f>
        <v>901137600</v>
      </c>
    </row>
    <row r="72" spans="1:12" x14ac:dyDescent="0.25">
      <c r="A72" s="107" t="str">
        <f>Dilution_test!C68</f>
        <v>SAND2 BOT b</v>
      </c>
      <c r="B72" s="157">
        <f>'Raw Data'!E68</f>
        <v>20.13</v>
      </c>
      <c r="C72" s="108">
        <f>'Raw Data'!F68</f>
        <v>15400</v>
      </c>
      <c r="D72" s="109">
        <v>500</v>
      </c>
      <c r="E72" s="108">
        <f t="shared" si="3"/>
        <v>7700000</v>
      </c>
      <c r="F72" s="108">
        <f t="shared" si="2"/>
        <v>462000000</v>
      </c>
      <c r="G72" s="47"/>
      <c r="H72" s="47"/>
      <c r="J72" s="110"/>
    </row>
    <row r="73" spans="1:12" x14ac:dyDescent="0.25">
      <c r="A73" s="107" t="str">
        <f>Dilution_test!C69</f>
        <v>SAND2 BOT b</v>
      </c>
      <c r="B73" s="157">
        <f>'Raw Data'!E69</f>
        <v>20.53</v>
      </c>
      <c r="C73" s="108">
        <f>'Raw Data'!F69</f>
        <v>11880</v>
      </c>
      <c r="D73" s="109">
        <v>500</v>
      </c>
      <c r="E73" s="108">
        <f t="shared" si="3"/>
        <v>5940000</v>
      </c>
      <c r="F73" s="108">
        <f t="shared" si="2"/>
        <v>356400000</v>
      </c>
      <c r="G73" s="47"/>
      <c r="H73" s="47"/>
      <c r="J73" s="110"/>
    </row>
    <row r="74" spans="1:12" x14ac:dyDescent="0.25">
      <c r="A74" s="107" t="str">
        <f>Dilution_test!C70</f>
        <v>SAND2 BOT b</v>
      </c>
      <c r="B74" s="157">
        <f>'Raw Data'!E70</f>
        <v>20.66</v>
      </c>
      <c r="C74" s="108">
        <f>'Raw Data'!F70</f>
        <v>10900</v>
      </c>
      <c r="D74" s="109">
        <v>500</v>
      </c>
      <c r="E74" s="108">
        <f t="shared" si="3"/>
        <v>5450000</v>
      </c>
      <c r="F74" s="108">
        <f t="shared" si="2"/>
        <v>327000000</v>
      </c>
      <c r="G74" s="108">
        <f>AVERAGE(F72:F74)</f>
        <v>381800000</v>
      </c>
      <c r="H74" s="108">
        <f>STDEV(F71:F73)</f>
        <v>64811341.600062564</v>
      </c>
      <c r="I74" s="108">
        <f>I71</f>
        <v>0.37878787878787878</v>
      </c>
      <c r="J74" s="114">
        <f>G74/$I74</f>
        <v>1007952000</v>
      </c>
    </row>
    <row r="75" spans="1:12" x14ac:dyDescent="0.25">
      <c r="A75" s="107" t="str">
        <f>Dilution_test!C71</f>
        <v>SAND2 BOT b</v>
      </c>
      <c r="B75" s="157">
        <f>'Raw Data'!E71</f>
        <v>21.46</v>
      </c>
      <c r="C75" s="108">
        <f>'Raw Data'!F71</f>
        <v>6421</v>
      </c>
      <c r="D75" s="109">
        <v>1000</v>
      </c>
      <c r="E75" s="108">
        <f t="shared" si="3"/>
        <v>6421000</v>
      </c>
      <c r="F75" s="108">
        <f t="shared" si="2"/>
        <v>385260000</v>
      </c>
      <c r="G75" s="47"/>
      <c r="H75" s="47"/>
      <c r="J75" s="110"/>
    </row>
    <row r="76" spans="1:12" ht="15.75" thickBot="1" x14ac:dyDescent="0.3">
      <c r="A76" s="107" t="str">
        <f>Dilution_test!C72</f>
        <v>SAND2 BOT b</v>
      </c>
      <c r="B76" s="157">
        <f>'Raw Data'!E72</f>
        <v>21.5</v>
      </c>
      <c r="C76" s="108">
        <f>'Raw Data'!F72</f>
        <v>6284</v>
      </c>
      <c r="D76" s="109">
        <v>1000</v>
      </c>
      <c r="E76" s="108">
        <f t="shared" si="3"/>
        <v>6284000</v>
      </c>
      <c r="F76" s="108">
        <f t="shared" si="2"/>
        <v>377040000</v>
      </c>
      <c r="G76" s="47"/>
      <c r="H76" s="47"/>
      <c r="J76" s="110"/>
    </row>
    <row r="77" spans="1:12" ht="15.75" thickBot="1" x14ac:dyDescent="0.3">
      <c r="A77" s="152" t="str">
        <f>Dilution_test!C73</f>
        <v>SAND2 BOT b</v>
      </c>
      <c r="B77" s="158">
        <f>'Raw Data'!E73</f>
        <v>25.48</v>
      </c>
      <c r="C77" s="115">
        <f>'Raw Data'!F73</f>
        <v>460.8</v>
      </c>
      <c r="D77" s="117">
        <v>1000</v>
      </c>
      <c r="E77" s="115">
        <f t="shared" si="3"/>
        <v>460800</v>
      </c>
      <c r="F77" s="115">
        <f t="shared" si="2"/>
        <v>27648000</v>
      </c>
      <c r="G77" s="115">
        <f>AVERAGE(F75:F76)</f>
        <v>381150000</v>
      </c>
      <c r="H77" s="115">
        <f>STDEV(F74:F76)</f>
        <v>31532516.550380182</v>
      </c>
      <c r="I77" s="115">
        <f>I74</f>
        <v>0.37878787878787878</v>
      </c>
      <c r="J77" s="116">
        <f>G77/$I77</f>
        <v>1006236000</v>
      </c>
      <c r="K77" s="133">
        <f>AVERAGE(J71,J74,J77)</f>
        <v>971775200</v>
      </c>
      <c r="L77" s="134">
        <f>STDEV(J71,J74,J77)</f>
        <v>61179972.738797456</v>
      </c>
    </row>
    <row r="79" spans="1:12" x14ac:dyDescent="0.25">
      <c r="E79" s="85">
        <f>AVERAGE(E6:E77)</f>
        <v>17191650</v>
      </c>
      <c r="F79" s="85">
        <f>AVERAGE(F6:F76)</f>
        <v>1045637746.4788733</v>
      </c>
    </row>
  </sheetData>
  <mergeCells count="1">
    <mergeCell ref="G4:H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DNA_Extraction</vt:lpstr>
      <vt:lpstr>qPCR_SAND2_17-08-15</vt:lpstr>
      <vt:lpstr>qPCR_TEST_PLATE_17_08_15</vt:lpstr>
      <vt:lpstr>Raw Data</vt:lpstr>
      <vt:lpstr>Dilution_test</vt:lpstr>
      <vt:lpstr>Conc. 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Vignola</dc:creator>
  <cp:lastModifiedBy>Marta Vignola (PGR)</cp:lastModifiedBy>
  <cp:lastPrinted>2015-08-17T15:54:56Z</cp:lastPrinted>
  <dcterms:created xsi:type="dcterms:W3CDTF">2015-07-31T09:06:16Z</dcterms:created>
  <dcterms:modified xsi:type="dcterms:W3CDTF">2017-02-14T11:22:51Z</dcterms:modified>
</cp:coreProperties>
</file>