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dw19_newcastle_ac_uk/Documents/Documents/Rixia/PermeablePavementPaper/SubmissionSTOTEN/revised/SubmissionRevision2/DataDeposit/"/>
    </mc:Choice>
  </mc:AlternateContent>
  <xr:revisionPtr revIDLastSave="926" documentId="8_{D14CC55F-0332-4AC3-8A13-1C3DAE46ED97}" xr6:coauthVersionLast="47" xr6:coauthVersionMax="47" xr10:uidLastSave="{396AE819-1A84-49C1-AA5F-F898FDB6AE15}"/>
  <bookViews>
    <workbookView xWindow="-120" yWindow="-120" windowWidth="29040" windowHeight="15840" activeTab="6" xr2:uid="{00000000-000D-0000-FFFF-FFFF00000000}"/>
  </bookViews>
  <sheets>
    <sheet name="Basic water chemistry" sheetId="2" r:id="rId1"/>
    <sheet name="IC and TC TIC" sheetId="7" r:id="rId2"/>
    <sheet name="ICP OES MS" sheetId="8" r:id="rId3"/>
    <sheet name="Conventional Microbiology" sheetId="5" r:id="rId4"/>
    <sheet name="qPCR" sheetId="6" r:id="rId5"/>
    <sheet name="Hydraulic test" sheetId="9" r:id="rId6"/>
    <sheet name="PAHs" sheetId="10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4" i="2" l="1"/>
  <c r="H73" i="2"/>
  <c r="H72" i="2"/>
  <c r="H71" i="2"/>
  <c r="H70" i="2"/>
  <c r="H69" i="2"/>
  <c r="H62" i="2" l="1"/>
  <c r="H61" i="2"/>
  <c r="H60" i="2"/>
  <c r="H59" i="2"/>
  <c r="H58" i="2"/>
  <c r="H57" i="2"/>
  <c r="H56" i="2"/>
  <c r="G56" i="2"/>
  <c r="F56" i="2"/>
  <c r="E56" i="2"/>
  <c r="H55" i="2"/>
  <c r="G55" i="2"/>
  <c r="F55" i="2"/>
  <c r="E55" i="2"/>
  <c r="H54" i="2"/>
  <c r="G54" i="2"/>
  <c r="F54" i="2"/>
  <c r="E54" i="2"/>
  <c r="H53" i="2"/>
  <c r="G53" i="2"/>
  <c r="F53" i="2"/>
  <c r="E53" i="2"/>
  <c r="H52" i="2"/>
  <c r="G52" i="2"/>
  <c r="F52" i="2"/>
  <c r="E52" i="2"/>
  <c r="H51" i="2"/>
  <c r="G51" i="2"/>
  <c r="F51" i="2"/>
  <c r="E51" i="2"/>
  <c r="H32" i="2" l="1"/>
  <c r="H31" i="2"/>
  <c r="H30" i="2"/>
  <c r="H29" i="2"/>
  <c r="H28" i="2"/>
  <c r="H27" i="2"/>
  <c r="H26" i="2" l="1"/>
  <c r="H25" i="2"/>
  <c r="H24" i="2"/>
  <c r="H23" i="2"/>
  <c r="I22" i="2"/>
  <c r="H22" i="2"/>
  <c r="I21" i="2"/>
  <c r="H21" i="2"/>
  <c r="C3" i="5" l="1"/>
  <c r="H15" i="2"/>
  <c r="H16" i="2"/>
  <c r="H17" i="2"/>
  <c r="H18" i="2"/>
  <c r="H19" i="2"/>
  <c r="H20" i="2"/>
  <c r="G12" i="7" l="1"/>
  <c r="F12" i="7"/>
  <c r="G10" i="7"/>
  <c r="F10" i="7"/>
  <c r="H14" i="2"/>
  <c r="H13" i="2"/>
  <c r="H12" i="2"/>
  <c r="H11" i="2"/>
  <c r="H10" i="2"/>
  <c r="H9" i="2"/>
  <c r="H3" i="2" l="1"/>
  <c r="H8" i="2" l="1"/>
  <c r="H7" i="2"/>
  <c r="H6" i="2"/>
  <c r="H5" i="2"/>
  <c r="H4" i="2"/>
  <c r="C6" i="5" l="1"/>
  <c r="C5" i="5"/>
  <c r="C4" i="5"/>
  <c r="C14" i="5"/>
  <c r="C13" i="5"/>
  <c r="C12" i="5"/>
</calcChain>
</file>

<file path=xl/sharedStrings.xml><?xml version="1.0" encoding="utf-8"?>
<sst xmlns="http://schemas.openxmlformats.org/spreadsheetml/2006/main" count="815" uniqueCount="144">
  <si>
    <t>Sampling date</t>
  </si>
  <si>
    <t>Sampling time</t>
  </si>
  <si>
    <t>pH</t>
  </si>
  <si>
    <t>Conductivity</t>
  </si>
  <si>
    <t>Salinity</t>
  </si>
  <si>
    <t>TDS</t>
  </si>
  <si>
    <t>uS/cm</t>
  </si>
  <si>
    <t>mg/L</t>
  </si>
  <si>
    <t>Ammonium-N (LCK304)</t>
  </si>
  <si>
    <t>Nitrate-N (LCK339)</t>
  </si>
  <si>
    <t>Nitrite-N (LCK341)</t>
  </si>
  <si>
    <t>Total-N (LCK138)</t>
  </si>
  <si>
    <t>TP (LCK349)</t>
  </si>
  <si>
    <t>Ortho-P (LCK349)</t>
  </si>
  <si>
    <t>Alkalinity</t>
  </si>
  <si>
    <t>mg CaCO3/L</t>
  </si>
  <si>
    <t>Influent 1 A</t>
  </si>
  <si>
    <t>Influent 1 B</t>
  </si>
  <si>
    <t>Influent 2 A</t>
  </si>
  <si>
    <t>Influent 2 B</t>
  </si>
  <si>
    <t>Sand Effluent 1 A</t>
  </si>
  <si>
    <t>Sand Effluent 1 B</t>
  </si>
  <si>
    <t>Sand Effluent 2 A</t>
  </si>
  <si>
    <t>Sand Effluent 2 B</t>
  </si>
  <si>
    <t>AC Effluent 1 A</t>
  </si>
  <si>
    <t>AC Effluent 1 B</t>
  </si>
  <si>
    <t>AC Effluent 2 A</t>
  </si>
  <si>
    <t>AC Effluent 2 B</t>
  </si>
  <si>
    <t>TSS</t>
  </si>
  <si>
    <t xml:space="preserve"> cfu/100ml</t>
    <phoneticPr fontId="1" type="noConversion"/>
  </si>
  <si>
    <t>Faecal coliform counting</t>
    <phoneticPr fontId="1" type="noConversion"/>
  </si>
  <si>
    <t>Sample</t>
  </si>
  <si>
    <t>Solution Label</t>
  </si>
  <si>
    <t>Chloride (ppm)</t>
    <phoneticPr fontId="1" type="noConversion"/>
  </si>
  <si>
    <t>Sulphate (ppm)</t>
    <phoneticPr fontId="1" type="noConversion"/>
  </si>
  <si>
    <t xml:space="preserve">Influent 1 </t>
  </si>
  <si>
    <t xml:space="preserve">Influent 2 </t>
  </si>
  <si>
    <t>Sand Eff 1</t>
  </si>
  <si>
    <t>Sand Eff 2</t>
  </si>
  <si>
    <t>AC Eff 1</t>
  </si>
  <si>
    <t>AC Eff 2</t>
  </si>
  <si>
    <t>Influent 2</t>
  </si>
  <si>
    <t>TIC mg/l</t>
    <phoneticPr fontId="1" type="noConversion"/>
  </si>
  <si>
    <t>TC mg/l</t>
  </si>
  <si>
    <t>TOC mg/l</t>
    <phoneticPr fontId="1" type="noConversion"/>
  </si>
  <si>
    <t>Influent 1</t>
  </si>
  <si>
    <t>Sand Effluent 1</t>
  </si>
  <si>
    <t>Sand Effluent 2</t>
  </si>
  <si>
    <t>AC Effluent 1</t>
  </si>
  <si>
    <t>AC Effluent 2</t>
  </si>
  <si>
    <t>Influent A</t>
  </si>
  <si>
    <t>Influent B</t>
  </si>
  <si>
    <t>Influent C</t>
  </si>
  <si>
    <t>Sand Effluent A</t>
  </si>
  <si>
    <t>Sand Effluent B</t>
  </si>
  <si>
    <t>Sand Effluent C</t>
  </si>
  <si>
    <t>AC Effluent A</t>
  </si>
  <si>
    <t>AC Effluent B</t>
  </si>
  <si>
    <t>AC Effluent C</t>
  </si>
  <si>
    <t>log10 gene copies/100mL</t>
  </si>
  <si>
    <t>sampling date</t>
  </si>
  <si>
    <t>16S rRNA</t>
  </si>
  <si>
    <t>rodA</t>
  </si>
  <si>
    <t>HF183</t>
  </si>
  <si>
    <t>N/A</t>
  </si>
  <si>
    <t>Al</t>
  </si>
  <si>
    <t xml:space="preserve">As </t>
  </si>
  <si>
    <t xml:space="preserve">Ba </t>
  </si>
  <si>
    <t xml:space="preserve">Ca </t>
  </si>
  <si>
    <t xml:space="preserve">Cd </t>
  </si>
  <si>
    <t xml:space="preserve">Cr </t>
  </si>
  <si>
    <t xml:space="preserve">Cu </t>
  </si>
  <si>
    <t xml:space="preserve">Fe </t>
  </si>
  <si>
    <t xml:space="preserve">K </t>
  </si>
  <si>
    <t xml:space="preserve">Mg </t>
  </si>
  <si>
    <t xml:space="preserve">Mn </t>
  </si>
  <si>
    <t xml:space="preserve">Na </t>
  </si>
  <si>
    <t xml:space="preserve">Ni </t>
  </si>
  <si>
    <t xml:space="preserve">Pb </t>
  </si>
  <si>
    <t xml:space="preserve">Al </t>
  </si>
  <si>
    <t xml:space="preserve">Cr  </t>
  </si>
  <si>
    <t>Fe</t>
  </si>
  <si>
    <t xml:space="preserve"> Cu  </t>
  </si>
  <si>
    <t xml:space="preserve"> Zn  </t>
  </si>
  <si>
    <t xml:space="preserve">Cd   </t>
  </si>
  <si>
    <t xml:space="preserve"> Pb</t>
  </si>
  <si>
    <r>
      <rPr>
        <sz val="9"/>
        <color indexed="68"/>
        <rFont val="Calibri"/>
        <family val="2"/>
      </rPr>
      <t>µ</t>
    </r>
    <r>
      <rPr>
        <sz val="9"/>
        <color indexed="68"/>
        <rFont val="Microsoft Sans Serif"/>
        <family val="2"/>
      </rPr>
      <t>g/L</t>
    </r>
  </si>
  <si>
    <t>ICP-MS</t>
  </si>
  <si>
    <t>Influent 1</t>
    <phoneticPr fontId="1" type="noConversion"/>
  </si>
  <si>
    <t>Influent 2</t>
    <phoneticPr fontId="1" type="noConversion"/>
  </si>
  <si>
    <t xml:space="preserve">Sand Effluent 1 </t>
    <phoneticPr fontId="1" type="noConversion"/>
  </si>
  <si>
    <t>Sand Effluent 2</t>
    <phoneticPr fontId="1" type="noConversion"/>
  </si>
  <si>
    <t xml:space="preserve">AC Effluent 1 </t>
    <phoneticPr fontId="1" type="noConversion"/>
  </si>
  <si>
    <t>AC Effluent 2</t>
    <phoneticPr fontId="1" type="noConversion"/>
  </si>
  <si>
    <t>11:30AM</t>
  </si>
  <si>
    <t>Influent 1 A</t>
    <phoneticPr fontId="1" type="noConversion"/>
  </si>
  <si>
    <t>Influent 1 C</t>
    <phoneticPr fontId="1" type="noConversion"/>
  </si>
  <si>
    <t>Influent 2 C</t>
    <phoneticPr fontId="1" type="noConversion"/>
  </si>
  <si>
    <t>Sand Effluent 1 C</t>
    <phoneticPr fontId="1" type="noConversion"/>
  </si>
  <si>
    <t>Sand Effluent 2 C</t>
    <phoneticPr fontId="1" type="noConversion"/>
  </si>
  <si>
    <t>AC Effluent 1 C</t>
    <phoneticPr fontId="1" type="noConversion"/>
  </si>
  <si>
    <t>AC Effluent 2 C</t>
    <phoneticPr fontId="1" type="noConversion"/>
  </si>
  <si>
    <t>10:30AM</t>
  </si>
  <si>
    <t>8:30AM</t>
  </si>
  <si>
    <t>Influent  1</t>
  </si>
  <si>
    <t>Influent  2</t>
  </si>
  <si>
    <t>Influent1r1</t>
  </si>
  <si>
    <t>Influent1r2</t>
  </si>
  <si>
    <t>Influent2r1</t>
  </si>
  <si>
    <t>Sand Effluent 1r1</t>
  </si>
  <si>
    <t>Sand Effluent 1r2</t>
  </si>
  <si>
    <t>Sand Effluent 2r1</t>
  </si>
  <si>
    <t>Sand Effluent 2r2</t>
  </si>
  <si>
    <t>AC Effluent 1r1</t>
  </si>
  <si>
    <t>AC Effluent 2r1</t>
  </si>
  <si>
    <t>AC Effluent 1r2</t>
  </si>
  <si>
    <t>AC Effluent 2r2</t>
  </si>
  <si>
    <t>Influent 1 C</t>
  </si>
  <si>
    <t>Influent 2 C</t>
  </si>
  <si>
    <t>Sand Effluent 1 C</t>
  </si>
  <si>
    <t>Sand Effluent 2 C</t>
  </si>
  <si>
    <t>AC Effluent 1 C</t>
  </si>
  <si>
    <t>AC Effluent 2 C</t>
  </si>
  <si>
    <t>9:30AM</t>
  </si>
  <si>
    <t xml:space="preserve">Zn  </t>
  </si>
  <si>
    <t>under range</t>
  </si>
  <si>
    <t>Sand 1</t>
  </si>
  <si>
    <t>Sand 2</t>
  </si>
  <si>
    <t>AC 1</t>
  </si>
  <si>
    <t>AC 2</t>
  </si>
  <si>
    <t>m/s</t>
  </si>
  <si>
    <t>Infiltration rate</t>
  </si>
  <si>
    <t>Phenanthrene</t>
  </si>
  <si>
    <t>Fluoranthene</t>
  </si>
  <si>
    <t>Pyrene</t>
  </si>
  <si>
    <t>Indeno[123-cd]pyrene</t>
  </si>
  <si>
    <t>Benzo[ghi]perylene</t>
  </si>
  <si>
    <t>Sum</t>
  </si>
  <si>
    <t>ug/g</t>
  </si>
  <si>
    <t>Sand 3</t>
  </si>
  <si>
    <t>Sand 4</t>
  </si>
  <si>
    <t>AC 3</t>
  </si>
  <si>
    <t>AC 4</t>
  </si>
  <si>
    <t>Dibenz[ah]anthracene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</si>
</sst>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"/>
    <numFmt numFmtId="165" formatCode="[$-F400]h:mm:ss\ AM/PM"/>
    <numFmt numFmtId="166" formatCode="0.0E+00"/>
    <numFmt numFmtId="167" formatCode="0.00_ "/>
    <numFmt numFmtId="168" formatCode="0.0000"/>
    <numFmt numFmtId="169" formatCode="0.00_);[Red]\(0.00\)"/>
    <numFmt numFmtId="170" formatCode="0.000000000E+00"/>
    <numFmt numFmtId="171" formatCode="0.000000E+00"/>
  </numFmts>
  <fonts count="9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0"/>
      <name val="Arial"/>
      <family val="2"/>
    </font>
    <font>
      <sz val="9"/>
      <color indexed="64"/>
      <name val="Microsoft Sans Serif"/>
      <family val="2"/>
    </font>
    <font>
      <sz val="9"/>
      <color indexed="68"/>
      <name val="Microsoft Sans Serif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indexed="68"/>
      <name val="Calibri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14" fontId="0" fillId="0" borderId="0" xfId="0" applyNumberFormat="1"/>
    <xf numFmtId="18" fontId="0" fillId="0" borderId="0" xfId="0" applyNumberFormat="1"/>
    <xf numFmtId="164" fontId="0" fillId="0" borderId="0" xfId="0" applyNumberFormat="1"/>
    <xf numFmtId="2" fontId="0" fillId="0" borderId="0" xfId="0" applyNumberFormat="1"/>
    <xf numFmtId="21" fontId="0" fillId="0" borderId="0" xfId="0" applyNumberFormat="1"/>
    <xf numFmtId="165" fontId="0" fillId="0" borderId="0" xfId="0" applyNumberFormat="1"/>
    <xf numFmtId="0" fontId="0" fillId="0" borderId="0" xfId="0" applyAlignment="1">
      <alignment wrapText="1"/>
    </xf>
    <xf numFmtId="11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164" fontId="2" fillId="0" borderId="0" xfId="1" applyNumberFormat="1" applyAlignment="1">
      <alignment horizontal="center" vertical="center"/>
    </xf>
    <xf numFmtId="170" fontId="0" fillId="0" borderId="0" xfId="0" applyNumberFormat="1"/>
    <xf numFmtId="171" fontId="0" fillId="0" borderId="0" xfId="0" applyNumberFormat="1"/>
    <xf numFmtId="0" fontId="2" fillId="0" borderId="0" xfId="1" applyAlignment="1">
      <alignment horizontal="left" vertical="center"/>
    </xf>
    <xf numFmtId="168" fontId="2" fillId="0" borderId="0" xfId="1" applyNumberFormat="1" applyAlignment="1">
      <alignment horizontal="center" vertical="center"/>
    </xf>
    <xf numFmtId="0" fontId="2" fillId="0" borderId="0" xfId="1" applyAlignment="1">
      <alignment horizontal="left"/>
    </xf>
    <xf numFmtId="0" fontId="2" fillId="0" borderId="0" xfId="1"/>
    <xf numFmtId="168" fontId="2" fillId="0" borderId="0" xfId="1" applyNumberFormat="1" applyAlignment="1">
      <alignment horizontal="center"/>
    </xf>
    <xf numFmtId="164" fontId="2" fillId="0" borderId="0" xfId="1" applyNumberFormat="1" applyAlignment="1">
      <alignment horizontal="center"/>
    </xf>
    <xf numFmtId="0" fontId="0" fillId="0" borderId="0" xfId="0" applyAlignment="1">
      <alignment horizontal="right"/>
    </xf>
    <xf numFmtId="164" fontId="2" fillId="0" borderId="0" xfId="1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2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1" fontId="0" fillId="0" borderId="0" xfId="0" applyNumberFormat="1"/>
    <xf numFmtId="0" fontId="4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right" vertical="top"/>
    </xf>
    <xf numFmtId="2" fontId="0" fillId="0" borderId="0" xfId="0" applyNumberFormat="1" applyAlignment="1">
      <alignment horizontal="right" vertical="center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14" fontId="0" fillId="0" borderId="0" xfId="0" applyNumberFormat="1" applyAlignment="1">
      <alignment horizontal="left"/>
    </xf>
    <xf numFmtId="2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8" fontId="0" fillId="0" borderId="0" xfId="0" applyNumberFormat="1" applyAlignment="1">
      <alignment horizontal="right" vertical="center"/>
    </xf>
    <xf numFmtId="14" fontId="0" fillId="0" borderId="0" xfId="0" applyNumberFormat="1" applyAlignment="1">
      <alignment horizontal="right" vertical="center"/>
    </xf>
    <xf numFmtId="14" fontId="0" fillId="0" borderId="0" xfId="0" applyNumberFormat="1" applyAlignment="1">
      <alignment horizontal="right"/>
    </xf>
    <xf numFmtId="14" fontId="0" fillId="0" borderId="0" xfId="0" applyNumberForma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8" fontId="3" fillId="0" borderId="0" xfId="0" applyNumberFormat="1" applyFont="1" applyAlignment="1">
      <alignment horizontal="right" vertical="top"/>
    </xf>
    <xf numFmtId="14" fontId="5" fillId="0" borderId="0" xfId="0" applyNumberFormat="1" applyFont="1"/>
    <xf numFmtId="164" fontId="3" fillId="0" borderId="0" xfId="0" applyNumberFormat="1" applyFont="1" applyAlignment="1">
      <alignment horizontal="right" vertical="top"/>
    </xf>
    <xf numFmtId="18" fontId="0" fillId="0" borderId="0" xfId="0" applyNumberFormat="1" applyAlignment="1">
      <alignment horizontal="right"/>
    </xf>
    <xf numFmtId="169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2" fontId="0" fillId="0" borderId="0" xfId="0" applyNumberFormat="1" applyAlignment="1">
      <alignment vertical="center" wrapText="1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4"/>
  <sheetViews>
    <sheetView topLeftCell="H1" zoomScaleNormal="100" workbookViewId="0">
      <selection activeCell="A69" sqref="A69:A74"/>
    </sheetView>
  </sheetViews>
  <sheetFormatPr defaultRowHeight="15"/>
  <cols>
    <col min="1" max="1" width="26.5703125" customWidth="1"/>
    <col min="2" max="2" width="14.85546875" customWidth="1"/>
    <col min="3" max="3" width="13.85546875" style="25" bestFit="1" customWidth="1"/>
    <col min="4" max="4" width="9.140625" style="25" customWidth="1"/>
    <col min="5" max="5" width="11.42578125" style="25" customWidth="1"/>
    <col min="6" max="7" width="9.140625" style="25" customWidth="1"/>
    <col min="8" max="8" width="8.7109375" style="25"/>
    <col min="9" max="9" width="20.85546875" style="25" customWidth="1"/>
    <col min="10" max="10" width="18.140625" style="25" customWidth="1"/>
    <col min="11" max="11" width="17.42578125" style="25" customWidth="1"/>
    <col min="12" max="12" width="16.140625" style="25" customWidth="1"/>
    <col min="13" max="13" width="11.5703125" style="25" customWidth="1"/>
    <col min="14" max="14" width="15.85546875" style="25" customWidth="1"/>
    <col min="15" max="15" width="16.85546875" style="25" customWidth="1"/>
    <col min="16" max="16" width="16.85546875" customWidth="1"/>
  </cols>
  <sheetData>
    <row r="1" spans="1:15">
      <c r="B1" t="s">
        <v>0</v>
      </c>
      <c r="C1" s="25" t="s">
        <v>1</v>
      </c>
      <c r="D1" s="25" t="s">
        <v>2</v>
      </c>
      <c r="E1" s="25" t="s">
        <v>3</v>
      </c>
      <c r="F1" s="25" t="s">
        <v>4</v>
      </c>
      <c r="G1" s="25" t="s">
        <v>5</v>
      </c>
      <c r="H1" s="25" t="s">
        <v>28</v>
      </c>
      <c r="I1" s="25" t="s">
        <v>8</v>
      </c>
      <c r="J1" s="25" t="s">
        <v>9</v>
      </c>
      <c r="K1" s="25" t="s">
        <v>10</v>
      </c>
      <c r="L1" s="25" t="s">
        <v>11</v>
      </c>
      <c r="M1" s="25" t="s">
        <v>12</v>
      </c>
      <c r="N1" s="25" t="s">
        <v>13</v>
      </c>
      <c r="O1" s="25" t="s">
        <v>14</v>
      </c>
    </row>
    <row r="2" spans="1:15">
      <c r="E2" s="25" t="s">
        <v>6</v>
      </c>
      <c r="F2" s="25" t="s">
        <v>7</v>
      </c>
      <c r="G2" s="25" t="s">
        <v>7</v>
      </c>
      <c r="H2" s="25" t="s">
        <v>7</v>
      </c>
      <c r="I2" s="25" t="s">
        <v>7</v>
      </c>
      <c r="J2" s="25" t="s">
        <v>7</v>
      </c>
      <c r="K2" s="25" t="s">
        <v>7</v>
      </c>
      <c r="L2" s="25" t="s">
        <v>7</v>
      </c>
      <c r="M2" s="25" t="s">
        <v>7</v>
      </c>
      <c r="N2" s="25" t="s">
        <v>7</v>
      </c>
      <c r="O2" s="25" t="s">
        <v>15</v>
      </c>
    </row>
    <row r="3" spans="1:15">
      <c r="A3" t="s">
        <v>35</v>
      </c>
      <c r="B3" s="1">
        <v>44384</v>
      </c>
      <c r="C3" s="44">
        <v>0.41666666666666669</v>
      </c>
      <c r="D3" s="25">
        <v>8.19</v>
      </c>
      <c r="E3" s="25">
        <v>72.900000000000006</v>
      </c>
      <c r="F3" s="25">
        <v>33.6</v>
      </c>
      <c r="G3" s="25">
        <v>50.6</v>
      </c>
      <c r="H3" s="55">
        <f>((0.239-0.091)/0.1)*1000</f>
        <v>1479.9999999999998</v>
      </c>
      <c r="I3" s="25">
        <v>0.19900000000000001</v>
      </c>
      <c r="J3" s="25">
        <v>0.65900000000000003</v>
      </c>
      <c r="K3" s="25">
        <v>1.7999999999999999E-2</v>
      </c>
      <c r="L3" s="25">
        <v>1.52</v>
      </c>
      <c r="M3" s="25">
        <v>0.61699999999999999</v>
      </c>
      <c r="N3" s="25">
        <v>0.61499999999999999</v>
      </c>
      <c r="O3" s="25">
        <v>33</v>
      </c>
    </row>
    <row r="4" spans="1:15">
      <c r="A4" t="s">
        <v>41</v>
      </c>
      <c r="B4" s="1">
        <v>44384</v>
      </c>
      <c r="C4" s="44">
        <v>0.41666666666666669</v>
      </c>
      <c r="D4" s="25">
        <v>8.14</v>
      </c>
      <c r="E4" s="25">
        <v>94.4</v>
      </c>
      <c r="F4" s="25">
        <v>44.1</v>
      </c>
      <c r="G4" s="25">
        <v>65.8</v>
      </c>
      <c r="H4" s="55">
        <f>((0.206-0.092)/0.1)*1000</f>
        <v>1140</v>
      </c>
      <c r="I4" s="25">
        <v>0.23100000000000001</v>
      </c>
      <c r="J4" s="25">
        <v>0.81599999999999995</v>
      </c>
      <c r="K4" s="25">
        <v>2.4E-2</v>
      </c>
      <c r="L4" s="25">
        <v>1.83</v>
      </c>
      <c r="M4" s="25">
        <v>1.855</v>
      </c>
      <c r="N4" s="25">
        <v>1.83</v>
      </c>
      <c r="O4" s="25">
        <v>33</v>
      </c>
    </row>
    <row r="5" spans="1:15">
      <c r="A5" t="s">
        <v>37</v>
      </c>
      <c r="B5" s="1">
        <v>44384</v>
      </c>
      <c r="C5" s="44" t="s">
        <v>94</v>
      </c>
      <c r="D5" s="25">
        <v>11.2</v>
      </c>
      <c r="E5" s="25">
        <v>1311</v>
      </c>
      <c r="F5" s="25">
        <v>647</v>
      </c>
      <c r="G5" s="25">
        <v>917</v>
      </c>
      <c r="H5" s="55">
        <f>((0.097-0.091)/0.4)*1000</f>
        <v>15.000000000000014</v>
      </c>
      <c r="I5" s="25">
        <v>0.58899999999999997</v>
      </c>
      <c r="J5" s="25">
        <v>0.81100000000000005</v>
      </c>
      <c r="K5" s="25">
        <v>0.26100000000000001</v>
      </c>
      <c r="L5" s="25">
        <v>7.03</v>
      </c>
      <c r="M5" s="25">
        <v>0.40799999999999997</v>
      </c>
      <c r="N5" s="25">
        <v>375</v>
      </c>
      <c r="O5" s="25">
        <v>205</v>
      </c>
    </row>
    <row r="6" spans="1:15">
      <c r="A6" t="s">
        <v>38</v>
      </c>
      <c r="B6" s="1">
        <v>44384</v>
      </c>
      <c r="C6" s="44" t="s">
        <v>94</v>
      </c>
      <c r="D6" s="25">
        <v>11.2</v>
      </c>
      <c r="E6" s="25">
        <v>788</v>
      </c>
      <c r="F6" s="25">
        <v>378</v>
      </c>
      <c r="G6" s="25">
        <v>549</v>
      </c>
      <c r="H6" s="55">
        <f>((0.096-0.092)/0.4)*1000</f>
        <v>10.000000000000009</v>
      </c>
      <c r="I6" s="30">
        <v>0.38200000000000001</v>
      </c>
      <c r="J6" s="30">
        <v>0.75600000000000001</v>
      </c>
      <c r="K6" s="30">
        <v>0.16200000000000001</v>
      </c>
      <c r="L6" s="30">
        <v>2.31</v>
      </c>
      <c r="M6" s="30">
        <v>0.43099999999999999</v>
      </c>
      <c r="N6" s="30">
        <v>0.45700000000000002</v>
      </c>
      <c r="O6" s="56">
        <v>147</v>
      </c>
    </row>
    <row r="7" spans="1:15">
      <c r="A7" t="s">
        <v>39</v>
      </c>
      <c r="B7" s="1">
        <v>44384</v>
      </c>
      <c r="C7" s="44" t="s">
        <v>94</v>
      </c>
      <c r="D7" s="25">
        <v>10.8</v>
      </c>
      <c r="E7" s="25">
        <v>1203</v>
      </c>
      <c r="F7" s="25">
        <v>607</v>
      </c>
      <c r="G7" s="25">
        <v>859</v>
      </c>
      <c r="H7" s="55">
        <f>((0.095-0.091)/0.4)*1000</f>
        <v>10.000000000000009</v>
      </c>
      <c r="I7" s="25">
        <v>0.16300000000000001</v>
      </c>
      <c r="J7" s="25">
        <v>0.26700000000000002</v>
      </c>
      <c r="K7" s="25">
        <v>0.39200000000000002</v>
      </c>
      <c r="L7" s="25">
        <v>1.865</v>
      </c>
      <c r="M7" s="25">
        <v>0.43</v>
      </c>
      <c r="N7" s="25">
        <v>0.42799999999999999</v>
      </c>
      <c r="O7" s="25">
        <v>187</v>
      </c>
    </row>
    <row r="8" spans="1:15">
      <c r="A8" t="s">
        <v>40</v>
      </c>
      <c r="B8" s="1">
        <v>44384</v>
      </c>
      <c r="C8" s="44" t="s">
        <v>94</v>
      </c>
      <c r="D8" s="25">
        <v>10.8</v>
      </c>
      <c r="E8" s="25">
        <v>689</v>
      </c>
      <c r="F8" s="25">
        <v>332</v>
      </c>
      <c r="G8" s="25">
        <v>480</v>
      </c>
      <c r="H8" s="55">
        <f>((0.095-0.092)/0.4)*1000</f>
        <v>7.5000000000000071</v>
      </c>
      <c r="I8" s="30">
        <v>0.23300000000000001</v>
      </c>
      <c r="J8" s="30">
        <v>0.29499999999999998</v>
      </c>
      <c r="K8" s="30">
        <v>0.20499999999999999</v>
      </c>
      <c r="L8" s="30">
        <v>1.48</v>
      </c>
      <c r="M8" s="30">
        <v>0.436</v>
      </c>
      <c r="N8" s="30">
        <v>0.36</v>
      </c>
      <c r="O8" s="30">
        <v>133</v>
      </c>
    </row>
    <row r="9" spans="1:15">
      <c r="A9" t="s">
        <v>45</v>
      </c>
      <c r="B9" s="1">
        <v>44405</v>
      </c>
      <c r="C9" s="53">
        <v>0.39583333333333331</v>
      </c>
      <c r="D9" s="25">
        <v>8.02</v>
      </c>
      <c r="E9" s="25">
        <v>435</v>
      </c>
      <c r="F9" s="25">
        <v>204</v>
      </c>
      <c r="G9" s="25">
        <v>304</v>
      </c>
      <c r="H9" s="25">
        <f>(136-93)/0.1</f>
        <v>430</v>
      </c>
      <c r="I9" s="25">
        <v>1.57</v>
      </c>
      <c r="J9" s="25">
        <v>4.1100000000000003</v>
      </c>
      <c r="K9" s="25">
        <v>0.153</v>
      </c>
      <c r="L9" s="25">
        <v>8.23</v>
      </c>
      <c r="M9" s="25">
        <v>0.6</v>
      </c>
      <c r="N9" s="25">
        <v>0.315</v>
      </c>
      <c r="O9" s="25">
        <v>83</v>
      </c>
    </row>
    <row r="10" spans="1:15">
      <c r="A10" t="s">
        <v>41</v>
      </c>
      <c r="B10" s="1">
        <v>44405</v>
      </c>
      <c r="C10" s="53">
        <v>0.39583333333333331</v>
      </c>
      <c r="H10" s="25">
        <f>(136-95)/0.1</f>
        <v>410</v>
      </c>
      <c r="I10" s="25">
        <v>1.56</v>
      </c>
      <c r="J10" s="25">
        <v>4.05</v>
      </c>
      <c r="K10" s="25">
        <v>0.161</v>
      </c>
      <c r="L10" s="25">
        <v>8.3800000000000008</v>
      </c>
      <c r="M10" s="25">
        <v>0.59499999999999997</v>
      </c>
      <c r="N10" s="25">
        <v>0.35799999999999998</v>
      </c>
      <c r="O10" s="25">
        <v>82</v>
      </c>
    </row>
    <row r="11" spans="1:15">
      <c r="A11" t="s">
        <v>46</v>
      </c>
      <c r="B11" s="1">
        <v>44405</v>
      </c>
      <c r="C11" s="53">
        <v>0.39583333333333331</v>
      </c>
      <c r="D11" s="25">
        <v>9.84</v>
      </c>
      <c r="E11" s="25">
        <v>890</v>
      </c>
      <c r="F11" s="25">
        <v>436</v>
      </c>
      <c r="G11" s="25">
        <v>632</v>
      </c>
      <c r="H11" s="25">
        <f>(96-91)/0.4</f>
        <v>12.5</v>
      </c>
      <c r="I11" s="25">
        <v>0.35199999999999998</v>
      </c>
      <c r="J11" s="25">
        <v>2.41</v>
      </c>
      <c r="K11" s="25">
        <v>1.38</v>
      </c>
      <c r="L11" s="25">
        <v>5.78</v>
      </c>
      <c r="M11" s="25">
        <v>0.47</v>
      </c>
      <c r="N11" s="25">
        <v>0.34799999999999998</v>
      </c>
      <c r="O11" s="25">
        <v>215</v>
      </c>
    </row>
    <row r="12" spans="1:15">
      <c r="A12" t="s">
        <v>47</v>
      </c>
      <c r="B12" s="1">
        <v>44405</v>
      </c>
      <c r="C12" s="53">
        <v>0.39583333333333298</v>
      </c>
      <c r="H12" s="25">
        <f>(98-91)/0.4</f>
        <v>17.5</v>
      </c>
      <c r="I12" s="25">
        <v>0.32600000000000001</v>
      </c>
      <c r="J12" s="25">
        <v>2.4500000000000002</v>
      </c>
      <c r="K12" s="25">
        <v>1.35</v>
      </c>
      <c r="L12" s="25">
        <v>5.548</v>
      </c>
      <c r="M12" s="25">
        <v>0.46700000000000003</v>
      </c>
      <c r="N12" s="25">
        <v>0.34699999999999998</v>
      </c>
      <c r="O12" s="25">
        <v>190</v>
      </c>
    </row>
    <row r="13" spans="1:15">
      <c r="A13" t="s">
        <v>48</v>
      </c>
      <c r="B13" s="1">
        <v>44405</v>
      </c>
      <c r="C13" s="53">
        <v>0.39583333333333298</v>
      </c>
      <c r="D13" s="25">
        <v>9.6999999999999993</v>
      </c>
      <c r="E13" s="25">
        <v>829</v>
      </c>
      <c r="F13" s="25">
        <v>400</v>
      </c>
      <c r="G13" s="25">
        <v>574</v>
      </c>
      <c r="H13" s="25">
        <f>(98-94)/0.4</f>
        <v>10</v>
      </c>
      <c r="I13" s="25">
        <v>0.314</v>
      </c>
      <c r="J13" s="25">
        <v>1.41</v>
      </c>
      <c r="K13" s="25">
        <v>0.27200000000000002</v>
      </c>
      <c r="L13" s="25">
        <v>1.59</v>
      </c>
      <c r="M13" s="25">
        <v>0.56499999999999995</v>
      </c>
      <c r="N13" s="25">
        <v>0.38400000000000001</v>
      </c>
      <c r="O13" s="25">
        <v>129</v>
      </c>
    </row>
    <row r="14" spans="1:15">
      <c r="A14" t="s">
        <v>49</v>
      </c>
      <c r="B14" s="1">
        <v>44405</v>
      </c>
      <c r="C14" s="53">
        <v>0.39583333333333298</v>
      </c>
      <c r="H14" s="25">
        <f>(100-90)/0.4</f>
        <v>25</v>
      </c>
      <c r="I14" s="25">
        <v>0.31</v>
      </c>
      <c r="J14" s="25">
        <v>1.42</v>
      </c>
      <c r="K14" s="25">
        <v>0.26800000000000002</v>
      </c>
      <c r="L14" s="25">
        <v>1.57</v>
      </c>
      <c r="M14" s="25">
        <v>0.56200000000000006</v>
      </c>
      <c r="N14" s="25">
        <v>0.38800000000000001</v>
      </c>
      <c r="O14" s="25">
        <v>131</v>
      </c>
    </row>
    <row r="15" spans="1:15">
      <c r="A15" t="s">
        <v>88</v>
      </c>
      <c r="B15" s="1">
        <v>44430</v>
      </c>
      <c r="C15" s="53">
        <v>0.39583333333333331</v>
      </c>
      <c r="D15" s="25">
        <v>8.25</v>
      </c>
      <c r="E15" s="25">
        <v>175.3</v>
      </c>
      <c r="F15" s="25">
        <v>80.8</v>
      </c>
      <c r="G15" s="25">
        <v>121.1</v>
      </c>
      <c r="H15" s="25">
        <f>(0.132-0.096)/0.1*1000</f>
        <v>360.00000000000006</v>
      </c>
      <c r="I15" s="25">
        <v>5.2999999999999999E-2</v>
      </c>
      <c r="J15" s="25">
        <v>0.41399999999999998</v>
      </c>
      <c r="K15" s="25">
        <v>2.5999999999999999E-2</v>
      </c>
      <c r="L15" s="25">
        <v>1.3</v>
      </c>
      <c r="M15" s="25">
        <v>5.0999999999999997E-2</v>
      </c>
      <c r="N15" s="25">
        <v>1.7000000000000001E-2</v>
      </c>
      <c r="O15" s="25">
        <v>55</v>
      </c>
    </row>
    <row r="16" spans="1:15">
      <c r="A16" t="s">
        <v>89</v>
      </c>
      <c r="B16" s="1">
        <v>44430</v>
      </c>
      <c r="C16" s="53">
        <v>0.39583333333333331</v>
      </c>
      <c r="D16" s="25">
        <v>8.3699999999999992</v>
      </c>
      <c r="E16" s="25">
        <v>151.19999999999999</v>
      </c>
      <c r="F16" s="25">
        <v>70.599999999999994</v>
      </c>
      <c r="G16" s="25">
        <v>104.7</v>
      </c>
      <c r="H16" s="25">
        <f>(0.126-0.091)/0.1*1000</f>
        <v>350.00000000000006</v>
      </c>
      <c r="I16" s="25">
        <v>5.8000000000000003E-2</v>
      </c>
      <c r="J16" s="25">
        <v>0.42199999999999999</v>
      </c>
      <c r="K16" s="25">
        <v>2.5999999999999999E-2</v>
      </c>
      <c r="L16" s="25">
        <v>1.26</v>
      </c>
      <c r="M16" s="25">
        <v>0.1</v>
      </c>
      <c r="N16" s="25">
        <v>1.9E-2</v>
      </c>
      <c r="O16" s="25">
        <v>55</v>
      </c>
    </row>
    <row r="17" spans="1:15">
      <c r="A17" t="s">
        <v>90</v>
      </c>
      <c r="B17" s="1">
        <v>44430</v>
      </c>
      <c r="C17" s="53">
        <v>0.39583333333333298</v>
      </c>
      <c r="D17" s="25">
        <v>9.68</v>
      </c>
      <c r="E17" s="25">
        <v>691</v>
      </c>
      <c r="F17" s="25">
        <v>334</v>
      </c>
      <c r="G17" s="25">
        <v>484</v>
      </c>
      <c r="H17" s="25">
        <f>(0.094-0.09)/0.4*1000</f>
        <v>10.000000000000009</v>
      </c>
      <c r="I17" s="25">
        <v>1.2E-2</v>
      </c>
      <c r="J17" s="25">
        <v>2.42</v>
      </c>
      <c r="K17" s="25">
        <v>0.21</v>
      </c>
      <c r="L17" s="25">
        <v>3.76</v>
      </c>
      <c r="M17" s="25">
        <v>0.755</v>
      </c>
      <c r="N17" s="25">
        <v>0.72399999999999998</v>
      </c>
      <c r="O17" s="25">
        <v>153</v>
      </c>
    </row>
    <row r="18" spans="1:15">
      <c r="A18" t="s">
        <v>91</v>
      </c>
      <c r="B18" s="1">
        <v>44430</v>
      </c>
      <c r="C18" s="53">
        <v>0.39583333333333298</v>
      </c>
      <c r="D18" s="25">
        <v>9.77</v>
      </c>
      <c r="E18" s="25">
        <v>513</v>
      </c>
      <c r="F18" s="25">
        <v>243</v>
      </c>
      <c r="G18" s="25">
        <v>356</v>
      </c>
      <c r="H18" s="25">
        <f>(0.096-0.092)/0.4*1000</f>
        <v>10.000000000000009</v>
      </c>
      <c r="I18" s="25">
        <v>1.7000000000000001E-2</v>
      </c>
      <c r="J18" s="25">
        <v>1.47</v>
      </c>
      <c r="K18" s="25">
        <v>0.247</v>
      </c>
      <c r="L18" s="25">
        <v>2.68</v>
      </c>
      <c r="M18" s="25">
        <v>0.6</v>
      </c>
      <c r="N18" s="25">
        <v>0.56599999999999995</v>
      </c>
      <c r="O18" s="25">
        <v>127</v>
      </c>
    </row>
    <row r="19" spans="1:15">
      <c r="A19" t="s">
        <v>92</v>
      </c>
      <c r="B19" s="1">
        <v>44430</v>
      </c>
      <c r="C19" s="53">
        <v>0.39583333333333298</v>
      </c>
      <c r="D19" s="25">
        <v>9.4700000000000006</v>
      </c>
      <c r="E19" s="25">
        <v>497</v>
      </c>
      <c r="F19" s="25">
        <v>235</v>
      </c>
      <c r="G19" s="25">
        <v>347</v>
      </c>
      <c r="H19" s="25">
        <f>(0.099-0.091)/0.4*1000</f>
        <v>20.000000000000018</v>
      </c>
      <c r="I19" s="25">
        <v>3.1E-2</v>
      </c>
      <c r="J19" s="25">
        <v>0.54100000000000004</v>
      </c>
      <c r="K19" s="25">
        <v>7.8E-2</v>
      </c>
      <c r="L19" s="25">
        <v>1.38</v>
      </c>
      <c r="M19" s="25">
        <v>0.43099999999999999</v>
      </c>
      <c r="N19" s="25">
        <v>0.36599999999999999</v>
      </c>
      <c r="O19" s="25">
        <v>118</v>
      </c>
    </row>
    <row r="20" spans="1:15">
      <c r="A20" t="s">
        <v>93</v>
      </c>
      <c r="B20" s="1">
        <v>44430</v>
      </c>
      <c r="C20" s="53">
        <v>0.39583333333333298</v>
      </c>
      <c r="D20" s="25">
        <v>9.2899999999999991</v>
      </c>
      <c r="E20" s="25">
        <v>471</v>
      </c>
      <c r="F20" s="25">
        <v>222</v>
      </c>
      <c r="G20" s="25">
        <v>326</v>
      </c>
      <c r="H20" s="25">
        <f>(0.098-0.09)/0.4*1000</f>
        <v>20.000000000000018</v>
      </c>
      <c r="I20" s="25">
        <v>1.9E-2</v>
      </c>
      <c r="J20" s="25">
        <v>0.52900000000000003</v>
      </c>
      <c r="K20" s="25">
        <v>3.7999999999999999E-2</v>
      </c>
      <c r="L20" s="25">
        <v>1.41</v>
      </c>
      <c r="M20" s="25">
        <v>0.30099999999999999</v>
      </c>
      <c r="N20" s="25">
        <v>0.252</v>
      </c>
      <c r="O20" s="25">
        <v>112</v>
      </c>
    </row>
    <row r="21" spans="1:15">
      <c r="A21" t="s">
        <v>88</v>
      </c>
      <c r="B21" s="1">
        <v>44469</v>
      </c>
      <c r="C21" s="54" t="s">
        <v>102</v>
      </c>
      <c r="D21" s="25">
        <v>7.65</v>
      </c>
      <c r="E21" s="25">
        <v>250</v>
      </c>
      <c r="F21" s="25">
        <v>118</v>
      </c>
      <c r="G21" s="25">
        <v>175</v>
      </c>
      <c r="H21" s="25">
        <f>(0.206-0.096)/0.1*1000</f>
        <v>1099.9999999999998</v>
      </c>
      <c r="I21" s="25">
        <f>AVERAGE(0.262,0.256)</f>
        <v>0.25900000000000001</v>
      </c>
      <c r="J21" s="25">
        <v>0.53200000000000003</v>
      </c>
      <c r="K21" s="25">
        <v>4.4999999999999998E-2</v>
      </c>
      <c r="L21" s="25">
        <v>2.36</v>
      </c>
      <c r="M21" s="25">
        <v>0.157</v>
      </c>
      <c r="N21" s="25">
        <v>6.8000000000000005E-2</v>
      </c>
      <c r="O21" s="25">
        <v>68</v>
      </c>
    </row>
    <row r="22" spans="1:15">
      <c r="A22" t="s">
        <v>89</v>
      </c>
      <c r="B22" s="1">
        <v>44469</v>
      </c>
      <c r="C22" s="54" t="s">
        <v>102</v>
      </c>
      <c r="D22" s="25">
        <v>7.79</v>
      </c>
      <c r="E22" s="25">
        <v>223</v>
      </c>
      <c r="F22" s="25">
        <v>104</v>
      </c>
      <c r="G22" s="25">
        <v>155</v>
      </c>
      <c r="H22" s="25">
        <f>(0.232-0.091)/0.1*1000</f>
        <v>1410.0000000000002</v>
      </c>
      <c r="I22" s="25">
        <f>AVERAGE(0.973,0.958)</f>
        <v>0.96550000000000002</v>
      </c>
      <c r="J22" s="25">
        <v>0.59599999999999997</v>
      </c>
      <c r="K22" s="25">
        <v>5.0999999999999997E-2</v>
      </c>
      <c r="L22" s="25">
        <v>3.22</v>
      </c>
      <c r="M22" s="25">
        <v>0.19600000000000001</v>
      </c>
      <c r="N22" s="25">
        <v>0.10299999999999999</v>
      </c>
      <c r="O22" s="25">
        <v>64</v>
      </c>
    </row>
    <row r="23" spans="1:15">
      <c r="A23" t="s">
        <v>90</v>
      </c>
      <c r="B23" s="1">
        <v>44469</v>
      </c>
      <c r="C23" s="54" t="s">
        <v>102</v>
      </c>
      <c r="D23" s="25">
        <v>9.25</v>
      </c>
      <c r="E23" s="25">
        <v>514</v>
      </c>
      <c r="F23" s="25">
        <v>246</v>
      </c>
      <c r="G23" s="25">
        <v>359</v>
      </c>
      <c r="H23" s="25">
        <f>(0.097-0.09)/0.4*1000</f>
        <v>17.500000000000014</v>
      </c>
      <c r="I23" s="25">
        <v>0.01</v>
      </c>
      <c r="J23" s="25">
        <v>1.53</v>
      </c>
      <c r="K23" s="25">
        <v>0.01</v>
      </c>
      <c r="L23" s="25">
        <v>2.13</v>
      </c>
      <c r="M23" s="25">
        <v>0.59699999999999998</v>
      </c>
      <c r="N23" s="25">
        <v>0.57999999999999996</v>
      </c>
      <c r="O23" s="25">
        <v>173</v>
      </c>
    </row>
    <row r="24" spans="1:15">
      <c r="A24" t="s">
        <v>91</v>
      </c>
      <c r="B24" s="1">
        <v>44469</v>
      </c>
      <c r="C24" s="54" t="s">
        <v>102</v>
      </c>
      <c r="D24" s="25">
        <v>9.3800000000000008</v>
      </c>
      <c r="E24" s="25">
        <v>453</v>
      </c>
      <c r="F24" s="25">
        <v>216</v>
      </c>
      <c r="G24" s="25">
        <v>317</v>
      </c>
      <c r="H24" s="25">
        <f>(0.099-0.092)/0.4*1000</f>
        <v>17.500000000000014</v>
      </c>
      <c r="I24" s="25">
        <v>2.3E-2</v>
      </c>
      <c r="J24" s="25">
        <v>1.35</v>
      </c>
      <c r="K24" s="25">
        <v>3.4000000000000002E-2</v>
      </c>
      <c r="L24" s="25">
        <v>2.64</v>
      </c>
      <c r="M24" s="25">
        <v>0.36699999999999999</v>
      </c>
      <c r="N24" s="25">
        <v>0.38300000000000001</v>
      </c>
      <c r="O24" s="25">
        <v>110</v>
      </c>
    </row>
    <row r="25" spans="1:15">
      <c r="A25" t="s">
        <v>92</v>
      </c>
      <c r="B25" s="1">
        <v>44469</v>
      </c>
      <c r="C25" s="54" t="s">
        <v>102</v>
      </c>
      <c r="D25" s="25">
        <v>8.98</v>
      </c>
      <c r="E25" s="25">
        <v>472</v>
      </c>
      <c r="F25" s="25">
        <v>225</v>
      </c>
      <c r="G25" s="25">
        <v>330</v>
      </c>
      <c r="H25" s="29">
        <f>(0.102-0.091)/0.3*1000</f>
        <v>36.66666666666665</v>
      </c>
      <c r="I25" s="25">
        <v>2.5000000000000001E-2</v>
      </c>
      <c r="J25" s="25">
        <v>0.44700000000000001</v>
      </c>
      <c r="K25" s="25">
        <v>6.0000000000000001E-3</v>
      </c>
      <c r="L25" s="25">
        <v>1.49</v>
      </c>
      <c r="M25" s="25">
        <v>0.23300000000000001</v>
      </c>
      <c r="N25" s="25">
        <v>0.17599999999999999</v>
      </c>
      <c r="O25" s="25">
        <v>120</v>
      </c>
    </row>
    <row r="26" spans="1:15">
      <c r="A26" t="s">
        <v>93</v>
      </c>
      <c r="B26" s="1">
        <v>44469</v>
      </c>
      <c r="C26" s="54" t="s">
        <v>102</v>
      </c>
      <c r="D26" s="25">
        <v>8.89</v>
      </c>
      <c r="E26" s="25">
        <v>410</v>
      </c>
      <c r="F26" s="25">
        <v>194</v>
      </c>
      <c r="G26" s="25">
        <v>284</v>
      </c>
      <c r="H26" s="25">
        <f>(0.102-0.09)/0.3*1000</f>
        <v>39.999999999999993</v>
      </c>
      <c r="I26" s="25">
        <v>3.9E-2</v>
      </c>
      <c r="J26" s="25">
        <v>0.41399999999999998</v>
      </c>
      <c r="K26" s="25">
        <v>1.2E-2</v>
      </c>
      <c r="L26" s="25">
        <v>1.48</v>
      </c>
      <c r="M26" s="25">
        <v>0.20899999999999999</v>
      </c>
      <c r="N26" s="25">
        <v>0.193</v>
      </c>
      <c r="O26" s="25">
        <v>104</v>
      </c>
    </row>
    <row r="27" spans="1:15">
      <c r="A27" t="s">
        <v>88</v>
      </c>
      <c r="B27" s="51">
        <v>44498</v>
      </c>
      <c r="C27" s="29" t="s">
        <v>103</v>
      </c>
      <c r="D27" s="25">
        <v>6.92</v>
      </c>
      <c r="E27" s="25">
        <v>261</v>
      </c>
      <c r="F27" s="25">
        <v>128</v>
      </c>
      <c r="G27" s="25">
        <v>183</v>
      </c>
      <c r="H27" s="29">
        <f>(0.11-0.092)/0.2*1000</f>
        <v>90.000000000000014</v>
      </c>
      <c r="I27" s="30">
        <v>0.128</v>
      </c>
      <c r="J27" s="30">
        <v>0.57999999999999996</v>
      </c>
      <c r="K27" s="30">
        <v>3.9E-2</v>
      </c>
      <c r="L27" s="30">
        <v>2.4700000000000002</v>
      </c>
      <c r="M27" s="30">
        <v>0.38700000000000001</v>
      </c>
      <c r="N27" s="30">
        <v>0.32700000000000001</v>
      </c>
      <c r="O27" s="25">
        <v>15</v>
      </c>
    </row>
    <row r="28" spans="1:15">
      <c r="A28" t="s">
        <v>89</v>
      </c>
      <c r="B28" s="51">
        <v>44498</v>
      </c>
      <c r="C28" s="29" t="s">
        <v>103</v>
      </c>
      <c r="D28" s="25">
        <v>6.93</v>
      </c>
      <c r="E28" s="25">
        <v>232</v>
      </c>
      <c r="F28" s="25">
        <v>109</v>
      </c>
      <c r="G28" s="25">
        <v>162</v>
      </c>
      <c r="H28" s="29">
        <f>(0.105-0.091)/0.2*1000</f>
        <v>69.999999999999986</v>
      </c>
      <c r="I28" s="30">
        <v>0.1</v>
      </c>
      <c r="J28" s="30">
        <v>0.56999999999999995</v>
      </c>
      <c r="K28" s="30">
        <v>0.08</v>
      </c>
      <c r="L28" s="30">
        <v>2.97</v>
      </c>
      <c r="M28" s="30">
        <v>0.33400000000000002</v>
      </c>
      <c r="N28" s="30">
        <v>0.26200000000000001</v>
      </c>
      <c r="O28" s="25">
        <v>52</v>
      </c>
    </row>
    <row r="29" spans="1:15">
      <c r="A29" t="s">
        <v>90</v>
      </c>
      <c r="B29" s="51">
        <v>44498</v>
      </c>
      <c r="C29" s="29" t="s">
        <v>103</v>
      </c>
      <c r="D29" s="25">
        <v>8.15</v>
      </c>
      <c r="E29" s="25">
        <v>558</v>
      </c>
      <c r="F29" s="25">
        <v>267</v>
      </c>
      <c r="G29" s="25">
        <v>390</v>
      </c>
      <c r="H29" s="29">
        <f>(0.095-0.09)/0.4*1000</f>
        <v>12.500000000000011</v>
      </c>
      <c r="I29" s="30">
        <v>1.2999999999999999E-2</v>
      </c>
      <c r="J29" s="30">
        <v>2.37</v>
      </c>
      <c r="K29" s="30">
        <v>5.0000000000000001E-3</v>
      </c>
      <c r="L29" s="30">
        <v>3.06</v>
      </c>
      <c r="M29" s="30">
        <v>0.22900000000000001</v>
      </c>
      <c r="N29" s="30">
        <v>0.185</v>
      </c>
      <c r="O29" s="25">
        <v>150</v>
      </c>
    </row>
    <row r="30" spans="1:15">
      <c r="A30" t="s">
        <v>91</v>
      </c>
      <c r="B30" s="51">
        <v>44498</v>
      </c>
      <c r="C30" s="29" t="s">
        <v>103</v>
      </c>
      <c r="D30" s="25">
        <v>8.1</v>
      </c>
      <c r="E30" s="25">
        <v>498</v>
      </c>
      <c r="F30" s="25">
        <v>236</v>
      </c>
      <c r="G30" s="25">
        <v>347</v>
      </c>
      <c r="H30" s="29">
        <f>(0.096-0.091)/0.4*1000</f>
        <v>12.500000000000011</v>
      </c>
      <c r="I30" s="30">
        <v>2.1999999999999999E-2</v>
      </c>
      <c r="J30" s="30">
        <v>2.06</v>
      </c>
      <c r="K30" s="30">
        <v>8.9999999999999993E-3</v>
      </c>
      <c r="L30" s="30">
        <v>3.36</v>
      </c>
      <c r="M30" s="30">
        <v>0.24399999999999999</v>
      </c>
      <c r="N30" s="30">
        <v>0.20599999999999999</v>
      </c>
      <c r="O30" s="25">
        <v>119</v>
      </c>
    </row>
    <row r="31" spans="1:15">
      <c r="A31" t="s">
        <v>92</v>
      </c>
      <c r="B31" s="51">
        <v>44498</v>
      </c>
      <c r="C31" s="29" t="s">
        <v>103</v>
      </c>
      <c r="D31" s="25">
        <v>7.97</v>
      </c>
      <c r="E31" s="25">
        <v>490</v>
      </c>
      <c r="F31" s="25">
        <v>237</v>
      </c>
      <c r="G31" s="25">
        <v>340</v>
      </c>
      <c r="H31" s="29">
        <f>(0.097-0.092)/0.3*1000</f>
        <v>16.666666666666682</v>
      </c>
      <c r="I31" s="30">
        <v>0</v>
      </c>
      <c r="J31" s="30">
        <v>0.67</v>
      </c>
      <c r="K31" s="30">
        <v>6.0000000000000001E-3</v>
      </c>
      <c r="L31" s="30">
        <v>1.37</v>
      </c>
      <c r="M31" s="30">
        <v>0.21</v>
      </c>
      <c r="N31" s="30">
        <v>0.17299999999999999</v>
      </c>
      <c r="O31" s="25">
        <v>124</v>
      </c>
    </row>
    <row r="32" spans="1:15">
      <c r="A32" t="s">
        <v>93</v>
      </c>
      <c r="B32" s="51">
        <v>44498</v>
      </c>
      <c r="C32" s="29" t="s">
        <v>103</v>
      </c>
      <c r="D32" s="25">
        <v>7.79</v>
      </c>
      <c r="E32" s="25">
        <v>424</v>
      </c>
      <c r="F32" s="25">
        <v>202</v>
      </c>
      <c r="G32" s="25">
        <v>297</v>
      </c>
      <c r="H32" s="29">
        <f>(0.096-0.091)/0.3*1000</f>
        <v>16.666666666666682</v>
      </c>
      <c r="I32" s="30">
        <v>1.2999999999999999E-2</v>
      </c>
      <c r="J32" s="30">
        <v>0.63</v>
      </c>
      <c r="K32" s="30">
        <v>1.2E-2</v>
      </c>
      <c r="L32" s="30">
        <v>1.57</v>
      </c>
      <c r="M32" s="30">
        <v>0.20599999999999999</v>
      </c>
      <c r="N32" s="30">
        <v>0.185</v>
      </c>
      <c r="O32" s="25">
        <v>126</v>
      </c>
    </row>
    <row r="33" spans="1:15">
      <c r="A33" t="s">
        <v>88</v>
      </c>
      <c r="B33" s="1">
        <v>44531</v>
      </c>
      <c r="C33" s="29" t="s">
        <v>102</v>
      </c>
      <c r="D33" s="25">
        <v>8.25</v>
      </c>
      <c r="E33" s="25">
        <v>351</v>
      </c>
      <c r="F33" s="25">
        <v>163</v>
      </c>
      <c r="G33" s="25">
        <v>244</v>
      </c>
      <c r="H33" s="25">
        <v>496.00000000000017</v>
      </c>
      <c r="I33" s="25">
        <v>8.3000000000000004E-2</v>
      </c>
      <c r="J33" s="25">
        <v>0.39</v>
      </c>
      <c r="K33" s="25">
        <v>1.7999999999999999E-2</v>
      </c>
      <c r="L33" s="25">
        <v>1.67</v>
      </c>
      <c r="M33" s="25">
        <v>0.60499999999999998</v>
      </c>
      <c r="N33" s="25">
        <v>0.59399999999999997</v>
      </c>
      <c r="O33" s="25">
        <v>63</v>
      </c>
    </row>
    <row r="34" spans="1:15">
      <c r="A34" t="s">
        <v>89</v>
      </c>
      <c r="B34" s="1">
        <v>44531</v>
      </c>
      <c r="C34" s="29" t="s">
        <v>102</v>
      </c>
      <c r="D34" s="25">
        <v>8.31</v>
      </c>
      <c r="E34" s="25">
        <v>352</v>
      </c>
      <c r="F34" s="25">
        <v>165</v>
      </c>
      <c r="G34" s="25">
        <v>244</v>
      </c>
      <c r="H34" s="25">
        <v>991.99999999999989</v>
      </c>
      <c r="I34" s="25">
        <v>7.9000000000000001E-2</v>
      </c>
      <c r="J34" s="25">
        <v>0.32</v>
      </c>
      <c r="K34" s="25">
        <v>1.7999999999999999E-2</v>
      </c>
      <c r="L34" s="25">
        <v>1.63</v>
      </c>
      <c r="M34" s="25">
        <v>0.57699999999999996</v>
      </c>
      <c r="N34" s="25">
        <v>0.59399999999999997</v>
      </c>
      <c r="O34" s="25">
        <v>58</v>
      </c>
    </row>
    <row r="35" spans="1:15">
      <c r="A35" t="s">
        <v>90</v>
      </c>
      <c r="B35" s="1">
        <v>44531</v>
      </c>
      <c r="C35" s="29" t="s">
        <v>102</v>
      </c>
      <c r="D35" s="25">
        <v>8.39</v>
      </c>
      <c r="E35" s="25">
        <v>404</v>
      </c>
      <c r="F35" s="25">
        <v>189</v>
      </c>
      <c r="G35" s="25">
        <v>283</v>
      </c>
      <c r="H35" s="25">
        <v>76.499999999999972</v>
      </c>
      <c r="I35" s="25">
        <v>8.9999999999999993E-3</v>
      </c>
      <c r="J35" s="25">
        <v>0.64</v>
      </c>
      <c r="K35" s="25">
        <v>8.9999999999999993E-3</v>
      </c>
      <c r="L35" s="25">
        <v>1.43</v>
      </c>
      <c r="M35" s="25">
        <v>0.37</v>
      </c>
      <c r="N35" s="25">
        <v>0.36299999999999999</v>
      </c>
      <c r="O35" s="25">
        <v>80</v>
      </c>
    </row>
    <row r="36" spans="1:15">
      <c r="A36" t="s">
        <v>91</v>
      </c>
      <c r="B36" s="1">
        <v>44531</v>
      </c>
      <c r="C36" s="29" t="s">
        <v>102</v>
      </c>
      <c r="D36" s="25">
        <v>8.4700000000000006</v>
      </c>
      <c r="E36" s="25">
        <v>421</v>
      </c>
      <c r="F36" s="25">
        <v>202</v>
      </c>
      <c r="G36" s="25">
        <v>294</v>
      </c>
      <c r="H36" s="25">
        <v>75.500000000000014</v>
      </c>
      <c r="I36" s="25">
        <v>1.7000000000000001E-2</v>
      </c>
      <c r="J36" s="25">
        <v>0.62</v>
      </c>
      <c r="K36" s="25">
        <v>8.9999999999999993E-3</v>
      </c>
      <c r="L36" s="25">
        <v>1.79</v>
      </c>
      <c r="M36" s="25">
        <v>0.39800000000000002</v>
      </c>
      <c r="N36" s="25">
        <v>0.42699999999999999</v>
      </c>
      <c r="O36" s="25">
        <v>81</v>
      </c>
    </row>
    <row r="37" spans="1:15">
      <c r="A37" t="s">
        <v>92</v>
      </c>
      <c r="B37" s="1">
        <v>44531</v>
      </c>
      <c r="C37" s="29" t="s">
        <v>102</v>
      </c>
      <c r="D37" s="25">
        <v>8.2799999999999994</v>
      </c>
      <c r="E37" s="25">
        <v>406</v>
      </c>
      <c r="F37" s="25">
        <v>194</v>
      </c>
      <c r="G37" s="25">
        <v>284</v>
      </c>
      <c r="H37" s="25">
        <v>91.999999999999957</v>
      </c>
      <c r="I37" s="25">
        <v>0.02</v>
      </c>
      <c r="J37" s="25">
        <v>0.5</v>
      </c>
      <c r="K37" s="25">
        <v>3.0000000000000001E-3</v>
      </c>
      <c r="L37" s="25">
        <v>1.51</v>
      </c>
      <c r="M37" s="25">
        <v>0.28000000000000003</v>
      </c>
      <c r="N37" s="25">
        <v>0.27500000000000002</v>
      </c>
      <c r="O37" s="25">
        <v>80</v>
      </c>
    </row>
    <row r="38" spans="1:15">
      <c r="A38" t="s">
        <v>93</v>
      </c>
      <c r="B38" s="1">
        <v>44531</v>
      </c>
      <c r="C38" s="29" t="s">
        <v>102</v>
      </c>
      <c r="D38" s="25">
        <v>8.33</v>
      </c>
      <c r="E38" s="25">
        <v>411</v>
      </c>
      <c r="F38" s="25">
        <v>195</v>
      </c>
      <c r="G38" s="25">
        <v>287</v>
      </c>
      <c r="H38" s="25">
        <v>111.33333333333329</v>
      </c>
      <c r="I38" s="25">
        <v>1.7000000000000001E-2</v>
      </c>
      <c r="J38" s="25">
        <v>0.49</v>
      </c>
      <c r="K38" s="25">
        <v>7.0000000000000001E-3</v>
      </c>
      <c r="L38" s="25">
        <v>1.36</v>
      </c>
      <c r="M38" s="25">
        <v>0.32100000000000001</v>
      </c>
      <c r="N38" s="25">
        <v>0.33500000000000002</v>
      </c>
      <c r="O38" s="25">
        <v>82</v>
      </c>
    </row>
    <row r="39" spans="1:15">
      <c r="A39" t="s">
        <v>88</v>
      </c>
      <c r="B39" s="1">
        <v>44598</v>
      </c>
      <c r="C39" s="29" t="s">
        <v>123</v>
      </c>
      <c r="D39" s="25">
        <v>7.03</v>
      </c>
      <c r="E39" s="25">
        <v>1376</v>
      </c>
      <c r="F39" s="25">
        <v>678</v>
      </c>
      <c r="G39" s="25">
        <v>959</v>
      </c>
      <c r="H39" s="25">
        <v>340</v>
      </c>
      <c r="I39" s="25">
        <v>0.184</v>
      </c>
      <c r="J39" s="25">
        <v>0.34499999999999997</v>
      </c>
      <c r="K39" s="25">
        <v>1.2999999999999999E-2</v>
      </c>
      <c r="L39" s="25">
        <v>1.9</v>
      </c>
      <c r="M39" s="25">
        <v>0.14899999999999999</v>
      </c>
      <c r="N39" s="25">
        <v>0.114</v>
      </c>
      <c r="O39" s="25">
        <v>47</v>
      </c>
    </row>
    <row r="40" spans="1:15">
      <c r="A40" t="s">
        <v>89</v>
      </c>
      <c r="B40" s="1">
        <v>44598</v>
      </c>
      <c r="C40" s="29" t="s">
        <v>123</v>
      </c>
      <c r="D40" s="25">
        <v>7.16</v>
      </c>
      <c r="E40" s="25">
        <v>1419</v>
      </c>
      <c r="F40" s="25">
        <v>700</v>
      </c>
      <c r="G40" s="25">
        <v>990</v>
      </c>
      <c r="H40" s="25">
        <v>250.00000000000006</v>
      </c>
      <c r="I40" s="25">
        <v>0.184</v>
      </c>
      <c r="J40" s="25">
        <v>0.36299999999999999</v>
      </c>
      <c r="K40" s="25">
        <v>2.1000000000000001E-2</v>
      </c>
      <c r="L40" s="25">
        <v>2.29</v>
      </c>
      <c r="M40" s="25">
        <v>0.14699999999999999</v>
      </c>
      <c r="N40" s="25">
        <v>0.11700000000000001</v>
      </c>
      <c r="O40" s="25">
        <v>40</v>
      </c>
    </row>
    <row r="41" spans="1:15">
      <c r="A41" t="s">
        <v>90</v>
      </c>
      <c r="B41" s="1">
        <v>44598</v>
      </c>
      <c r="C41" s="29" t="s">
        <v>123</v>
      </c>
      <c r="D41" s="25">
        <v>7.79</v>
      </c>
      <c r="E41" s="25">
        <v>795</v>
      </c>
      <c r="F41" s="25">
        <v>380</v>
      </c>
      <c r="G41" s="25">
        <v>550</v>
      </c>
      <c r="H41" s="25">
        <v>33.333333333333364</v>
      </c>
      <c r="I41" s="25">
        <v>2.9000000000000001E-2</v>
      </c>
      <c r="J41" s="25">
        <v>1.52</v>
      </c>
      <c r="K41" s="25">
        <v>0</v>
      </c>
      <c r="L41" s="25">
        <v>2.48</v>
      </c>
      <c r="M41" s="25">
        <v>0.126</v>
      </c>
      <c r="N41" s="25">
        <v>0.11799999999999999</v>
      </c>
      <c r="O41" s="25">
        <v>129</v>
      </c>
    </row>
    <row r="42" spans="1:15">
      <c r="A42" t="s">
        <v>91</v>
      </c>
      <c r="B42" s="1">
        <v>44598</v>
      </c>
      <c r="C42" s="29" t="s">
        <v>123</v>
      </c>
      <c r="D42" s="25">
        <v>7.46</v>
      </c>
      <c r="E42" s="25">
        <v>1068</v>
      </c>
      <c r="F42" s="25">
        <v>518</v>
      </c>
      <c r="G42" s="25">
        <v>746</v>
      </c>
      <c r="H42" s="25">
        <v>36.6666666666667</v>
      </c>
      <c r="I42" s="25">
        <v>0.05</v>
      </c>
      <c r="J42" s="25">
        <v>1.37</v>
      </c>
      <c r="K42" s="25">
        <v>5.0000000000000001E-3</v>
      </c>
      <c r="L42" s="25">
        <v>2.69</v>
      </c>
      <c r="M42" s="25">
        <v>0.125</v>
      </c>
      <c r="N42" s="25">
        <v>0.108</v>
      </c>
      <c r="O42" s="25">
        <v>83</v>
      </c>
    </row>
    <row r="43" spans="1:15">
      <c r="A43" t="s">
        <v>92</v>
      </c>
      <c r="B43" s="1">
        <v>44598</v>
      </c>
      <c r="C43" s="29" t="s">
        <v>123</v>
      </c>
      <c r="D43" s="25">
        <v>7.91</v>
      </c>
      <c r="E43" s="25">
        <v>971</v>
      </c>
      <c r="F43" s="25">
        <v>473</v>
      </c>
      <c r="G43" s="25">
        <v>679</v>
      </c>
      <c r="H43" s="25">
        <v>36.66666666666665</v>
      </c>
      <c r="I43" s="25">
        <v>3.2000000000000001E-2</v>
      </c>
      <c r="J43" s="25">
        <v>0.59799999999999998</v>
      </c>
      <c r="K43" s="25">
        <v>0</v>
      </c>
      <c r="L43" s="25">
        <v>1.52</v>
      </c>
      <c r="M43" s="25">
        <v>0.13300000000000001</v>
      </c>
      <c r="N43" s="25">
        <v>0.11899999999999999</v>
      </c>
      <c r="O43" s="25">
        <v>100</v>
      </c>
    </row>
    <row r="44" spans="1:15">
      <c r="A44" t="s">
        <v>93</v>
      </c>
      <c r="B44" s="1">
        <v>44598</v>
      </c>
      <c r="C44" s="29" t="s">
        <v>123</v>
      </c>
      <c r="D44" s="25">
        <v>7.86</v>
      </c>
      <c r="E44" s="25">
        <v>1139</v>
      </c>
      <c r="F44" s="25">
        <v>559</v>
      </c>
      <c r="G44" s="25">
        <v>799</v>
      </c>
      <c r="H44" s="25">
        <v>33.333333333333321</v>
      </c>
      <c r="I44" s="25">
        <v>0.05</v>
      </c>
      <c r="J44" s="25">
        <v>0.54600000000000004</v>
      </c>
      <c r="K44" s="25">
        <v>4.0000000000000001E-3</v>
      </c>
      <c r="L44" s="25">
        <v>2.16</v>
      </c>
      <c r="M44" s="25">
        <v>0.153</v>
      </c>
      <c r="N44" s="25">
        <v>0.123</v>
      </c>
      <c r="O44" s="25">
        <v>84</v>
      </c>
    </row>
    <row r="45" spans="1:15">
      <c r="A45" t="s">
        <v>88</v>
      </c>
      <c r="B45" s="1">
        <v>44610</v>
      </c>
      <c r="C45" s="29" t="s">
        <v>123</v>
      </c>
      <c r="D45" s="25">
        <v>7.2</v>
      </c>
      <c r="E45" s="25">
        <v>234</v>
      </c>
      <c r="F45" s="25">
        <v>109</v>
      </c>
      <c r="G45" s="25">
        <v>162</v>
      </c>
      <c r="H45" s="25">
        <v>476.00000000000006</v>
      </c>
      <c r="I45" s="25">
        <v>4.3999999999999997E-2</v>
      </c>
      <c r="J45" s="25">
        <v>0.223</v>
      </c>
      <c r="K45" s="25">
        <v>1.2999999999999999E-2</v>
      </c>
      <c r="L45" s="25">
        <v>1.69</v>
      </c>
      <c r="M45" s="25">
        <v>0.17199999999999999</v>
      </c>
      <c r="N45" s="25">
        <v>0.14499999999999999</v>
      </c>
      <c r="O45" s="25">
        <v>33</v>
      </c>
    </row>
    <row r="46" spans="1:15">
      <c r="A46" t="s">
        <v>89</v>
      </c>
      <c r="B46" s="1">
        <v>44610</v>
      </c>
      <c r="C46" s="29" t="s">
        <v>123</v>
      </c>
      <c r="D46" s="25">
        <v>7.1</v>
      </c>
      <c r="E46" s="25">
        <v>243</v>
      </c>
      <c r="F46" s="25">
        <v>117</v>
      </c>
      <c r="G46" s="25">
        <v>176</v>
      </c>
      <c r="H46" s="25">
        <v>453.00000000000006</v>
      </c>
      <c r="I46" s="25">
        <v>4.2999999999999997E-2</v>
      </c>
      <c r="J46" s="25">
        <v>0.20899999999999999</v>
      </c>
      <c r="K46" s="25">
        <v>7.0000000000000001E-3</v>
      </c>
      <c r="L46" s="25">
        <v>1.73</v>
      </c>
      <c r="M46" s="25">
        <v>0.14099999999999999</v>
      </c>
      <c r="N46" s="25">
        <v>9.6000000000000002E-2</v>
      </c>
      <c r="O46" s="25">
        <v>35</v>
      </c>
    </row>
    <row r="47" spans="1:15">
      <c r="A47" t="s">
        <v>90</v>
      </c>
      <c r="B47" s="1">
        <v>44610</v>
      </c>
      <c r="C47" s="29" t="s">
        <v>123</v>
      </c>
      <c r="D47" s="25">
        <v>7.69</v>
      </c>
      <c r="E47" s="25">
        <v>340</v>
      </c>
      <c r="F47" s="25">
        <v>158</v>
      </c>
      <c r="G47" s="25">
        <v>238</v>
      </c>
      <c r="H47" s="25">
        <v>32.999999999999972</v>
      </c>
      <c r="I47" s="25">
        <v>2.3E-2</v>
      </c>
      <c r="J47" s="25">
        <v>0.92100000000000004</v>
      </c>
      <c r="K47" s="25">
        <v>1.4999999999999999E-2</v>
      </c>
      <c r="L47" s="25">
        <v>2.39</v>
      </c>
      <c r="M47" s="25">
        <v>0.219</v>
      </c>
      <c r="N47" s="25">
        <v>0.19</v>
      </c>
      <c r="O47" s="25">
        <v>110</v>
      </c>
    </row>
    <row r="48" spans="1:15">
      <c r="A48" t="s">
        <v>91</v>
      </c>
      <c r="B48" s="1">
        <v>44610</v>
      </c>
      <c r="C48" s="29" t="s">
        <v>123</v>
      </c>
      <c r="D48" s="25">
        <v>7.67</v>
      </c>
      <c r="E48" s="25">
        <v>404</v>
      </c>
      <c r="F48" s="25">
        <v>191</v>
      </c>
      <c r="G48" s="25">
        <v>282</v>
      </c>
      <c r="H48" s="25">
        <v>49.000000000000014</v>
      </c>
      <c r="I48" s="25">
        <v>1.9E-2</v>
      </c>
      <c r="J48" s="25">
        <v>1.28</v>
      </c>
      <c r="K48" s="25">
        <v>3.0000000000000001E-3</v>
      </c>
      <c r="L48" s="25">
        <v>2.36</v>
      </c>
      <c r="M48" s="25">
        <v>0.18</v>
      </c>
      <c r="N48" s="25">
        <v>0.153</v>
      </c>
      <c r="O48" s="25">
        <v>85</v>
      </c>
    </row>
    <row r="49" spans="1:15">
      <c r="A49" t="s">
        <v>92</v>
      </c>
      <c r="B49" s="1">
        <v>44610</v>
      </c>
      <c r="C49" s="29" t="s">
        <v>123</v>
      </c>
      <c r="D49" s="25">
        <v>7.49</v>
      </c>
      <c r="E49" s="25">
        <v>362</v>
      </c>
      <c r="F49" s="25">
        <v>172</v>
      </c>
      <c r="G49" s="25">
        <v>252</v>
      </c>
      <c r="H49" s="25">
        <v>76.999999999999986</v>
      </c>
      <c r="I49" s="25">
        <v>2.1999999999999999E-2</v>
      </c>
      <c r="J49" s="25">
        <v>0.38100000000000001</v>
      </c>
      <c r="K49" s="25">
        <v>7.0000000000000001E-3</v>
      </c>
      <c r="L49" s="25">
        <v>1.49</v>
      </c>
      <c r="M49" s="25">
        <v>0.25800000000000001</v>
      </c>
      <c r="N49" s="25">
        <v>0.223</v>
      </c>
      <c r="O49" s="25">
        <v>75</v>
      </c>
    </row>
    <row r="50" spans="1:15">
      <c r="A50" t="s">
        <v>93</v>
      </c>
      <c r="B50" s="1">
        <v>44610</v>
      </c>
      <c r="C50" s="29" t="s">
        <v>123</v>
      </c>
      <c r="D50" s="25">
        <v>7.67</v>
      </c>
      <c r="E50" s="25">
        <v>337</v>
      </c>
      <c r="F50" s="25">
        <v>158</v>
      </c>
      <c r="G50" s="25">
        <v>234</v>
      </c>
      <c r="H50" s="25">
        <v>49.499999999999957</v>
      </c>
      <c r="I50" s="25">
        <v>1.7999999999999999E-2</v>
      </c>
      <c r="J50" s="25">
        <v>0.36699999999999999</v>
      </c>
      <c r="K50" s="25">
        <v>3.0000000000000001E-3</v>
      </c>
      <c r="L50" s="25">
        <v>1.48</v>
      </c>
      <c r="M50" s="25">
        <v>0.187</v>
      </c>
      <c r="N50" s="25">
        <v>0.13700000000000001</v>
      </c>
      <c r="O50" s="25">
        <v>62</v>
      </c>
    </row>
    <row r="51" spans="1:15">
      <c r="A51" t="s">
        <v>104</v>
      </c>
      <c r="B51" s="1">
        <v>44636</v>
      </c>
      <c r="C51" s="53">
        <v>0.6875</v>
      </c>
      <c r="D51" s="25">
        <v>7.12</v>
      </c>
      <c r="E51" s="25">
        <f>6.8*1000</f>
        <v>6800</v>
      </c>
      <c r="F51" s="25">
        <f>3.72*1000</f>
        <v>3720</v>
      </c>
      <c r="G51" s="25">
        <f>4.75*1000</f>
        <v>4750</v>
      </c>
      <c r="H51" s="56">
        <f>(0.1084-0.093)/0.1*1000</f>
        <v>153.99999999999997</v>
      </c>
      <c r="I51" s="25">
        <v>1.31</v>
      </c>
      <c r="J51" s="25">
        <v>1.28</v>
      </c>
      <c r="K51" s="25">
        <v>0.182</v>
      </c>
      <c r="L51" s="25">
        <v>6.5</v>
      </c>
      <c r="M51" s="25">
        <v>0.23300000000000001</v>
      </c>
      <c r="N51" s="25">
        <v>0.16600000000000001</v>
      </c>
      <c r="O51" s="25">
        <v>40</v>
      </c>
    </row>
    <row r="52" spans="1:15">
      <c r="A52" t="s">
        <v>105</v>
      </c>
      <c r="B52" s="1">
        <v>44636</v>
      </c>
      <c r="C52" s="53">
        <v>0.6875</v>
      </c>
      <c r="D52" s="25">
        <v>7.16</v>
      </c>
      <c r="E52" s="25">
        <f>6.81*1000</f>
        <v>6810</v>
      </c>
      <c r="F52" s="25">
        <f>3.73*1000</f>
        <v>3730</v>
      </c>
      <c r="G52" s="25">
        <f>4.76*1000</f>
        <v>4760</v>
      </c>
      <c r="H52" s="56">
        <f>(0.109-0.092)/0.1*1000</f>
        <v>170</v>
      </c>
      <c r="I52" s="25">
        <v>1.29</v>
      </c>
      <c r="J52" s="25">
        <v>1.22</v>
      </c>
      <c r="K52" s="25">
        <v>0.17699999999999999</v>
      </c>
      <c r="L52" s="25">
        <v>6.26</v>
      </c>
      <c r="M52" s="25">
        <v>0.23599999999999999</v>
      </c>
      <c r="N52" s="25">
        <v>0.16900000000000001</v>
      </c>
      <c r="O52" s="25">
        <v>40</v>
      </c>
    </row>
    <row r="53" spans="1:15">
      <c r="A53" t="s">
        <v>46</v>
      </c>
      <c r="B53" s="1">
        <v>44637</v>
      </c>
      <c r="C53" s="53">
        <v>0.41666666666666669</v>
      </c>
      <c r="D53" s="25">
        <v>7.75</v>
      </c>
      <c r="E53" s="25">
        <f>2.1*1000</f>
        <v>2100</v>
      </c>
      <c r="F53" s="25">
        <f>1.04*1000</f>
        <v>1040</v>
      </c>
      <c r="G53" s="25">
        <f>1.46*1000</f>
        <v>1460</v>
      </c>
      <c r="H53" s="56">
        <f>(0.0982-0.094)/0.3*1000</f>
        <v>13.999999999999984</v>
      </c>
      <c r="I53" s="25">
        <v>0.14799999999999999</v>
      </c>
      <c r="J53" s="25">
        <v>1.54</v>
      </c>
      <c r="K53" s="25">
        <v>4.2999999999999997E-2</v>
      </c>
      <c r="L53" s="25">
        <v>3.73</v>
      </c>
      <c r="M53" s="25">
        <v>0.125</v>
      </c>
      <c r="N53" s="25">
        <v>9.2999999999999999E-2</v>
      </c>
      <c r="O53" s="25">
        <v>120</v>
      </c>
    </row>
    <row r="54" spans="1:15">
      <c r="A54" t="s">
        <v>47</v>
      </c>
      <c r="B54" s="1">
        <v>44637</v>
      </c>
      <c r="C54" s="53">
        <v>0.41666666666666669</v>
      </c>
      <c r="D54" s="25">
        <v>7.71</v>
      </c>
      <c r="E54" s="25">
        <f>4.13*1000</f>
        <v>4130</v>
      </c>
      <c r="F54" s="25">
        <f>2.22*1000</f>
        <v>2220</v>
      </c>
      <c r="G54" s="25">
        <f>2.9*1000</f>
        <v>2900</v>
      </c>
      <c r="H54" s="56">
        <f>(0.0991-0.093)/0.3*1000</f>
        <v>20.333333333333314</v>
      </c>
      <c r="I54" s="25">
        <v>0.372</v>
      </c>
      <c r="J54" s="25">
        <v>1.53</v>
      </c>
      <c r="K54" s="25">
        <v>0.107</v>
      </c>
      <c r="L54" s="25">
        <v>4.79</v>
      </c>
      <c r="M54" s="25">
        <v>0.13200000000000001</v>
      </c>
      <c r="N54" s="25">
        <v>9.4E-2</v>
      </c>
      <c r="O54" s="25">
        <v>80</v>
      </c>
    </row>
    <row r="55" spans="1:15">
      <c r="A55" t="s">
        <v>48</v>
      </c>
      <c r="B55" s="1">
        <v>44637</v>
      </c>
      <c r="C55" s="53">
        <v>0.41666666666666702</v>
      </c>
      <c r="D55" s="25">
        <v>7.92</v>
      </c>
      <c r="E55" s="25">
        <f>2.61*1000</f>
        <v>2610</v>
      </c>
      <c r="F55" s="25">
        <f>1.97*1000</f>
        <v>1970</v>
      </c>
      <c r="G55" s="25">
        <f>3.75*1000</f>
        <v>3750</v>
      </c>
      <c r="H55" s="56">
        <f>(0.1013-0.094)/0.3*1000</f>
        <v>24.333333333333339</v>
      </c>
      <c r="I55" s="25">
        <v>0.27800000000000002</v>
      </c>
      <c r="J55" s="25">
        <v>0.90200000000000002</v>
      </c>
      <c r="K55" s="25">
        <v>6.6000000000000003E-2</v>
      </c>
      <c r="L55" s="25">
        <v>3.29</v>
      </c>
      <c r="M55" s="25">
        <v>0.16700000000000001</v>
      </c>
      <c r="N55" s="25">
        <v>0.128</v>
      </c>
      <c r="O55" s="25">
        <v>120</v>
      </c>
    </row>
    <row r="56" spans="1:15">
      <c r="A56" t="s">
        <v>49</v>
      </c>
      <c r="B56" s="1">
        <v>44637</v>
      </c>
      <c r="C56" s="53">
        <v>0.41666666666666702</v>
      </c>
      <c r="D56" s="25">
        <v>7.88</v>
      </c>
      <c r="E56" s="25">
        <f>4.85*1000</f>
        <v>4850</v>
      </c>
      <c r="F56" s="25">
        <f>2.62*1000</f>
        <v>2620</v>
      </c>
      <c r="G56" s="25">
        <f>3.38*1000</f>
        <v>3380</v>
      </c>
      <c r="H56" s="56">
        <f>(0.0994-0.092)/0.3*1000</f>
        <v>24.666666666666682</v>
      </c>
      <c r="I56" s="25">
        <v>0.44700000000000001</v>
      </c>
      <c r="J56" s="25">
        <v>0.84699999999999998</v>
      </c>
      <c r="K56" s="25">
        <v>8.1000000000000003E-2</v>
      </c>
      <c r="L56" s="25">
        <v>3.99</v>
      </c>
      <c r="M56" s="25">
        <v>0.18099999999999999</v>
      </c>
      <c r="N56" s="25">
        <v>0.14299999999999999</v>
      </c>
      <c r="O56" s="25">
        <v>80</v>
      </c>
    </row>
    <row r="57" spans="1:15">
      <c r="A57" t="s">
        <v>104</v>
      </c>
      <c r="B57" s="1">
        <v>44650</v>
      </c>
      <c r="C57" s="53">
        <v>0.39583333333333331</v>
      </c>
      <c r="D57" s="25">
        <v>7.43</v>
      </c>
      <c r="E57" s="25">
        <v>939</v>
      </c>
      <c r="F57" s="25">
        <v>458</v>
      </c>
      <c r="G57" s="25">
        <v>659</v>
      </c>
      <c r="H57" s="56">
        <f>(0.153-0.093)/0.1*1000</f>
        <v>600</v>
      </c>
      <c r="I57" s="25">
        <v>0.24399999999999999</v>
      </c>
      <c r="J57" s="25">
        <v>0.45100000000000001</v>
      </c>
      <c r="K57" s="25">
        <v>3.4000000000000002E-2</v>
      </c>
      <c r="L57" s="25">
        <v>3.05</v>
      </c>
      <c r="M57" s="25">
        <v>0.15</v>
      </c>
      <c r="N57" s="25">
        <v>0.114</v>
      </c>
      <c r="O57" s="25">
        <v>40</v>
      </c>
    </row>
    <row r="58" spans="1:15">
      <c r="A58" t="s">
        <v>105</v>
      </c>
      <c r="B58" s="1">
        <v>44650</v>
      </c>
      <c r="C58" s="53">
        <v>0.39583333333333331</v>
      </c>
      <c r="D58" s="25">
        <v>7.64</v>
      </c>
      <c r="E58" s="25">
        <v>896</v>
      </c>
      <c r="F58" s="25">
        <v>432</v>
      </c>
      <c r="G58" s="25">
        <v>624</v>
      </c>
      <c r="H58" s="56">
        <f>(0.143-0.093)/0.1*1000</f>
        <v>499.99999999999989</v>
      </c>
      <c r="I58" s="25">
        <v>0.318</v>
      </c>
      <c r="J58" s="25">
        <v>0.39800000000000002</v>
      </c>
      <c r="K58" s="25">
        <v>3.7999999999999999E-2</v>
      </c>
      <c r="L58" s="25">
        <v>2.39</v>
      </c>
      <c r="M58" s="25">
        <v>0.13100000000000001</v>
      </c>
      <c r="N58" s="25">
        <v>9.6000000000000002E-2</v>
      </c>
      <c r="O58" s="25">
        <v>40</v>
      </c>
    </row>
    <row r="59" spans="1:15">
      <c r="A59" t="s">
        <v>46</v>
      </c>
      <c r="B59" s="1">
        <v>44650</v>
      </c>
      <c r="C59" s="53">
        <v>0.39583333333333298</v>
      </c>
      <c r="D59" s="25">
        <v>7.71</v>
      </c>
      <c r="E59" s="25">
        <v>2.36</v>
      </c>
      <c r="F59" s="25">
        <v>1.22</v>
      </c>
      <c r="G59" s="25">
        <v>1.65</v>
      </c>
      <c r="H59" s="56">
        <f>(0.098-0.093)/0.3*1000</f>
        <v>16.666666666666682</v>
      </c>
      <c r="I59" s="25">
        <v>2.7E-2</v>
      </c>
      <c r="J59" s="25">
        <v>2</v>
      </c>
      <c r="K59" s="25">
        <v>2E-3</v>
      </c>
      <c r="L59" s="25">
        <v>3.74</v>
      </c>
      <c r="M59" s="25">
        <v>9.8000000000000004E-2</v>
      </c>
      <c r="N59" s="25">
        <v>8.2000000000000003E-2</v>
      </c>
      <c r="O59" s="25">
        <v>80</v>
      </c>
    </row>
    <row r="60" spans="1:15">
      <c r="A60" t="s">
        <v>47</v>
      </c>
      <c r="B60" s="1">
        <v>44650</v>
      </c>
      <c r="C60" s="53">
        <v>0.39583333333333298</v>
      </c>
      <c r="D60" s="25">
        <v>7.61</v>
      </c>
      <c r="E60" s="25">
        <v>1400</v>
      </c>
      <c r="F60" s="25">
        <v>707</v>
      </c>
      <c r="G60" s="25">
        <v>980</v>
      </c>
      <c r="H60" s="56">
        <f>(0.101-0.094)/0.3*1000</f>
        <v>23.333333333333353</v>
      </c>
      <c r="I60" s="25">
        <v>4.9000000000000002E-2</v>
      </c>
      <c r="J60" s="25">
        <v>1.37</v>
      </c>
      <c r="K60" s="25">
        <v>8.9999999999999993E-3</v>
      </c>
      <c r="L60" s="25">
        <v>5.24</v>
      </c>
      <c r="M60" s="25">
        <v>0.123</v>
      </c>
      <c r="N60" s="25">
        <v>0.104</v>
      </c>
      <c r="O60" s="25">
        <v>80</v>
      </c>
    </row>
    <row r="61" spans="1:15">
      <c r="A61" t="s">
        <v>48</v>
      </c>
      <c r="B61" s="1">
        <v>44650</v>
      </c>
      <c r="C61" s="53">
        <v>0.39583333333333298</v>
      </c>
      <c r="D61" s="25">
        <v>7.65</v>
      </c>
      <c r="E61" s="25">
        <v>1402</v>
      </c>
      <c r="F61" s="25">
        <v>685</v>
      </c>
      <c r="G61" s="25">
        <v>685</v>
      </c>
      <c r="H61" s="56">
        <f>(0.101-0.093)/0.3*1000</f>
        <v>26.666666666666693</v>
      </c>
      <c r="I61" s="25">
        <v>3.5000000000000003E-2</v>
      </c>
      <c r="J61" s="25">
        <v>0.69</v>
      </c>
      <c r="K61" s="25">
        <v>2.5000000000000001E-2</v>
      </c>
      <c r="L61" s="25">
        <v>2.42</v>
      </c>
      <c r="M61" s="25">
        <v>0.11</v>
      </c>
      <c r="N61" s="25" t="s">
        <v>125</v>
      </c>
      <c r="O61" s="25">
        <v>80</v>
      </c>
    </row>
    <row r="62" spans="1:15">
      <c r="A62" t="s">
        <v>49</v>
      </c>
      <c r="B62" s="1">
        <v>44650</v>
      </c>
      <c r="C62" s="53">
        <v>0.39583333333333298</v>
      </c>
      <c r="D62" s="25">
        <v>7.72</v>
      </c>
      <c r="E62" s="25">
        <v>1149</v>
      </c>
      <c r="F62" s="25">
        <v>565</v>
      </c>
      <c r="G62" s="25">
        <v>565</v>
      </c>
      <c r="H62" s="56">
        <f>(0.103-0.094)/0.3*1000</f>
        <v>29.999999999999982</v>
      </c>
      <c r="I62" s="25">
        <v>4.2000000000000003E-2</v>
      </c>
      <c r="J62" s="25">
        <v>0.65600000000000003</v>
      </c>
      <c r="K62" s="25">
        <v>8.0000000000000002E-3</v>
      </c>
      <c r="L62" s="25">
        <v>1.85</v>
      </c>
      <c r="M62" s="25">
        <v>0.106</v>
      </c>
      <c r="N62" s="25">
        <v>8.5999999999999993E-2</v>
      </c>
      <c r="O62" s="25">
        <v>120</v>
      </c>
    </row>
    <row r="63" spans="1:15">
      <c r="A63" t="s">
        <v>104</v>
      </c>
      <c r="B63" s="1">
        <v>44697</v>
      </c>
      <c r="C63" s="53">
        <v>0.39583333333333298</v>
      </c>
      <c r="D63" s="25">
        <v>6.9</v>
      </c>
      <c r="E63" s="25">
        <v>116.8</v>
      </c>
      <c r="F63" s="25">
        <v>77.900000000000006</v>
      </c>
      <c r="G63" s="25">
        <v>116</v>
      </c>
      <c r="H63" s="25">
        <v>254.99999999999994</v>
      </c>
      <c r="I63" s="25">
        <v>0.29099999999999998</v>
      </c>
      <c r="J63" s="25">
        <v>1.01</v>
      </c>
      <c r="K63" s="25">
        <v>3.4000000000000002E-2</v>
      </c>
      <c r="L63" s="25">
        <v>3.29</v>
      </c>
      <c r="M63" s="25">
        <v>0.41499999999999998</v>
      </c>
      <c r="N63" s="25">
        <v>0.33500000000000002</v>
      </c>
      <c r="O63" s="25">
        <v>58</v>
      </c>
    </row>
    <row r="64" spans="1:15">
      <c r="A64" t="s">
        <v>105</v>
      </c>
      <c r="B64" s="1">
        <v>44697</v>
      </c>
      <c r="C64" s="53">
        <v>0.39583333333333298</v>
      </c>
      <c r="D64" s="25">
        <v>6.97</v>
      </c>
      <c r="E64" s="25">
        <v>215</v>
      </c>
      <c r="F64" s="25">
        <v>99</v>
      </c>
      <c r="G64" s="25">
        <v>148</v>
      </c>
      <c r="H64" s="25">
        <v>219.00000000000003</v>
      </c>
      <c r="I64" s="25">
        <v>0.251</v>
      </c>
      <c r="J64" s="25">
        <v>1.01</v>
      </c>
      <c r="K64" s="25">
        <v>3.6999999999999998E-2</v>
      </c>
      <c r="L64" s="25">
        <v>3.08</v>
      </c>
      <c r="M64" s="25">
        <v>0.27600000000000002</v>
      </c>
      <c r="N64" s="25">
        <v>0.20799999999999999</v>
      </c>
      <c r="O64" s="25">
        <v>40</v>
      </c>
    </row>
    <row r="65" spans="1:15">
      <c r="A65" t="s">
        <v>46</v>
      </c>
      <c r="B65" s="1">
        <v>44697</v>
      </c>
      <c r="C65" s="53">
        <v>0.39583333333333298</v>
      </c>
      <c r="D65" s="25">
        <v>7.63</v>
      </c>
      <c r="E65" s="25">
        <v>422</v>
      </c>
      <c r="F65" s="25">
        <v>201</v>
      </c>
      <c r="G65" s="25">
        <v>295</v>
      </c>
      <c r="H65" s="25">
        <v>10.000000000000009</v>
      </c>
      <c r="I65" s="25">
        <v>6.8000000000000005E-2</v>
      </c>
      <c r="J65" s="25">
        <v>1.48</v>
      </c>
      <c r="K65" s="25">
        <v>2.8000000000000001E-2</v>
      </c>
      <c r="L65" s="25">
        <v>3.85</v>
      </c>
      <c r="M65" s="25">
        <v>0.28799999999999998</v>
      </c>
      <c r="N65" s="25">
        <v>0.23400000000000001</v>
      </c>
      <c r="O65" s="25">
        <v>108</v>
      </c>
    </row>
    <row r="66" spans="1:15">
      <c r="A66" t="s">
        <v>47</v>
      </c>
      <c r="B66" s="1">
        <v>44697</v>
      </c>
      <c r="C66" s="53">
        <v>0.39583333333333298</v>
      </c>
      <c r="D66" s="25">
        <v>7.68</v>
      </c>
      <c r="E66" s="25">
        <v>294</v>
      </c>
      <c r="F66" s="25">
        <v>139</v>
      </c>
      <c r="G66" s="25">
        <v>205</v>
      </c>
      <c r="H66" s="25">
        <v>27.166666666666682</v>
      </c>
      <c r="I66" s="25">
        <v>8.5999999999999993E-2</v>
      </c>
      <c r="J66" s="25">
        <v>1.42</v>
      </c>
      <c r="K66" s="25">
        <v>3.9E-2</v>
      </c>
      <c r="L66" s="25">
        <v>3.75</v>
      </c>
      <c r="M66" s="25">
        <v>0.28299999999999997</v>
      </c>
      <c r="N66" s="25">
        <v>0.23899999999999999</v>
      </c>
      <c r="O66" s="25">
        <v>69</v>
      </c>
    </row>
    <row r="67" spans="1:15">
      <c r="A67" t="s">
        <v>48</v>
      </c>
      <c r="B67" s="1">
        <v>44697</v>
      </c>
      <c r="C67" s="53">
        <v>0.39583333333333298</v>
      </c>
      <c r="D67" s="25">
        <v>7.46</v>
      </c>
      <c r="E67" s="25">
        <v>438</v>
      </c>
      <c r="F67" s="25">
        <v>208</v>
      </c>
      <c r="G67" s="25">
        <v>305</v>
      </c>
      <c r="H67" s="25">
        <v>23.333333333333353</v>
      </c>
      <c r="I67" s="25">
        <v>3.4000000000000002E-2</v>
      </c>
      <c r="J67" s="25">
        <v>0.72899999999999998</v>
      </c>
      <c r="K67" s="25">
        <v>8.9999999999999993E-3</v>
      </c>
      <c r="L67" s="25">
        <v>2.2799999999999998</v>
      </c>
      <c r="M67" s="25">
        <v>0.156</v>
      </c>
      <c r="N67" s="25">
        <v>0.128</v>
      </c>
      <c r="O67" s="25">
        <v>66</v>
      </c>
    </row>
    <row r="68" spans="1:15">
      <c r="A68" t="s">
        <v>49</v>
      </c>
      <c r="B68" s="1">
        <v>44697</v>
      </c>
      <c r="C68" s="53">
        <v>0.39583333333333298</v>
      </c>
      <c r="D68" s="25">
        <v>7.66</v>
      </c>
      <c r="E68" s="25">
        <v>334</v>
      </c>
      <c r="F68" s="25">
        <v>157</v>
      </c>
      <c r="G68" s="25">
        <v>232</v>
      </c>
      <c r="H68" s="25">
        <v>23.600000000000009</v>
      </c>
      <c r="I68" s="25">
        <v>3.5999999999999997E-2</v>
      </c>
      <c r="J68" s="25">
        <v>0.76500000000000001</v>
      </c>
      <c r="K68" s="25">
        <v>1.2E-2</v>
      </c>
      <c r="L68" s="25">
        <v>2.56</v>
      </c>
      <c r="M68" s="25">
        <v>0.16800000000000001</v>
      </c>
      <c r="N68" s="25">
        <v>0.14099999999999999</v>
      </c>
      <c r="O68" s="25">
        <v>57</v>
      </c>
    </row>
    <row r="69" spans="1:15">
      <c r="A69" t="s">
        <v>104</v>
      </c>
      <c r="B69" s="1">
        <v>44720</v>
      </c>
      <c r="C69" s="2">
        <v>0.35416666666666669</v>
      </c>
      <c r="D69">
        <v>7.65</v>
      </c>
      <c r="E69">
        <v>132.30000000000001</v>
      </c>
      <c r="F69">
        <v>61.7</v>
      </c>
      <c r="G69">
        <v>92.4</v>
      </c>
      <c r="H69" s="31">
        <f>(0.164-0.094)/0.1*1000</f>
        <v>700.00000000000011</v>
      </c>
      <c r="I69">
        <v>9.0999999999999998E-2</v>
      </c>
      <c r="J69">
        <v>0.47299999999999998</v>
      </c>
      <c r="K69">
        <v>0.02</v>
      </c>
      <c r="L69">
        <v>5.27</v>
      </c>
      <c r="M69">
        <v>8.2000000000000003E-2</v>
      </c>
      <c r="N69">
        <v>6.2E-2</v>
      </c>
      <c r="O69">
        <v>74</v>
      </c>
    </row>
    <row r="70" spans="1:15">
      <c r="A70" t="s">
        <v>105</v>
      </c>
      <c r="B70" s="1">
        <v>44720</v>
      </c>
      <c r="C70" s="2">
        <v>0.35416666666666669</v>
      </c>
      <c r="D70">
        <v>7.24</v>
      </c>
      <c r="E70">
        <v>136</v>
      </c>
      <c r="F70">
        <v>53.8</v>
      </c>
      <c r="G70">
        <v>94.9</v>
      </c>
      <c r="H70" s="31">
        <f>(0.157-0.094)/0.1*1000</f>
        <v>630</v>
      </c>
      <c r="I70">
        <v>9.5000000000000001E-2</v>
      </c>
      <c r="J70">
        <v>0.45200000000000001</v>
      </c>
      <c r="K70">
        <v>1.7999999999999999E-2</v>
      </c>
      <c r="L70">
        <v>4.5</v>
      </c>
      <c r="M70">
        <v>0.186</v>
      </c>
      <c r="N70">
        <v>0.16200000000000001</v>
      </c>
      <c r="O70">
        <v>28</v>
      </c>
    </row>
    <row r="71" spans="1:15">
      <c r="A71" t="s">
        <v>46</v>
      </c>
      <c r="B71" s="1">
        <v>44720</v>
      </c>
      <c r="C71" s="2">
        <v>0.375</v>
      </c>
      <c r="D71">
        <v>7.78</v>
      </c>
      <c r="E71">
        <v>303</v>
      </c>
      <c r="F71">
        <v>143</v>
      </c>
      <c r="G71">
        <v>212</v>
      </c>
      <c r="H71" s="31">
        <f>(0.094-0.092)/0.3*1000</f>
        <v>6.6666666666666732</v>
      </c>
      <c r="I71">
        <v>2.4E-2</v>
      </c>
      <c r="J71">
        <v>2.2400000000000002</v>
      </c>
      <c r="K71">
        <v>1.0999999999999999E-2</v>
      </c>
      <c r="L71">
        <v>6.01</v>
      </c>
      <c r="M71">
        <v>0.11</v>
      </c>
      <c r="N71">
        <v>9.8000000000000004E-2</v>
      </c>
      <c r="O71">
        <v>82</v>
      </c>
    </row>
    <row r="72" spans="1:15">
      <c r="A72" t="s">
        <v>47</v>
      </c>
      <c r="B72" s="1">
        <v>44720</v>
      </c>
      <c r="C72" s="2">
        <v>0.375</v>
      </c>
      <c r="D72">
        <v>7.64</v>
      </c>
      <c r="E72">
        <v>246</v>
      </c>
      <c r="F72">
        <v>114</v>
      </c>
      <c r="G72">
        <v>171</v>
      </c>
      <c r="H72" s="31">
        <f>(0.095-0.092)/0.3*1000</f>
        <v>10.000000000000009</v>
      </c>
      <c r="I72">
        <v>3.5000000000000003E-2</v>
      </c>
      <c r="J72">
        <v>1.55</v>
      </c>
      <c r="K72">
        <v>1.7000000000000001E-2</v>
      </c>
      <c r="L72">
        <v>8.34</v>
      </c>
      <c r="M72">
        <v>0.16300000000000001</v>
      </c>
      <c r="N72">
        <v>0.14499999999999999</v>
      </c>
      <c r="O72">
        <v>65</v>
      </c>
    </row>
    <row r="73" spans="1:15">
      <c r="A73" t="s">
        <v>48</v>
      </c>
      <c r="B73" s="1">
        <v>44720</v>
      </c>
      <c r="C73" s="2">
        <v>0.375</v>
      </c>
      <c r="D73">
        <v>7.71</v>
      </c>
      <c r="E73">
        <v>311</v>
      </c>
      <c r="F73">
        <v>146</v>
      </c>
      <c r="G73">
        <v>217</v>
      </c>
      <c r="H73" s="31">
        <f>(0.097-0.094)/0.3*1000</f>
        <v>10.000000000000009</v>
      </c>
      <c r="I73">
        <v>1.4E-2</v>
      </c>
      <c r="J73">
        <v>0.57799999999999996</v>
      </c>
      <c r="K73">
        <v>4.0000000000000001E-3</v>
      </c>
      <c r="L73">
        <v>5.27</v>
      </c>
      <c r="M73">
        <v>0.19400000000000001</v>
      </c>
      <c r="N73">
        <v>0.191</v>
      </c>
      <c r="O73">
        <v>72</v>
      </c>
    </row>
    <row r="74" spans="1:15">
      <c r="A74" t="s">
        <v>49</v>
      </c>
      <c r="B74" s="1">
        <v>44720</v>
      </c>
      <c r="C74" s="2">
        <v>0.375</v>
      </c>
      <c r="D74">
        <v>7.74</v>
      </c>
      <c r="E74">
        <v>267</v>
      </c>
      <c r="F74">
        <v>126</v>
      </c>
      <c r="G74">
        <v>186</v>
      </c>
      <c r="H74" s="31">
        <f>(0.097-0.094)/0.3*1000</f>
        <v>10.000000000000009</v>
      </c>
      <c r="I74">
        <v>2.1000000000000001E-2</v>
      </c>
      <c r="J74">
        <v>0.59599999999999997</v>
      </c>
      <c r="K74">
        <v>5.0000000000000001E-3</v>
      </c>
      <c r="L74">
        <v>7.2</v>
      </c>
      <c r="M74">
        <v>0.18</v>
      </c>
      <c r="N74">
        <v>0.17299999999999999</v>
      </c>
      <c r="O74">
        <v>60</v>
      </c>
    </row>
  </sheetData>
  <phoneticPr fontId="1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"/>
  <sheetViews>
    <sheetView workbookViewId="0">
      <selection activeCell="I74" sqref="I74"/>
    </sheetView>
  </sheetViews>
  <sheetFormatPr defaultRowHeight="15"/>
  <cols>
    <col min="1" max="1" width="27.42578125" customWidth="1"/>
    <col min="2" max="2" width="17.5703125" style="25" customWidth="1"/>
    <col min="3" max="4" width="8.7109375" style="25"/>
    <col min="5" max="5" width="10.7109375" style="25" customWidth="1"/>
    <col min="6" max="6" width="13.85546875" style="25" customWidth="1"/>
    <col min="7" max="7" width="14" style="25" customWidth="1"/>
  </cols>
  <sheetData>
    <row r="1" spans="1:20">
      <c r="B1" s="25" t="s">
        <v>0</v>
      </c>
      <c r="C1" s="25" t="s">
        <v>42</v>
      </c>
      <c r="D1" s="25" t="s">
        <v>43</v>
      </c>
      <c r="E1" s="25" t="s">
        <v>44</v>
      </c>
      <c r="F1" s="25" t="s">
        <v>33</v>
      </c>
      <c r="G1" s="25" t="s">
        <v>34</v>
      </c>
    </row>
    <row r="2" spans="1:20">
      <c r="A2" t="s">
        <v>35</v>
      </c>
      <c r="B2" s="45">
        <v>44389</v>
      </c>
      <c r="C2" s="25">
        <v>3.3220000000000001</v>
      </c>
      <c r="D2" s="25">
        <v>10.555999999999999</v>
      </c>
      <c r="E2" s="25">
        <v>7.2329999999999997</v>
      </c>
      <c r="F2" s="25">
        <v>3.149</v>
      </c>
      <c r="G2" s="25">
        <v>6.9539999999999997</v>
      </c>
    </row>
    <row r="3" spans="1:20">
      <c r="A3" t="s">
        <v>36</v>
      </c>
      <c r="B3" s="45">
        <v>44389</v>
      </c>
      <c r="C3" s="27">
        <v>3.45</v>
      </c>
      <c r="D3" s="27">
        <v>10.243</v>
      </c>
      <c r="E3" s="27">
        <v>6.7939999999999996</v>
      </c>
      <c r="F3" s="26">
        <v>4.1139999999999999</v>
      </c>
      <c r="G3" s="26">
        <v>5.806</v>
      </c>
    </row>
    <row r="4" spans="1:20">
      <c r="A4" t="s">
        <v>37</v>
      </c>
      <c r="B4" s="45">
        <v>44389</v>
      </c>
      <c r="C4" s="27">
        <v>20.158999999999999</v>
      </c>
      <c r="D4" s="27">
        <v>47.612000000000002</v>
      </c>
      <c r="E4" s="27">
        <v>27.452999999999999</v>
      </c>
      <c r="F4" s="26">
        <v>153.184</v>
      </c>
      <c r="G4" s="26">
        <v>63.863999999999997</v>
      </c>
      <c r="N4" s="5"/>
    </row>
    <row r="5" spans="1:20">
      <c r="A5" t="s">
        <v>38</v>
      </c>
      <c r="B5" s="45">
        <v>44389</v>
      </c>
      <c r="C5" s="28">
        <v>26.338999999999999</v>
      </c>
      <c r="D5" s="28">
        <v>42.29</v>
      </c>
      <c r="E5" s="28">
        <v>15.951000000000001</v>
      </c>
      <c r="F5" s="28">
        <v>73.558999999999997</v>
      </c>
      <c r="G5" s="28">
        <v>37.298999999999999</v>
      </c>
      <c r="N5" s="5"/>
    </row>
    <row r="6" spans="1:20">
      <c r="A6" t="s">
        <v>39</v>
      </c>
      <c r="B6" s="45">
        <v>44389</v>
      </c>
      <c r="C6" s="28">
        <v>27.141999999999999</v>
      </c>
      <c r="D6" s="28">
        <v>30.527000000000001</v>
      </c>
      <c r="E6" s="28">
        <v>3.3839999999999999</v>
      </c>
      <c r="F6" s="28">
        <v>154.81899999999999</v>
      </c>
      <c r="G6" s="28">
        <v>81.036000000000001</v>
      </c>
      <c r="N6" s="5"/>
    </row>
    <row r="7" spans="1:20">
      <c r="A7" t="s">
        <v>40</v>
      </c>
      <c r="B7" s="45">
        <v>44389</v>
      </c>
      <c r="C7" s="28">
        <v>17.440000000000001</v>
      </c>
      <c r="D7" s="28">
        <v>20.175999999999998</v>
      </c>
      <c r="E7" s="28">
        <v>2.7370000000000001</v>
      </c>
      <c r="F7" s="28">
        <v>71.088999999999999</v>
      </c>
      <c r="G7" s="28">
        <v>36.412999999999997</v>
      </c>
      <c r="N7" s="5"/>
    </row>
    <row r="8" spans="1:20">
      <c r="A8" t="s">
        <v>45</v>
      </c>
      <c r="B8" s="46">
        <v>44405</v>
      </c>
      <c r="C8" s="27">
        <v>27.33</v>
      </c>
      <c r="D8" s="27">
        <v>107.58</v>
      </c>
      <c r="E8" s="27">
        <v>80.25</v>
      </c>
      <c r="F8" s="35">
        <v>8.6809999999999992</v>
      </c>
      <c r="G8" s="35">
        <v>7.4880000000000004</v>
      </c>
      <c r="H8" s="30"/>
      <c r="K8" s="19"/>
      <c r="L8" s="19"/>
      <c r="M8" s="20"/>
      <c r="N8" s="16"/>
      <c r="O8" s="16"/>
      <c r="P8" s="16"/>
      <c r="Q8" s="16"/>
      <c r="R8" s="16"/>
      <c r="S8" s="16"/>
      <c r="T8" s="16"/>
    </row>
    <row r="9" spans="1:20">
      <c r="A9" t="s">
        <v>41</v>
      </c>
      <c r="B9" s="46">
        <v>44405</v>
      </c>
      <c r="C9" s="27">
        <v>27.436</v>
      </c>
      <c r="D9" s="27">
        <v>108.822</v>
      </c>
      <c r="E9" s="27">
        <v>81.385999999999996</v>
      </c>
      <c r="H9" s="30"/>
      <c r="K9" s="19"/>
      <c r="L9" s="19"/>
      <c r="M9" s="20"/>
      <c r="N9" s="16"/>
      <c r="O9" s="16"/>
      <c r="P9" s="16"/>
      <c r="Q9" s="16"/>
      <c r="R9" s="16"/>
      <c r="S9" s="16"/>
      <c r="T9" s="16"/>
    </row>
    <row r="10" spans="1:20">
      <c r="A10" t="s">
        <v>46</v>
      </c>
      <c r="B10" s="46">
        <v>44405</v>
      </c>
      <c r="C10" s="27">
        <v>28.462</v>
      </c>
      <c r="D10" s="27">
        <v>131.50700000000001</v>
      </c>
      <c r="E10" s="27">
        <v>103.045</v>
      </c>
      <c r="F10" s="28">
        <f>19.0799756733985*5</f>
        <v>95.39987836699251</v>
      </c>
      <c r="G10" s="28">
        <f>15.0204298946899*5</f>
        <v>75.102149473449501</v>
      </c>
      <c r="H10" s="30"/>
      <c r="K10" s="19"/>
      <c r="L10" s="19"/>
      <c r="M10" s="20"/>
      <c r="N10" s="16"/>
      <c r="O10" s="16"/>
      <c r="P10" s="16"/>
      <c r="Q10" s="16"/>
      <c r="R10" s="16"/>
      <c r="S10" s="16"/>
      <c r="T10" s="16"/>
    </row>
    <row r="11" spans="1:20">
      <c r="A11" t="s">
        <v>47</v>
      </c>
      <c r="B11" s="46">
        <v>44405</v>
      </c>
      <c r="C11" s="27">
        <v>28.023</v>
      </c>
      <c r="D11" s="27">
        <v>132.11799999999999</v>
      </c>
      <c r="E11" s="27">
        <v>104.095</v>
      </c>
      <c r="F11" s="35"/>
      <c r="G11" s="35"/>
      <c r="H11" s="30"/>
      <c r="K11" s="19"/>
      <c r="L11" s="19"/>
      <c r="M11" s="20"/>
      <c r="N11" s="16"/>
      <c r="O11" s="16"/>
      <c r="P11" s="16"/>
      <c r="Q11" s="16"/>
      <c r="R11" s="16"/>
      <c r="S11" s="16"/>
      <c r="T11" s="16"/>
    </row>
    <row r="12" spans="1:20">
      <c r="A12" t="s">
        <v>48</v>
      </c>
      <c r="B12" s="46">
        <v>44405</v>
      </c>
      <c r="C12" s="27">
        <v>9.1389999999999993</v>
      </c>
      <c r="D12" s="27">
        <v>321.43700000000001</v>
      </c>
      <c r="E12" s="27">
        <v>312.298</v>
      </c>
      <c r="F12" s="28">
        <f>16.7502817148867*5</f>
        <v>83.751408574433498</v>
      </c>
      <c r="G12" s="28">
        <f>15.5906025084438*5</f>
        <v>77.953012542219</v>
      </c>
      <c r="H12" s="30"/>
      <c r="K12" s="19"/>
      <c r="L12" s="19"/>
      <c r="M12" s="20"/>
      <c r="N12" s="16"/>
      <c r="O12" s="16"/>
      <c r="P12" s="16"/>
      <c r="Q12" s="16"/>
      <c r="R12" s="16"/>
      <c r="S12" s="16"/>
      <c r="T12" s="16"/>
    </row>
    <row r="13" spans="1:20">
      <c r="A13" t="s">
        <v>49</v>
      </c>
      <c r="B13" s="46">
        <v>44405</v>
      </c>
      <c r="C13" s="27">
        <v>8.8219999999999992</v>
      </c>
      <c r="D13" s="27">
        <v>326.36599999999999</v>
      </c>
      <c r="E13" s="27">
        <v>317.54399999999998</v>
      </c>
      <c r="F13" s="35"/>
      <c r="G13" s="35"/>
      <c r="H13" s="25"/>
      <c r="K13" s="19"/>
      <c r="L13" s="19"/>
      <c r="M13" s="20"/>
      <c r="N13" s="16"/>
      <c r="O13" s="16"/>
      <c r="P13" s="16"/>
      <c r="Q13" s="16"/>
      <c r="R13" s="16"/>
      <c r="S13" s="16"/>
      <c r="T13" s="16"/>
    </row>
    <row r="14" spans="1:20">
      <c r="A14" t="s">
        <v>45</v>
      </c>
      <c r="B14" s="1">
        <v>44430</v>
      </c>
      <c r="C14" s="29">
        <v>11.429</v>
      </c>
      <c r="D14" s="29">
        <v>19.109000000000002</v>
      </c>
      <c r="E14" s="29">
        <v>7.68</v>
      </c>
      <c r="F14" s="28">
        <v>5.2679999999999998</v>
      </c>
      <c r="G14" s="28">
        <v>4.4530000000000003</v>
      </c>
      <c r="I14" s="19"/>
      <c r="J14" s="19"/>
      <c r="K14" s="20"/>
      <c r="L14" s="16"/>
      <c r="M14" s="16"/>
      <c r="N14" s="16"/>
      <c r="O14" s="16"/>
      <c r="P14" s="16"/>
      <c r="Q14" s="16"/>
      <c r="R14" s="16"/>
    </row>
    <row r="15" spans="1:20">
      <c r="A15" t="s">
        <v>89</v>
      </c>
      <c r="B15" s="1">
        <v>44430</v>
      </c>
      <c r="C15" s="29">
        <v>11.452999999999999</v>
      </c>
      <c r="D15" s="29">
        <v>18.396999999999998</v>
      </c>
      <c r="E15" s="29">
        <v>6.9450000000000003</v>
      </c>
      <c r="F15" s="28">
        <v>6.1150000000000002</v>
      </c>
      <c r="G15" s="28">
        <v>6.2409999999999997</v>
      </c>
      <c r="I15" s="19"/>
      <c r="J15" s="19"/>
      <c r="K15" s="20"/>
      <c r="L15" s="16"/>
      <c r="M15" s="16"/>
      <c r="N15" s="16"/>
      <c r="O15" s="16"/>
      <c r="P15" s="16"/>
      <c r="Q15" s="16"/>
      <c r="R15" s="16"/>
    </row>
    <row r="16" spans="1:20">
      <c r="A16" t="s">
        <v>90</v>
      </c>
      <c r="B16" s="1">
        <v>44430</v>
      </c>
      <c r="C16" s="29">
        <v>32.85</v>
      </c>
      <c r="D16" s="29">
        <v>44.85</v>
      </c>
      <c r="E16" s="29">
        <v>12</v>
      </c>
      <c r="F16" s="28">
        <v>52.07</v>
      </c>
      <c r="G16" s="28">
        <v>55.68</v>
      </c>
      <c r="I16" s="19"/>
      <c r="J16" s="19"/>
      <c r="K16" s="20"/>
      <c r="L16" s="16"/>
      <c r="M16" s="16"/>
      <c r="N16" s="16"/>
      <c r="O16" s="16"/>
      <c r="P16" s="16"/>
      <c r="Q16" s="16"/>
      <c r="R16" s="16"/>
    </row>
    <row r="17" spans="1:19">
      <c r="A17" t="s">
        <v>91</v>
      </c>
      <c r="B17" s="1">
        <v>44430</v>
      </c>
      <c r="C17" s="29">
        <v>28.78</v>
      </c>
      <c r="D17" s="29">
        <v>38.619999999999997</v>
      </c>
      <c r="E17" s="29">
        <v>9.84</v>
      </c>
      <c r="F17" s="28">
        <v>33.24</v>
      </c>
      <c r="G17" s="28">
        <v>34.840000000000003</v>
      </c>
      <c r="I17" s="19"/>
      <c r="J17" s="19"/>
      <c r="K17" s="20"/>
      <c r="L17" s="16"/>
      <c r="M17" s="16"/>
      <c r="N17" s="16"/>
      <c r="O17" s="16"/>
      <c r="P17" s="16"/>
      <c r="Q17" s="16"/>
      <c r="R17" s="16"/>
    </row>
    <row r="18" spans="1:19">
      <c r="A18" t="s">
        <v>92</v>
      </c>
      <c r="B18" s="1">
        <v>44430</v>
      </c>
      <c r="C18" s="29">
        <v>26.82</v>
      </c>
      <c r="D18" s="29">
        <v>31.2</v>
      </c>
      <c r="E18" s="29">
        <v>4.38</v>
      </c>
      <c r="F18" s="28">
        <v>35.57</v>
      </c>
      <c r="G18" s="28">
        <v>39.25</v>
      </c>
      <c r="I18" s="19"/>
      <c r="J18" s="19"/>
      <c r="K18" s="20"/>
      <c r="L18" s="16"/>
      <c r="M18" s="16"/>
      <c r="N18" s="16"/>
      <c r="O18" s="16"/>
      <c r="P18" s="16"/>
      <c r="Q18" s="16"/>
      <c r="R18" s="16"/>
    </row>
    <row r="19" spans="1:19">
      <c r="A19" t="s">
        <v>93</v>
      </c>
      <c r="B19" s="1">
        <v>44430</v>
      </c>
      <c r="C19" s="29">
        <v>25.88</v>
      </c>
      <c r="D19" s="29">
        <v>29.32</v>
      </c>
      <c r="E19" s="29">
        <v>3.43</v>
      </c>
      <c r="F19" s="28">
        <v>34.58</v>
      </c>
      <c r="G19" s="28">
        <v>38.159999999999997</v>
      </c>
      <c r="I19" s="19"/>
      <c r="J19" s="19"/>
      <c r="K19" s="20"/>
      <c r="L19" s="16"/>
      <c r="M19" s="16"/>
      <c r="N19" s="16"/>
      <c r="O19" s="16"/>
      <c r="P19" s="16"/>
      <c r="Q19" s="16"/>
      <c r="R19" s="16"/>
    </row>
    <row r="20" spans="1:19">
      <c r="A20" t="s">
        <v>45</v>
      </c>
      <c r="B20" s="46">
        <v>44469</v>
      </c>
      <c r="C20" s="25">
        <v>13.180999999999999</v>
      </c>
      <c r="D20" s="29">
        <v>29.58</v>
      </c>
      <c r="E20" s="29">
        <v>16.399000000000001</v>
      </c>
      <c r="F20" s="25">
        <v>369.142</v>
      </c>
      <c r="G20" s="25">
        <v>10.584</v>
      </c>
      <c r="J20" s="19"/>
      <c r="K20" s="19"/>
      <c r="L20" s="20"/>
      <c r="M20" s="16"/>
      <c r="N20" s="16"/>
      <c r="O20" s="16"/>
      <c r="P20" s="16"/>
      <c r="Q20" s="16"/>
      <c r="R20" s="16"/>
      <c r="S20" s="16"/>
    </row>
    <row r="21" spans="1:19">
      <c r="A21" t="s">
        <v>89</v>
      </c>
      <c r="B21" s="46">
        <v>44469</v>
      </c>
      <c r="C21" s="25">
        <v>8.75</v>
      </c>
      <c r="D21" s="29">
        <v>24.689</v>
      </c>
      <c r="E21" s="29">
        <v>15.939</v>
      </c>
      <c r="F21" s="25">
        <v>475.86599999999999</v>
      </c>
      <c r="G21" s="25">
        <v>9.641</v>
      </c>
      <c r="J21" s="19"/>
      <c r="K21" s="19"/>
      <c r="L21" s="20"/>
      <c r="M21" s="16"/>
      <c r="N21" s="16"/>
      <c r="O21" s="16"/>
      <c r="P21" s="16"/>
      <c r="Q21" s="16"/>
      <c r="R21" s="16"/>
      <c r="S21" s="16"/>
    </row>
    <row r="22" spans="1:19">
      <c r="A22" t="s">
        <v>90</v>
      </c>
      <c r="B22" s="46">
        <v>44469</v>
      </c>
      <c r="C22" s="25">
        <v>28.216000000000001</v>
      </c>
      <c r="D22" s="25">
        <v>36.621000000000002</v>
      </c>
      <c r="E22" s="25">
        <v>8.4049999999999994</v>
      </c>
      <c r="F22" s="25">
        <v>32.491</v>
      </c>
      <c r="G22" s="25">
        <v>52.222000000000001</v>
      </c>
      <c r="J22" s="19"/>
      <c r="K22" s="19"/>
      <c r="L22" s="20"/>
      <c r="M22" s="16"/>
      <c r="N22" s="16"/>
      <c r="O22" s="16"/>
      <c r="P22" s="16"/>
      <c r="Q22" s="16"/>
      <c r="R22" s="16"/>
      <c r="S22" s="16"/>
    </row>
    <row r="23" spans="1:19">
      <c r="A23" t="s">
        <v>91</v>
      </c>
      <c r="B23" s="46">
        <v>44469</v>
      </c>
      <c r="C23" s="25">
        <v>25.177</v>
      </c>
      <c r="D23" s="29">
        <v>37.813000000000002</v>
      </c>
      <c r="E23" s="29">
        <v>12.635999999999999</v>
      </c>
      <c r="F23" s="25">
        <v>28.515999999999998</v>
      </c>
      <c r="G23" s="25">
        <v>39.564</v>
      </c>
      <c r="J23" s="19"/>
      <c r="K23" s="19"/>
      <c r="L23" s="20"/>
      <c r="M23" s="16"/>
      <c r="N23" s="16"/>
      <c r="O23" s="16"/>
      <c r="P23" s="16"/>
      <c r="Q23" s="16"/>
      <c r="R23" s="16"/>
      <c r="S23" s="16"/>
    </row>
    <row r="24" spans="1:19">
      <c r="A24" t="s">
        <v>92</v>
      </c>
      <c r="B24" s="46">
        <v>44469</v>
      </c>
      <c r="C24" s="25">
        <v>26.934999999999999</v>
      </c>
      <c r="D24" s="25">
        <v>33.204999999999998</v>
      </c>
      <c r="E24" s="25">
        <v>6.2709999999999999</v>
      </c>
      <c r="F24" s="25">
        <v>27.262</v>
      </c>
      <c r="G24" s="25">
        <v>46.427999999999997</v>
      </c>
      <c r="J24" s="19"/>
      <c r="K24" s="19"/>
      <c r="L24" s="20"/>
      <c r="M24" s="16"/>
      <c r="N24" s="16"/>
      <c r="O24" s="16"/>
      <c r="P24" s="16"/>
      <c r="Q24" s="16"/>
      <c r="R24" s="16"/>
      <c r="S24" s="16"/>
    </row>
    <row r="25" spans="1:19">
      <c r="A25" t="s">
        <v>93</v>
      </c>
      <c r="B25" s="46">
        <v>44469</v>
      </c>
      <c r="C25" s="25">
        <v>23.832000000000001</v>
      </c>
      <c r="D25" s="29">
        <v>31.667999999999999</v>
      </c>
      <c r="E25" s="29">
        <v>7.8369999999999997</v>
      </c>
      <c r="F25" s="25">
        <v>24.138000000000002</v>
      </c>
      <c r="G25" s="25">
        <v>33.109000000000002</v>
      </c>
      <c r="J25" s="19"/>
      <c r="K25" s="19"/>
      <c r="L25" s="20"/>
      <c r="M25" s="16"/>
      <c r="N25" s="16"/>
      <c r="O25" s="16"/>
      <c r="P25" s="16"/>
      <c r="Q25" s="16"/>
      <c r="R25" s="16"/>
      <c r="S25" s="16"/>
    </row>
    <row r="26" spans="1:19">
      <c r="A26" t="s">
        <v>104</v>
      </c>
      <c r="B26" s="46">
        <v>44498</v>
      </c>
      <c r="C26" s="25">
        <v>11.994999999999999</v>
      </c>
      <c r="D26" s="25">
        <v>27.718</v>
      </c>
      <c r="E26" s="25">
        <v>15.723000000000001</v>
      </c>
      <c r="F26" s="25">
        <v>14.228</v>
      </c>
      <c r="G26" s="25">
        <v>7.9619999999999997</v>
      </c>
      <c r="I26" s="19"/>
      <c r="J26" s="19"/>
      <c r="K26" s="20"/>
      <c r="L26" s="16"/>
      <c r="M26" s="16"/>
      <c r="N26" s="16"/>
      <c r="O26" s="16"/>
      <c r="P26" s="16"/>
      <c r="Q26" s="16"/>
      <c r="R26" s="16"/>
    </row>
    <row r="27" spans="1:19">
      <c r="A27" t="s">
        <v>105</v>
      </c>
      <c r="B27" s="46">
        <v>44498</v>
      </c>
      <c r="C27" s="29">
        <v>11.73</v>
      </c>
      <c r="D27" s="29">
        <v>27.826000000000001</v>
      </c>
      <c r="E27" s="25">
        <v>16.096</v>
      </c>
      <c r="F27" s="25">
        <v>14.975</v>
      </c>
      <c r="G27" s="25">
        <v>9.6120000000000001</v>
      </c>
      <c r="I27" s="19"/>
      <c r="J27" s="19"/>
      <c r="K27" s="20"/>
      <c r="L27" s="16"/>
      <c r="M27" s="16"/>
      <c r="N27" s="16"/>
      <c r="O27" s="16"/>
      <c r="P27" s="16"/>
      <c r="Q27" s="16"/>
      <c r="R27" s="16"/>
    </row>
    <row r="28" spans="1:19">
      <c r="A28" t="s">
        <v>46</v>
      </c>
      <c r="B28" s="46">
        <v>44498</v>
      </c>
      <c r="C28" s="25">
        <v>35.771000000000001</v>
      </c>
      <c r="D28" s="25">
        <v>43.023000000000003</v>
      </c>
      <c r="E28" s="25">
        <v>7.2519999999999998</v>
      </c>
      <c r="F28" s="25">
        <v>27.815000000000001</v>
      </c>
      <c r="G28" s="25">
        <v>43.938000000000002</v>
      </c>
      <c r="I28" s="19"/>
      <c r="J28" s="19"/>
      <c r="K28" s="20"/>
      <c r="L28" s="16"/>
      <c r="M28" s="16"/>
      <c r="N28" s="16"/>
      <c r="O28" s="16"/>
      <c r="P28" s="16"/>
      <c r="Q28" s="16"/>
      <c r="R28" s="16"/>
    </row>
    <row r="29" spans="1:19">
      <c r="A29" t="s">
        <v>47</v>
      </c>
      <c r="B29" s="46">
        <v>44498</v>
      </c>
      <c r="C29" s="29">
        <v>29.184000000000001</v>
      </c>
      <c r="D29" s="29">
        <v>39.21</v>
      </c>
      <c r="E29" s="25">
        <v>10.026</v>
      </c>
      <c r="F29" s="25">
        <v>26.997</v>
      </c>
      <c r="G29" s="25">
        <v>35.098999999999997</v>
      </c>
      <c r="I29" s="21"/>
      <c r="J29" s="22"/>
      <c r="K29" s="23"/>
      <c r="L29" s="24"/>
      <c r="M29" s="24"/>
      <c r="N29" s="24"/>
      <c r="O29" s="24"/>
      <c r="P29" s="24"/>
      <c r="Q29" s="24"/>
      <c r="R29" s="24"/>
    </row>
    <row r="30" spans="1:19">
      <c r="A30" t="s">
        <v>48</v>
      </c>
      <c r="B30" s="46">
        <v>44498</v>
      </c>
      <c r="C30" s="29">
        <v>33.686999999999998</v>
      </c>
      <c r="D30" s="25">
        <v>39.412999999999997</v>
      </c>
      <c r="E30" s="25">
        <v>5.2750000000000004</v>
      </c>
      <c r="F30" s="25">
        <v>21.422000000000001</v>
      </c>
      <c r="G30" s="25">
        <v>42.162999999999997</v>
      </c>
      <c r="M30" s="5"/>
    </row>
    <row r="31" spans="1:19">
      <c r="A31" t="s">
        <v>49</v>
      </c>
      <c r="B31" s="46">
        <v>44498</v>
      </c>
      <c r="C31" s="25">
        <v>26.558</v>
      </c>
      <c r="D31" s="25">
        <v>33.299999999999997</v>
      </c>
      <c r="E31" s="25">
        <v>6.7430000000000003</v>
      </c>
      <c r="F31" s="25">
        <v>21.841000000000001</v>
      </c>
      <c r="G31" s="25">
        <v>32.872</v>
      </c>
      <c r="M31" s="5"/>
    </row>
    <row r="32" spans="1:19">
      <c r="A32" t="s">
        <v>104</v>
      </c>
      <c r="B32" s="46">
        <v>44531</v>
      </c>
      <c r="C32" s="25">
        <v>11.26</v>
      </c>
      <c r="D32" s="25">
        <v>17.87</v>
      </c>
      <c r="E32" s="25">
        <v>6.61</v>
      </c>
      <c r="F32" s="25">
        <v>46.639899999999997</v>
      </c>
      <c r="G32" s="25">
        <v>1.0904</v>
      </c>
      <c r="N32" s="5"/>
    </row>
    <row r="33" spans="1:14">
      <c r="A33" t="s">
        <v>105</v>
      </c>
      <c r="B33" s="46">
        <v>44531</v>
      </c>
      <c r="C33" s="25">
        <v>10.97</v>
      </c>
      <c r="D33" s="25">
        <v>16.78</v>
      </c>
      <c r="E33" s="25">
        <v>5.81</v>
      </c>
      <c r="F33" s="25">
        <v>46.962000000000003</v>
      </c>
      <c r="G33" s="25">
        <v>0.87360000000000004</v>
      </c>
      <c r="N33" s="5"/>
    </row>
    <row r="34" spans="1:14">
      <c r="A34" t="s">
        <v>46</v>
      </c>
      <c r="B34" s="46">
        <v>44531</v>
      </c>
      <c r="C34" s="25">
        <v>16.920000000000002</v>
      </c>
      <c r="D34" s="25">
        <v>24.15</v>
      </c>
      <c r="E34" s="25">
        <v>7.24</v>
      </c>
      <c r="F34" s="25">
        <v>51.009700000000002</v>
      </c>
      <c r="G34" s="25">
        <v>1.8993</v>
      </c>
      <c r="N34" s="5"/>
    </row>
    <row r="35" spans="1:14">
      <c r="A35" t="s">
        <v>47</v>
      </c>
      <c r="B35" s="46">
        <v>44531</v>
      </c>
      <c r="C35" s="25">
        <v>16.86</v>
      </c>
      <c r="D35" s="25">
        <v>24.17</v>
      </c>
      <c r="E35" s="25">
        <v>7.3</v>
      </c>
      <c r="F35" s="25">
        <v>50.322699999999998</v>
      </c>
      <c r="G35" s="25">
        <v>1.6092</v>
      </c>
      <c r="N35" s="5"/>
    </row>
    <row r="36" spans="1:14">
      <c r="A36" t="s">
        <v>48</v>
      </c>
      <c r="B36" s="46">
        <v>44531</v>
      </c>
      <c r="C36" s="25">
        <v>18.309999999999999</v>
      </c>
      <c r="D36" s="25">
        <v>21.17</v>
      </c>
      <c r="E36" s="25">
        <v>2.87</v>
      </c>
      <c r="F36" s="25">
        <v>45.247500000000002</v>
      </c>
      <c r="G36" s="25">
        <v>2.2029999999999998</v>
      </c>
      <c r="N36" s="5"/>
    </row>
    <row r="37" spans="1:14">
      <c r="A37" t="s">
        <v>49</v>
      </c>
      <c r="B37" s="46">
        <v>44531</v>
      </c>
      <c r="C37" s="25">
        <v>18.18</v>
      </c>
      <c r="D37" s="25">
        <v>20.58</v>
      </c>
      <c r="E37" s="25">
        <v>2.4</v>
      </c>
      <c r="F37" s="25">
        <v>44.692900000000002</v>
      </c>
      <c r="G37" s="25">
        <v>1.8015000000000001</v>
      </c>
      <c r="N37" s="5"/>
    </row>
    <row r="38" spans="1:14">
      <c r="A38" t="s">
        <v>104</v>
      </c>
      <c r="B38" s="46">
        <v>44598</v>
      </c>
      <c r="C38" s="30">
        <v>7.74</v>
      </c>
      <c r="D38" s="30">
        <v>15.26</v>
      </c>
      <c r="E38" s="30">
        <v>7.52</v>
      </c>
      <c r="F38" s="28">
        <v>377.94684358043901</v>
      </c>
      <c r="G38" s="28">
        <v>23.742746230466214</v>
      </c>
      <c r="N38" s="5"/>
    </row>
    <row r="39" spans="1:14">
      <c r="A39" t="s">
        <v>105</v>
      </c>
      <c r="B39" s="46">
        <v>44598</v>
      </c>
      <c r="C39" s="30">
        <v>8.01</v>
      </c>
      <c r="D39" s="30">
        <v>15.89</v>
      </c>
      <c r="E39" s="30">
        <v>7.88</v>
      </c>
      <c r="F39" s="28">
        <v>376.65416831526181</v>
      </c>
      <c r="G39" s="28">
        <v>24.422936482207653</v>
      </c>
      <c r="N39" s="5"/>
    </row>
    <row r="40" spans="1:14">
      <c r="A40" t="s">
        <v>46</v>
      </c>
      <c r="B40" s="46">
        <v>44598</v>
      </c>
      <c r="C40" s="30">
        <v>32.76</v>
      </c>
      <c r="D40" s="30">
        <v>37.35</v>
      </c>
      <c r="E40" s="30">
        <v>4.58</v>
      </c>
      <c r="F40" s="28">
        <v>129.84843862121653</v>
      </c>
      <c r="G40" s="28">
        <v>27.586958885134404</v>
      </c>
      <c r="N40" s="5"/>
    </row>
    <row r="41" spans="1:14">
      <c r="A41" t="s">
        <v>47</v>
      </c>
      <c r="B41" s="46">
        <v>44598</v>
      </c>
      <c r="C41" s="30">
        <v>20.260000000000002</v>
      </c>
      <c r="D41" s="30">
        <v>26.76</v>
      </c>
      <c r="E41" s="30">
        <v>6.5</v>
      </c>
      <c r="F41" s="28">
        <v>245.73344219206351</v>
      </c>
      <c r="G41" s="28">
        <v>27.130116680526669</v>
      </c>
      <c r="N41" s="5"/>
    </row>
    <row r="42" spans="1:14">
      <c r="A42" t="s">
        <v>48</v>
      </c>
      <c r="B42" s="46">
        <v>44598</v>
      </c>
      <c r="C42" s="30">
        <v>24.71</v>
      </c>
      <c r="D42" s="30">
        <v>28</v>
      </c>
      <c r="E42" s="30">
        <v>3.29</v>
      </c>
      <c r="F42" s="28">
        <v>202.83592488295594</v>
      </c>
      <c r="G42" s="28">
        <v>39.814838959375884</v>
      </c>
      <c r="N42" s="5"/>
    </row>
    <row r="43" spans="1:14">
      <c r="A43" t="s">
        <v>49</v>
      </c>
      <c r="B43" s="46">
        <v>44598</v>
      </c>
      <c r="C43" s="30">
        <v>20.384499999999999</v>
      </c>
      <c r="D43" s="30">
        <v>24.64</v>
      </c>
      <c r="E43" s="30">
        <v>4.26</v>
      </c>
      <c r="F43" s="28">
        <v>255.14873742789737</v>
      </c>
      <c r="G43" s="28">
        <v>37.316486741587951</v>
      </c>
      <c r="N43" s="5"/>
    </row>
    <row r="44" spans="1:14">
      <c r="A44" t="s">
        <v>104</v>
      </c>
      <c r="B44" s="46">
        <v>44610</v>
      </c>
      <c r="C44" s="30">
        <v>7.32</v>
      </c>
      <c r="D44" s="30">
        <v>13.18</v>
      </c>
      <c r="E44" s="30">
        <v>5.85</v>
      </c>
      <c r="F44" s="28">
        <v>51.920623283832839</v>
      </c>
      <c r="G44" s="28">
        <v>8.5694379537215131</v>
      </c>
      <c r="N44" s="5"/>
    </row>
    <row r="45" spans="1:14">
      <c r="A45" t="s">
        <v>105</v>
      </c>
      <c r="B45" s="46">
        <v>44610</v>
      </c>
      <c r="C45" s="30">
        <v>7.06</v>
      </c>
      <c r="D45" s="30">
        <v>12.75</v>
      </c>
      <c r="E45" s="30">
        <v>5.69</v>
      </c>
      <c r="F45" s="28">
        <v>45.835286947047457</v>
      </c>
      <c r="G45" s="28">
        <v>8.1152447004232258</v>
      </c>
      <c r="N45" s="5"/>
    </row>
    <row r="46" spans="1:14">
      <c r="A46" t="s">
        <v>46</v>
      </c>
      <c r="B46" s="46">
        <v>44610</v>
      </c>
      <c r="C46" s="30">
        <v>15.64</v>
      </c>
      <c r="D46" s="30">
        <v>23.92</v>
      </c>
      <c r="E46" s="30">
        <v>8.2799999999999994</v>
      </c>
      <c r="F46" s="28">
        <v>51.804742038268436</v>
      </c>
      <c r="G46" s="28">
        <v>13.830137616083462</v>
      </c>
      <c r="N46" s="5"/>
    </row>
    <row r="47" spans="1:14">
      <c r="A47" t="s">
        <v>47</v>
      </c>
      <c r="B47" s="46">
        <v>44610</v>
      </c>
      <c r="C47" s="30">
        <v>21.13</v>
      </c>
      <c r="D47" s="30">
        <v>28.29</v>
      </c>
      <c r="E47" s="30">
        <v>7.16</v>
      </c>
      <c r="F47" s="28">
        <v>54.669861728029481</v>
      </c>
      <c r="G47" s="28">
        <v>17.174377184683966</v>
      </c>
      <c r="N47" s="5"/>
    </row>
    <row r="48" spans="1:14">
      <c r="A48" t="s">
        <v>48</v>
      </c>
      <c r="B48" s="46">
        <v>44610</v>
      </c>
      <c r="C48" s="30">
        <v>16.89</v>
      </c>
      <c r="D48" s="30">
        <v>21.55</v>
      </c>
      <c r="E48" s="30">
        <v>4.66</v>
      </c>
      <c r="F48" s="28">
        <v>60.585224683586965</v>
      </c>
      <c r="G48" s="28">
        <v>15.768043614191967</v>
      </c>
      <c r="N48" s="5"/>
    </row>
    <row r="49" spans="1:7">
      <c r="A49" t="s">
        <v>49</v>
      </c>
      <c r="B49" s="46">
        <v>44610</v>
      </c>
      <c r="C49" s="30">
        <v>14.2</v>
      </c>
      <c r="D49" s="30">
        <v>19.010000000000002</v>
      </c>
      <c r="E49" s="30">
        <v>4.82</v>
      </c>
      <c r="F49" s="28">
        <v>53.634228203513565</v>
      </c>
      <c r="G49" s="28">
        <v>13.837283468736832</v>
      </c>
    </row>
    <row r="50" spans="1:7">
      <c r="A50" t="s">
        <v>104</v>
      </c>
      <c r="B50" s="46">
        <v>44636</v>
      </c>
      <c r="C50" s="25">
        <v>7.6310000000000002</v>
      </c>
      <c r="D50" s="25">
        <v>38.765000000000001</v>
      </c>
      <c r="E50" s="25">
        <v>31.134</v>
      </c>
      <c r="F50" s="28">
        <v>2160.2961673642317</v>
      </c>
      <c r="G50" s="28">
        <v>99.860904287614545</v>
      </c>
    </row>
    <row r="51" spans="1:7">
      <c r="A51" t="s">
        <v>105</v>
      </c>
      <c r="B51" s="46">
        <v>44636</v>
      </c>
      <c r="C51" s="25">
        <v>6.5979999999999999</v>
      </c>
      <c r="D51" s="25">
        <v>41.13</v>
      </c>
      <c r="E51" s="25">
        <v>34.531999999999996</v>
      </c>
      <c r="F51" s="28">
        <v>2211.0195025434914</v>
      </c>
      <c r="G51" s="28">
        <v>104.56781137476354</v>
      </c>
    </row>
    <row r="52" spans="1:7">
      <c r="A52" t="s">
        <v>46</v>
      </c>
      <c r="B52" s="46">
        <v>44637</v>
      </c>
      <c r="C52" s="25">
        <v>24.530999999999999</v>
      </c>
      <c r="D52" s="25">
        <v>35.311999999999998</v>
      </c>
      <c r="E52" s="25">
        <v>10.782</v>
      </c>
      <c r="F52" s="28">
        <v>591.63709219036855</v>
      </c>
      <c r="G52" s="28">
        <v>39.539776471917243</v>
      </c>
    </row>
    <row r="53" spans="1:7">
      <c r="A53" t="s">
        <v>47</v>
      </c>
      <c r="B53" s="46">
        <v>44637</v>
      </c>
      <c r="C53" s="25">
        <v>15.760999999999999</v>
      </c>
      <c r="D53" s="25">
        <v>33.033000000000001</v>
      </c>
      <c r="E53" s="25">
        <v>17.273</v>
      </c>
      <c r="F53" s="28">
        <v>1254.6898258010058</v>
      </c>
      <c r="G53" s="28">
        <v>63.952368490948203</v>
      </c>
    </row>
    <row r="54" spans="1:7">
      <c r="A54" t="s">
        <v>48</v>
      </c>
      <c r="B54" s="46">
        <v>44637</v>
      </c>
      <c r="C54" s="25">
        <v>21.99</v>
      </c>
      <c r="D54" s="25">
        <v>33.122</v>
      </c>
      <c r="E54" s="25">
        <v>11.132999999999999</v>
      </c>
      <c r="F54" s="28">
        <v>1149.2647146588083</v>
      </c>
      <c r="G54" s="28">
        <v>80.175864690312295</v>
      </c>
    </row>
    <row r="55" spans="1:7">
      <c r="A55" t="s">
        <v>49</v>
      </c>
      <c r="B55" s="46">
        <v>44637</v>
      </c>
      <c r="C55" s="25">
        <v>20.303000000000001</v>
      </c>
      <c r="D55" s="25">
        <v>31.315000000000001</v>
      </c>
      <c r="E55" s="25">
        <v>11.013</v>
      </c>
      <c r="F55" s="28">
        <v>1489.4625651856836</v>
      </c>
      <c r="G55" s="28">
        <v>93.769212235793134</v>
      </c>
    </row>
    <row r="56" spans="1:7">
      <c r="A56" t="s">
        <v>104</v>
      </c>
      <c r="B56" s="46">
        <v>44650</v>
      </c>
      <c r="C56" s="25">
        <v>7.1040000000000001</v>
      </c>
      <c r="D56" s="25">
        <v>16.574000000000002</v>
      </c>
      <c r="E56" s="25">
        <v>9.4700000000000006</v>
      </c>
      <c r="F56" s="28">
        <v>232.81713280456563</v>
      </c>
      <c r="G56" s="28">
        <v>21.892508567998341</v>
      </c>
    </row>
    <row r="57" spans="1:7">
      <c r="A57" t="s">
        <v>105</v>
      </c>
      <c r="B57" s="46">
        <v>44650</v>
      </c>
      <c r="C57" s="25">
        <v>6.5069999999999997</v>
      </c>
      <c r="D57" s="25">
        <v>16.222000000000001</v>
      </c>
      <c r="E57" s="25">
        <v>9.7140000000000004</v>
      </c>
      <c r="F57" s="28">
        <v>235.26157402717939</v>
      </c>
      <c r="G57" s="28">
        <v>20.471306851483302</v>
      </c>
    </row>
    <row r="58" spans="1:7">
      <c r="A58" t="s">
        <v>46</v>
      </c>
      <c r="B58" s="46">
        <v>44650</v>
      </c>
      <c r="C58" s="25">
        <v>15.670999999999999</v>
      </c>
      <c r="D58" s="25">
        <v>23.87</v>
      </c>
      <c r="E58" s="25">
        <v>8.1989999999999998</v>
      </c>
      <c r="F58" s="28">
        <v>658.71841802073095</v>
      </c>
      <c r="G58" s="28">
        <v>44.749346119879505</v>
      </c>
    </row>
    <row r="59" spans="1:7">
      <c r="A59" t="s">
        <v>47</v>
      </c>
      <c r="B59" s="46">
        <v>44650</v>
      </c>
      <c r="C59" s="25">
        <v>12.596</v>
      </c>
      <c r="D59" s="25">
        <v>20.068999999999999</v>
      </c>
      <c r="E59" s="25">
        <v>7.4729999999999999</v>
      </c>
      <c r="F59" s="28">
        <v>413.75556385640749</v>
      </c>
      <c r="G59" s="28">
        <v>32.489060080657119</v>
      </c>
    </row>
    <row r="60" spans="1:7">
      <c r="A60" t="s">
        <v>48</v>
      </c>
      <c r="B60" s="46">
        <v>44650</v>
      </c>
      <c r="C60" s="25">
        <v>14.718999999999999</v>
      </c>
      <c r="D60" s="25">
        <v>18.681000000000001</v>
      </c>
      <c r="E60" s="25">
        <v>3.9620000000000002</v>
      </c>
      <c r="F60" s="28">
        <v>381.28506488181995</v>
      </c>
      <c r="G60" s="28">
        <v>42.580401596872669</v>
      </c>
    </row>
    <row r="61" spans="1:7">
      <c r="A61" t="s">
        <v>49</v>
      </c>
      <c r="B61" s="46">
        <v>44650</v>
      </c>
      <c r="C61" s="25">
        <v>11.705</v>
      </c>
      <c r="D61" s="25">
        <v>16.030999999999999</v>
      </c>
      <c r="E61" s="25">
        <v>4.3259999999999996</v>
      </c>
      <c r="F61" s="28">
        <v>292.64785399408157</v>
      </c>
      <c r="G61" s="28">
        <v>31.093468530282959</v>
      </c>
    </row>
    <row r="62" spans="1:7">
      <c r="A62" t="s">
        <v>104</v>
      </c>
      <c r="B62" s="46">
        <v>44697</v>
      </c>
      <c r="C62" s="25">
        <v>6.1180000000000003</v>
      </c>
      <c r="D62" s="25">
        <v>20.283000000000001</v>
      </c>
      <c r="E62" s="30">
        <v>14.164999999999999</v>
      </c>
      <c r="F62" s="27">
        <v>27.814299999999999</v>
      </c>
      <c r="G62" s="27">
        <v>2.621</v>
      </c>
    </row>
    <row r="63" spans="1:7">
      <c r="A63" t="s">
        <v>105</v>
      </c>
      <c r="B63" s="46">
        <v>44697</v>
      </c>
      <c r="C63" s="25">
        <v>8.9570000000000007</v>
      </c>
      <c r="D63" s="25">
        <v>21.408000000000001</v>
      </c>
      <c r="E63" s="30">
        <v>12.451000000000001</v>
      </c>
      <c r="F63" s="27">
        <v>25.0441</v>
      </c>
      <c r="G63" s="27">
        <v>2.6356000000000002</v>
      </c>
    </row>
    <row r="64" spans="1:7">
      <c r="A64" t="s">
        <v>46</v>
      </c>
      <c r="B64" s="46">
        <v>44697</v>
      </c>
      <c r="C64" s="25">
        <v>27.401</v>
      </c>
      <c r="D64" s="25">
        <v>40.734999999999999</v>
      </c>
      <c r="E64" s="30">
        <v>13.334</v>
      </c>
      <c r="F64" s="27">
        <v>37.742800000000003</v>
      </c>
      <c r="G64" s="27">
        <v>5.25</v>
      </c>
    </row>
    <row r="65" spans="1:7">
      <c r="A65" t="s">
        <v>47</v>
      </c>
      <c r="B65" s="46">
        <v>44697</v>
      </c>
      <c r="C65" s="25">
        <v>16.234999999999999</v>
      </c>
      <c r="D65" s="25">
        <v>35.027000000000001</v>
      </c>
      <c r="E65" s="30">
        <v>18.792000000000002</v>
      </c>
      <c r="F65" s="27">
        <v>26.447900000000001</v>
      </c>
      <c r="G65" s="27">
        <v>4.774</v>
      </c>
    </row>
    <row r="66" spans="1:7">
      <c r="A66" t="s">
        <v>48</v>
      </c>
      <c r="B66" s="46">
        <v>44697</v>
      </c>
      <c r="C66" s="25">
        <v>17.673999999999999</v>
      </c>
      <c r="D66" s="25">
        <v>24.558</v>
      </c>
      <c r="E66" s="30">
        <v>6.8840000000000003</v>
      </c>
      <c r="F66" s="27">
        <v>66.916700000000006</v>
      </c>
      <c r="G66" s="27">
        <v>2.8803999999999998</v>
      </c>
    </row>
    <row r="67" spans="1:7">
      <c r="A67" t="s">
        <v>49</v>
      </c>
      <c r="B67" s="46">
        <v>44697</v>
      </c>
      <c r="C67" s="25">
        <v>13.804</v>
      </c>
      <c r="D67" s="25">
        <v>23.244</v>
      </c>
      <c r="E67" s="30">
        <v>9.44</v>
      </c>
      <c r="F67" s="27">
        <v>49.456800000000001</v>
      </c>
      <c r="G67" s="27">
        <v>3.0909</v>
      </c>
    </row>
    <row r="68" spans="1:7">
      <c r="A68" t="s">
        <v>104</v>
      </c>
      <c r="B68" s="46">
        <v>44720</v>
      </c>
      <c r="C68" s="25">
        <v>6.2759999999999998</v>
      </c>
      <c r="D68" s="25">
        <v>14.536</v>
      </c>
      <c r="E68" s="25">
        <v>8.26</v>
      </c>
      <c r="F68" s="27">
        <v>5.2606999999999999</v>
      </c>
      <c r="G68" s="27">
        <v>1.4734</v>
      </c>
    </row>
    <row r="69" spans="1:7">
      <c r="A69" t="s">
        <v>105</v>
      </c>
      <c r="B69" s="46">
        <v>44720</v>
      </c>
      <c r="C69" s="25">
        <v>5.9420000000000002</v>
      </c>
      <c r="D69" s="25">
        <v>14.596</v>
      </c>
      <c r="E69" s="25">
        <v>8.6539999999999999</v>
      </c>
      <c r="F69" s="27">
        <v>5.5553999999999997</v>
      </c>
      <c r="G69" s="27">
        <v>1.3743000000000001</v>
      </c>
    </row>
    <row r="70" spans="1:7">
      <c r="A70" t="s">
        <v>46</v>
      </c>
      <c r="B70" s="46">
        <v>44720</v>
      </c>
      <c r="C70" s="25">
        <v>21.074999999999999</v>
      </c>
      <c r="D70" s="25">
        <v>27.469000000000001</v>
      </c>
      <c r="E70" s="25">
        <v>6.3949999999999996</v>
      </c>
      <c r="F70" s="27">
        <v>7.9424999999999999</v>
      </c>
      <c r="G70" s="27">
        <v>7.8257000000000003</v>
      </c>
    </row>
    <row r="71" spans="1:7">
      <c r="A71" t="s">
        <v>47</v>
      </c>
      <c r="B71" s="46">
        <v>44720</v>
      </c>
      <c r="C71" s="25">
        <v>16.420999999999999</v>
      </c>
      <c r="D71" s="25">
        <v>24.916</v>
      </c>
      <c r="E71" s="25">
        <v>8.4949999999999992</v>
      </c>
      <c r="F71" s="27">
        <v>7.3951000000000002</v>
      </c>
      <c r="G71" s="27">
        <v>5.5425000000000004</v>
      </c>
    </row>
    <row r="72" spans="1:7">
      <c r="A72" t="s">
        <v>48</v>
      </c>
      <c r="B72" s="46">
        <v>44720</v>
      </c>
      <c r="C72" s="25">
        <v>18.533000000000001</v>
      </c>
      <c r="D72" s="25">
        <v>22.510999999999999</v>
      </c>
      <c r="E72" s="25">
        <v>3.9780000000000002</v>
      </c>
      <c r="F72" s="27">
        <v>19.396699999999999</v>
      </c>
      <c r="G72" s="27">
        <v>2.6551999999999998</v>
      </c>
    </row>
    <row r="73" spans="1:7">
      <c r="A73" t="s">
        <v>49</v>
      </c>
      <c r="B73" s="46">
        <v>44720</v>
      </c>
      <c r="C73" s="25">
        <v>15.536</v>
      </c>
      <c r="D73" s="25">
        <v>19.8</v>
      </c>
      <c r="E73" s="25">
        <v>4.2640000000000002</v>
      </c>
      <c r="F73" s="27">
        <v>15.1998</v>
      </c>
      <c r="G73" s="27">
        <v>2.5956999999999999</v>
      </c>
    </row>
  </sheetData>
  <phoneticPr fontId="1" type="noConversion"/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85"/>
  <sheetViews>
    <sheetView workbookViewId="0">
      <selection activeCell="T81" sqref="T81"/>
    </sheetView>
  </sheetViews>
  <sheetFormatPr defaultRowHeight="15"/>
  <cols>
    <col min="1" max="1" width="15.85546875" style="36" customWidth="1"/>
    <col min="2" max="2" width="15.85546875" style="25" customWidth="1"/>
    <col min="3" max="3" width="12.5703125" style="29" customWidth="1"/>
    <col min="4" max="4" width="13.7109375" style="29" customWidth="1"/>
    <col min="5" max="5" width="13.140625" style="29" customWidth="1"/>
    <col min="6" max="6" width="11.7109375" style="29" customWidth="1"/>
    <col min="7" max="7" width="12.140625" style="29" customWidth="1"/>
    <col min="8" max="8" width="11.7109375" style="29" customWidth="1"/>
    <col min="9" max="9" width="10.85546875" style="29" customWidth="1"/>
    <col min="10" max="10" width="11.140625" style="29" customWidth="1"/>
    <col min="11" max="11" width="10.42578125" style="29" customWidth="1"/>
    <col min="12" max="12" width="15.85546875" style="29" customWidth="1"/>
    <col min="13" max="13" width="13.85546875" style="29" customWidth="1"/>
    <col min="14" max="14" width="11" style="29" customWidth="1"/>
    <col min="15" max="15" width="15.42578125" style="29" customWidth="1"/>
    <col min="16" max="16" width="12.42578125" style="29" customWidth="1"/>
    <col min="17" max="17" width="8.7109375" style="4"/>
    <col min="18" max="18" width="10.85546875" style="25" customWidth="1"/>
    <col min="19" max="19" width="13.5703125" style="25" customWidth="1"/>
    <col min="20" max="20" width="15.140625" style="25" customWidth="1"/>
    <col min="21" max="21" width="14.5703125" style="25" customWidth="1"/>
    <col min="22" max="22" width="15.140625" style="25" customWidth="1"/>
    <col min="23" max="23" width="15.85546875" style="25" customWidth="1"/>
    <col min="24" max="24" width="17.42578125" style="25" customWidth="1"/>
    <col min="25" max="25" width="19.140625" style="25" customWidth="1"/>
    <col min="26" max="26" width="14.140625" style="25" customWidth="1"/>
    <col min="27" max="27" width="10.140625" style="25" customWidth="1"/>
    <col min="28" max="28" width="11.85546875" style="25" customWidth="1"/>
    <col min="29" max="29" width="15.140625" customWidth="1"/>
    <col min="30" max="30" width="11.28515625" customWidth="1"/>
    <col min="31" max="31" width="15.5703125" customWidth="1"/>
    <col min="33" max="33" width="10.85546875" customWidth="1"/>
    <col min="35" max="35" width="14.140625" customWidth="1"/>
    <col min="37" max="37" width="9.42578125" customWidth="1"/>
  </cols>
  <sheetData>
    <row r="1" spans="1:31" ht="27.95" customHeight="1">
      <c r="A1" s="43" t="s">
        <v>32</v>
      </c>
      <c r="B1" s="42" t="s">
        <v>0</v>
      </c>
      <c r="C1" s="34" t="s">
        <v>65</v>
      </c>
      <c r="D1" s="34" t="s">
        <v>66</v>
      </c>
      <c r="E1" s="34" t="s">
        <v>67</v>
      </c>
      <c r="F1" s="34" t="s">
        <v>68</v>
      </c>
      <c r="G1" s="34" t="s">
        <v>69</v>
      </c>
      <c r="H1" s="34" t="s">
        <v>70</v>
      </c>
      <c r="I1" s="34" t="s">
        <v>71</v>
      </c>
      <c r="J1" s="34" t="s">
        <v>72</v>
      </c>
      <c r="K1" s="34" t="s">
        <v>73</v>
      </c>
      <c r="L1" s="34" t="s">
        <v>74</v>
      </c>
      <c r="M1" s="34" t="s">
        <v>75</v>
      </c>
      <c r="N1" s="34" t="s">
        <v>76</v>
      </c>
      <c r="O1" s="34" t="s">
        <v>77</v>
      </c>
      <c r="P1" s="34" t="s">
        <v>78</v>
      </c>
      <c r="Q1" s="57" t="s">
        <v>124</v>
      </c>
      <c r="R1" s="42" t="s">
        <v>87</v>
      </c>
      <c r="S1" s="27" t="s">
        <v>79</v>
      </c>
      <c r="T1" s="27" t="s">
        <v>80</v>
      </c>
      <c r="U1" s="27" t="s">
        <v>75</v>
      </c>
      <c r="V1" s="27" t="s">
        <v>81</v>
      </c>
      <c r="W1" s="27" t="s">
        <v>77</v>
      </c>
      <c r="X1" s="27" t="s">
        <v>82</v>
      </c>
      <c r="Y1" s="27" t="s">
        <v>83</v>
      </c>
      <c r="Z1" s="27" t="s">
        <v>66</v>
      </c>
      <c r="AA1" s="27" t="s">
        <v>84</v>
      </c>
      <c r="AB1" s="27" t="s">
        <v>85</v>
      </c>
      <c r="AC1" s="15"/>
      <c r="AD1" s="15"/>
    </row>
    <row r="2" spans="1:31" ht="27.95" customHeight="1">
      <c r="A2" s="43"/>
      <c r="B2" s="42"/>
      <c r="C2" s="34" t="s">
        <v>7</v>
      </c>
      <c r="D2" s="34" t="s">
        <v>7</v>
      </c>
      <c r="E2" s="34" t="s">
        <v>7</v>
      </c>
      <c r="F2" s="34" t="s">
        <v>7</v>
      </c>
      <c r="G2" s="34" t="s">
        <v>7</v>
      </c>
      <c r="H2" s="34" t="s">
        <v>7</v>
      </c>
      <c r="I2" s="34" t="s">
        <v>7</v>
      </c>
      <c r="J2" s="34" t="s">
        <v>7</v>
      </c>
      <c r="K2" s="34" t="s">
        <v>7</v>
      </c>
      <c r="L2" s="34" t="s">
        <v>7</v>
      </c>
      <c r="M2" s="34" t="s">
        <v>7</v>
      </c>
      <c r="N2" s="34" t="s">
        <v>7</v>
      </c>
      <c r="O2" s="34" t="s">
        <v>7</v>
      </c>
      <c r="P2" s="34" t="s">
        <v>7</v>
      </c>
      <c r="Q2" s="57" t="s">
        <v>7</v>
      </c>
      <c r="R2" s="42"/>
      <c r="S2" s="48" t="s">
        <v>86</v>
      </c>
      <c r="T2" s="48" t="s">
        <v>86</v>
      </c>
      <c r="U2" s="48" t="s">
        <v>86</v>
      </c>
      <c r="V2" s="48" t="s">
        <v>86</v>
      </c>
      <c r="W2" s="48" t="s">
        <v>86</v>
      </c>
      <c r="X2" s="48" t="s">
        <v>86</v>
      </c>
      <c r="Y2" s="48" t="s">
        <v>86</v>
      </c>
      <c r="Z2" s="48" t="s">
        <v>86</v>
      </c>
      <c r="AA2" s="48" t="s">
        <v>86</v>
      </c>
      <c r="AB2" s="48" t="s">
        <v>86</v>
      </c>
      <c r="AC2" s="32"/>
      <c r="AD2" s="32"/>
    </row>
    <row r="3" spans="1:31" ht="27.95" customHeight="1">
      <c r="A3" s="43" t="s">
        <v>45</v>
      </c>
      <c r="B3" s="47">
        <v>44389</v>
      </c>
      <c r="C3" s="34">
        <v>5.5E-2</v>
      </c>
      <c r="D3" s="34">
        <v>0</v>
      </c>
      <c r="E3" s="34">
        <v>0.125</v>
      </c>
      <c r="F3" s="34">
        <v>9.6999999999999993</v>
      </c>
      <c r="G3" s="34">
        <v>0</v>
      </c>
      <c r="H3" s="34">
        <v>0</v>
      </c>
      <c r="I3" s="34">
        <v>0.01</v>
      </c>
      <c r="J3" s="34">
        <v>0.05</v>
      </c>
      <c r="K3" s="34">
        <v>0.94499999999999995</v>
      </c>
      <c r="L3" s="34">
        <v>0.39</v>
      </c>
      <c r="M3" s="34">
        <v>0.01</v>
      </c>
      <c r="N3" s="34"/>
      <c r="O3" s="34"/>
      <c r="P3" s="34"/>
      <c r="Q3" s="57">
        <v>0.14000000000000001</v>
      </c>
      <c r="R3" s="34"/>
      <c r="S3" s="29">
        <v>48.302</v>
      </c>
      <c r="T3" s="29">
        <v>0.54069999999999996</v>
      </c>
      <c r="U3" s="29">
        <v>11.4496</v>
      </c>
      <c r="V3" s="29">
        <v>31.831489999999999</v>
      </c>
      <c r="W3" s="29">
        <v>-2.2329599999999998</v>
      </c>
      <c r="X3" s="29">
        <v>9.5760299999999994</v>
      </c>
      <c r="Y3" s="29">
        <v>132.6777592</v>
      </c>
      <c r="Z3" s="29">
        <v>0.61000380700000001</v>
      </c>
      <c r="AA3" s="29">
        <v>-4.4112719999999999E-3</v>
      </c>
      <c r="AB3" s="29">
        <v>0.48676133799999999</v>
      </c>
      <c r="AC3" s="4"/>
      <c r="AD3" s="4"/>
    </row>
    <row r="4" spans="1:31">
      <c r="A4" s="43" t="s">
        <v>41</v>
      </c>
      <c r="B4" s="47">
        <v>44389</v>
      </c>
      <c r="C4" s="29">
        <v>0.05</v>
      </c>
      <c r="D4" s="29">
        <v>0</v>
      </c>
      <c r="E4" s="29">
        <v>0.1</v>
      </c>
      <c r="F4" s="29">
        <v>9.76</v>
      </c>
      <c r="G4" s="29">
        <v>0</v>
      </c>
      <c r="H4" s="29">
        <v>0</v>
      </c>
      <c r="I4" s="29">
        <v>0.01</v>
      </c>
      <c r="J4" s="29">
        <v>0.05</v>
      </c>
      <c r="K4" s="29">
        <v>3.085</v>
      </c>
      <c r="L4" s="29">
        <v>0.42499999999999999</v>
      </c>
      <c r="M4" s="29">
        <v>0.01</v>
      </c>
      <c r="Q4" s="4">
        <v>0.06</v>
      </c>
      <c r="R4" s="29"/>
      <c r="S4" s="33">
        <v>41.926182869999998</v>
      </c>
      <c r="T4" s="33">
        <v>0.47589513</v>
      </c>
      <c r="U4" s="33">
        <v>9.5516986579999994</v>
      </c>
      <c r="V4" s="33">
        <v>28.16093669</v>
      </c>
      <c r="W4" s="33">
        <v>-2.8425075299999998</v>
      </c>
      <c r="X4" s="33">
        <v>12.7395443</v>
      </c>
      <c r="Y4" s="33">
        <v>58.85680103</v>
      </c>
      <c r="Z4" s="33">
        <v>0.37509954400000001</v>
      </c>
      <c r="AA4" s="33">
        <v>-4.4900998999999997E-2</v>
      </c>
      <c r="AB4" s="33">
        <v>0.35799558399999998</v>
      </c>
      <c r="AC4" s="33"/>
      <c r="AD4" s="33"/>
    </row>
    <row r="5" spans="1:31">
      <c r="A5" s="43" t="s">
        <v>46</v>
      </c>
      <c r="B5" s="47">
        <v>44389</v>
      </c>
      <c r="C5" s="29">
        <v>0.66500000000000004</v>
      </c>
      <c r="D5" s="29">
        <v>7.0000000000000007E-2</v>
      </c>
      <c r="E5" s="29">
        <v>7.0000000000000007E-2</v>
      </c>
      <c r="F5" s="29">
        <v>16.515000000000001</v>
      </c>
      <c r="G5" s="29">
        <v>0</v>
      </c>
      <c r="H5" s="29">
        <v>0.01</v>
      </c>
      <c r="I5" s="29">
        <v>0.05</v>
      </c>
      <c r="J5" s="29">
        <v>0.05</v>
      </c>
      <c r="K5" s="29">
        <v>41.155000000000001</v>
      </c>
      <c r="L5" s="29">
        <v>0.09</v>
      </c>
      <c r="M5" s="29">
        <v>0</v>
      </c>
      <c r="O5" s="29">
        <v>0</v>
      </c>
      <c r="Q5" s="4">
        <v>6.5000000000000002E-2</v>
      </c>
      <c r="R5" s="29"/>
      <c r="S5" s="33">
        <v>543.2456383</v>
      </c>
      <c r="T5" s="33">
        <v>10.44295</v>
      </c>
      <c r="U5" s="33">
        <v>0.455251715</v>
      </c>
      <c r="V5" s="33">
        <v>33.79506842</v>
      </c>
      <c r="W5" s="33">
        <v>-0.56710786899999999</v>
      </c>
      <c r="X5" s="33">
        <v>42.597317009999998</v>
      </c>
      <c r="Y5" s="33">
        <v>66.316377399999993</v>
      </c>
      <c r="Z5" s="33">
        <v>68.358357260000005</v>
      </c>
      <c r="AA5" s="33">
        <v>-3.7872503000000002E-2</v>
      </c>
      <c r="AB5" s="33">
        <v>-1.4765824E-2</v>
      </c>
      <c r="AC5" s="33"/>
      <c r="AD5" s="33"/>
    </row>
    <row r="6" spans="1:31">
      <c r="A6" s="43" t="s">
        <v>47</v>
      </c>
      <c r="B6" s="47">
        <v>44389</v>
      </c>
      <c r="C6" s="29">
        <v>0.63</v>
      </c>
      <c r="D6" s="29">
        <v>0.05</v>
      </c>
      <c r="E6" s="29">
        <v>0.04</v>
      </c>
      <c r="F6" s="29">
        <v>9.94</v>
      </c>
      <c r="G6" s="29">
        <v>0</v>
      </c>
      <c r="H6" s="29">
        <v>0.01</v>
      </c>
      <c r="I6" s="29">
        <v>0.02</v>
      </c>
      <c r="J6" s="29">
        <v>0.06</v>
      </c>
      <c r="K6" s="29">
        <v>29.085000000000001</v>
      </c>
      <c r="L6" s="29">
        <v>7.4999999999999997E-2</v>
      </c>
      <c r="M6" s="29">
        <v>0</v>
      </c>
      <c r="O6" s="29">
        <v>0</v>
      </c>
      <c r="Q6" s="4">
        <v>0.02</v>
      </c>
      <c r="R6" s="29"/>
      <c r="S6" s="33">
        <v>506.23674699999998</v>
      </c>
      <c r="T6" s="33">
        <v>5.3993418999999996</v>
      </c>
      <c r="U6" s="33">
        <v>1.0072031669999999</v>
      </c>
      <c r="V6" s="33">
        <v>33.935251229999999</v>
      </c>
      <c r="W6" s="33">
        <v>-1.8278938179999999</v>
      </c>
      <c r="X6" s="33">
        <v>20.120060710000001</v>
      </c>
      <c r="Y6" s="33">
        <v>16.17042</v>
      </c>
      <c r="Z6" s="33">
        <v>39.774661270000003</v>
      </c>
      <c r="AA6" s="33">
        <v>-4.8399884999999997E-2</v>
      </c>
      <c r="AB6" s="33">
        <v>5.0777729000000001E-2</v>
      </c>
      <c r="AC6" s="33"/>
      <c r="AD6" s="33"/>
    </row>
    <row r="7" spans="1:31">
      <c r="A7" s="43" t="s">
        <v>48</v>
      </c>
      <c r="B7" s="47">
        <v>44389</v>
      </c>
      <c r="C7" s="29">
        <v>0.4</v>
      </c>
      <c r="D7" s="29">
        <v>7.4999999999999997E-2</v>
      </c>
      <c r="E7" s="29">
        <v>0.06</v>
      </c>
      <c r="F7" s="29">
        <v>14.005000000000001</v>
      </c>
      <c r="G7" s="29">
        <v>0</v>
      </c>
      <c r="H7" s="29">
        <v>0.01</v>
      </c>
      <c r="I7" s="29">
        <v>0</v>
      </c>
      <c r="J7" s="29">
        <v>0.01</v>
      </c>
      <c r="K7" s="29">
        <v>45.53</v>
      </c>
      <c r="L7" s="29">
        <v>0.3</v>
      </c>
      <c r="M7" s="29">
        <v>0</v>
      </c>
      <c r="O7" s="29">
        <v>0</v>
      </c>
      <c r="Q7" s="4">
        <v>0.04</v>
      </c>
      <c r="R7" s="29"/>
      <c r="S7" s="33">
        <v>349.37225710000001</v>
      </c>
      <c r="T7" s="33">
        <v>9.4151749500000008</v>
      </c>
      <c r="U7" s="33">
        <v>0.350376823</v>
      </c>
      <c r="V7" s="33">
        <v>1.0752825509999999</v>
      </c>
      <c r="W7" s="33">
        <v>-2.7998775739999999</v>
      </c>
      <c r="X7" s="33">
        <v>3.153619462</v>
      </c>
      <c r="Y7" s="33">
        <v>37.226450040000003</v>
      </c>
      <c r="Z7" s="33">
        <v>68.679095500000003</v>
      </c>
      <c r="AA7" s="33">
        <v>-1.1426934999999999E-2</v>
      </c>
      <c r="AB7" s="33">
        <v>-3.2680303000000001E-2</v>
      </c>
      <c r="AC7" s="33"/>
      <c r="AD7" s="33"/>
    </row>
    <row r="8" spans="1:31">
      <c r="A8" s="43" t="s">
        <v>49</v>
      </c>
      <c r="B8" s="47">
        <v>44389</v>
      </c>
      <c r="C8" s="29">
        <v>0.495</v>
      </c>
      <c r="D8" s="29">
        <v>0.04</v>
      </c>
      <c r="E8" s="29">
        <v>0.04</v>
      </c>
      <c r="F8" s="29">
        <v>5.92</v>
      </c>
      <c r="G8" s="29">
        <v>0</v>
      </c>
      <c r="H8" s="29">
        <v>0.01</v>
      </c>
      <c r="I8" s="29">
        <v>0</v>
      </c>
      <c r="J8" s="29">
        <v>0.04</v>
      </c>
      <c r="K8" s="29">
        <v>28.4</v>
      </c>
      <c r="L8" s="29">
        <v>0.15</v>
      </c>
      <c r="M8" s="29">
        <v>0</v>
      </c>
      <c r="O8" s="29">
        <v>0</v>
      </c>
      <c r="Q8" s="4">
        <v>0.01</v>
      </c>
      <c r="R8" s="29"/>
      <c r="S8" s="29"/>
      <c r="T8" s="33">
        <v>411.69980049999998</v>
      </c>
      <c r="U8" s="33">
        <v>5.3315818000000004</v>
      </c>
      <c r="V8" s="33">
        <v>1.39162137</v>
      </c>
      <c r="W8" s="33">
        <v>17.819696050000001</v>
      </c>
      <c r="X8" s="33">
        <v>-2.7696765490000002</v>
      </c>
      <c r="Y8" s="33">
        <v>2.2643251379999998</v>
      </c>
      <c r="Z8" s="33">
        <v>10.169507279999999</v>
      </c>
      <c r="AA8" s="33">
        <v>0.55754568000000004</v>
      </c>
      <c r="AB8" s="33">
        <v>29.091445589999999</v>
      </c>
      <c r="AC8" s="33"/>
      <c r="AD8" s="33"/>
      <c r="AE8" s="33"/>
    </row>
    <row r="9" spans="1:31">
      <c r="A9" s="43" t="s">
        <v>45</v>
      </c>
      <c r="B9" s="46">
        <v>44405</v>
      </c>
      <c r="C9" s="41">
        <v>0.14000000000000001</v>
      </c>
      <c r="D9" s="41">
        <v>0.02</v>
      </c>
      <c r="E9" s="41">
        <v>0.09</v>
      </c>
      <c r="F9" s="41">
        <v>15.58</v>
      </c>
      <c r="G9" s="41">
        <v>0</v>
      </c>
      <c r="H9" s="41">
        <v>0.01</v>
      </c>
      <c r="I9" s="41">
        <v>0.04</v>
      </c>
      <c r="J9" s="41">
        <v>0.11</v>
      </c>
      <c r="K9" s="41">
        <v>34.83</v>
      </c>
      <c r="L9" s="41">
        <v>0.79</v>
      </c>
      <c r="M9" s="41">
        <v>0.01</v>
      </c>
      <c r="N9" s="41"/>
      <c r="O9" s="41">
        <v>0</v>
      </c>
      <c r="P9" s="41">
        <v>0.01</v>
      </c>
      <c r="Q9" s="58">
        <v>0.02</v>
      </c>
      <c r="R9" s="41"/>
      <c r="S9" s="29">
        <v>139.64360925279399</v>
      </c>
      <c r="T9" s="29">
        <v>3.9055120148569</v>
      </c>
      <c r="U9" s="29">
        <v>205.22660155065401</v>
      </c>
      <c r="V9" s="29">
        <v>204.33738495101301</v>
      </c>
      <c r="W9" s="29">
        <v>8.9858105389130394</v>
      </c>
      <c r="X9" s="29">
        <v>74.299376011558195</v>
      </c>
      <c r="Y9" s="29">
        <v>233.53940891868999</v>
      </c>
      <c r="Z9" s="29">
        <v>1.43293812670901</v>
      </c>
      <c r="AA9" s="29">
        <v>0.17061656918961601</v>
      </c>
      <c r="AB9" s="29">
        <v>13.3203336431541</v>
      </c>
      <c r="AC9" s="4"/>
      <c r="AD9" s="4"/>
    </row>
    <row r="10" spans="1:31">
      <c r="A10" s="43" t="s">
        <v>41</v>
      </c>
      <c r="B10" s="46">
        <v>44405</v>
      </c>
      <c r="C10" s="41">
        <v>0.14000000000000001</v>
      </c>
      <c r="D10" s="41">
        <v>0.03</v>
      </c>
      <c r="E10" s="41">
        <v>0.09</v>
      </c>
      <c r="F10" s="41">
        <v>15.44</v>
      </c>
      <c r="G10" s="41">
        <v>0</v>
      </c>
      <c r="H10" s="41">
        <v>0.01</v>
      </c>
      <c r="I10" s="41">
        <v>0.04</v>
      </c>
      <c r="J10" s="41">
        <v>0.11</v>
      </c>
      <c r="K10" s="41">
        <v>34.68</v>
      </c>
      <c r="L10" s="41">
        <v>0.78</v>
      </c>
      <c r="M10" s="41">
        <v>0.01</v>
      </c>
      <c r="N10" s="41"/>
      <c r="O10" s="41">
        <v>0</v>
      </c>
      <c r="P10" s="41">
        <v>0.01</v>
      </c>
      <c r="Q10" s="58">
        <v>0.02</v>
      </c>
      <c r="R10" s="41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4"/>
      <c r="AD10" s="4"/>
    </row>
    <row r="11" spans="1:31">
      <c r="A11" s="43" t="s">
        <v>46</v>
      </c>
      <c r="B11" s="46">
        <v>44405</v>
      </c>
      <c r="C11" s="41">
        <v>0.11</v>
      </c>
      <c r="D11" s="41">
        <v>0.03</v>
      </c>
      <c r="E11" s="41">
        <v>0.09</v>
      </c>
      <c r="F11" s="41">
        <v>22.39</v>
      </c>
      <c r="G11" s="41">
        <v>0</v>
      </c>
      <c r="H11" s="41">
        <v>0.01</v>
      </c>
      <c r="I11" s="41">
        <v>0.06</v>
      </c>
      <c r="J11" s="41">
        <v>0.05</v>
      </c>
      <c r="K11" s="41">
        <v>33.93</v>
      </c>
      <c r="L11" s="41">
        <v>0.65</v>
      </c>
      <c r="M11" s="41">
        <v>0</v>
      </c>
      <c r="N11" s="41"/>
      <c r="O11" s="41">
        <v>0</v>
      </c>
      <c r="P11" s="41">
        <v>0.01</v>
      </c>
      <c r="Q11" s="58">
        <v>0.01</v>
      </c>
      <c r="R11" s="41"/>
      <c r="S11" s="29">
        <v>109.197506128122</v>
      </c>
      <c r="T11" s="29">
        <v>7.3601165972775</v>
      </c>
      <c r="U11" s="29">
        <v>2.3209204618300499</v>
      </c>
      <c r="V11" s="29">
        <v>52.041152100085903</v>
      </c>
      <c r="W11" s="29">
        <v>3.6171187084321099</v>
      </c>
      <c r="X11" s="29">
        <v>53.511275918621102</v>
      </c>
      <c r="Y11" s="29">
        <v>14.587768502931</v>
      </c>
      <c r="Z11" s="29">
        <v>28.086624963036801</v>
      </c>
      <c r="AA11" s="29">
        <v>7.7992023690520496E-2</v>
      </c>
      <c r="AB11" s="29">
        <v>0.97335107043237901</v>
      </c>
      <c r="AC11" s="4"/>
      <c r="AD11" s="4"/>
    </row>
    <row r="12" spans="1:31">
      <c r="A12" s="43" t="s">
        <v>47</v>
      </c>
      <c r="B12" s="46">
        <v>44405</v>
      </c>
      <c r="C12" s="41">
        <v>0.11</v>
      </c>
      <c r="D12" s="41">
        <v>0.03</v>
      </c>
      <c r="E12" s="41">
        <v>0.09</v>
      </c>
      <c r="F12" s="41">
        <v>22.27</v>
      </c>
      <c r="G12" s="41">
        <v>0</v>
      </c>
      <c r="H12" s="41">
        <v>0.01</v>
      </c>
      <c r="I12" s="41">
        <v>0.06</v>
      </c>
      <c r="J12" s="41">
        <v>0.05</v>
      </c>
      <c r="K12" s="41">
        <v>33.51</v>
      </c>
      <c r="L12" s="41">
        <v>0.65</v>
      </c>
      <c r="M12" s="41">
        <v>0</v>
      </c>
      <c r="N12" s="41"/>
      <c r="O12" s="41">
        <v>0</v>
      </c>
      <c r="P12" s="41">
        <v>0.01</v>
      </c>
      <c r="Q12" s="58">
        <v>0.01</v>
      </c>
      <c r="R12" s="41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4"/>
      <c r="AD12" s="4"/>
    </row>
    <row r="13" spans="1:31">
      <c r="A13" s="43" t="s">
        <v>48</v>
      </c>
      <c r="B13" s="46">
        <v>44405</v>
      </c>
      <c r="C13" s="41">
        <v>0.15</v>
      </c>
      <c r="D13" s="41">
        <v>0</v>
      </c>
      <c r="E13" s="41">
        <v>0.17</v>
      </c>
      <c r="F13" s="41">
        <v>42.05</v>
      </c>
      <c r="G13" s="41">
        <v>0</v>
      </c>
      <c r="H13" s="41">
        <v>0</v>
      </c>
      <c r="I13" s="41">
        <v>0.08</v>
      </c>
      <c r="J13" s="41">
        <v>0.21</v>
      </c>
      <c r="K13" s="41">
        <v>12.48</v>
      </c>
      <c r="L13" s="41">
        <v>2.93</v>
      </c>
      <c r="M13" s="41">
        <v>0.22</v>
      </c>
      <c r="N13" s="41"/>
      <c r="O13" s="41">
        <v>0.01</v>
      </c>
      <c r="P13" s="41">
        <v>0.02</v>
      </c>
      <c r="Q13" s="58">
        <v>0.24</v>
      </c>
      <c r="R13" s="41"/>
      <c r="S13" s="29">
        <v>133.592085738534</v>
      </c>
      <c r="T13" s="29">
        <v>5.3652116916640997</v>
      </c>
      <c r="U13" s="29">
        <v>6.3170514853069903</v>
      </c>
      <c r="V13" s="29">
        <v>108.20528402025199</v>
      </c>
      <c r="W13" s="29">
        <v>2.6500620602260998</v>
      </c>
      <c r="X13" s="29">
        <v>33.9146830061377</v>
      </c>
      <c r="Y13" s="29">
        <v>19.701979636005799</v>
      </c>
      <c r="Z13" s="29">
        <v>23.063444930027799</v>
      </c>
      <c r="AA13" s="29">
        <v>2.4867102387919799E-2</v>
      </c>
      <c r="AB13" s="29">
        <v>2.58295919164041</v>
      </c>
      <c r="AC13" s="4"/>
      <c r="AD13" s="4"/>
    </row>
    <row r="14" spans="1:31">
      <c r="A14" s="43" t="s">
        <v>49</v>
      </c>
      <c r="B14" s="46">
        <v>44405</v>
      </c>
      <c r="C14" s="41">
        <v>0.14000000000000001</v>
      </c>
      <c r="D14" s="41">
        <v>0</v>
      </c>
      <c r="E14" s="41">
        <v>0.17</v>
      </c>
      <c r="F14" s="41">
        <v>42.1</v>
      </c>
      <c r="G14" s="41">
        <v>0</v>
      </c>
      <c r="H14" s="41">
        <v>0</v>
      </c>
      <c r="I14" s="41">
        <v>0.08</v>
      </c>
      <c r="J14" s="41">
        <v>0.21</v>
      </c>
      <c r="K14" s="41">
        <v>12.53</v>
      </c>
      <c r="L14" s="41">
        <v>2.94</v>
      </c>
      <c r="M14" s="41">
        <v>0.22</v>
      </c>
      <c r="N14" s="41"/>
      <c r="O14" s="41">
        <v>0.01</v>
      </c>
      <c r="P14" s="41">
        <v>0.02</v>
      </c>
      <c r="Q14" s="58">
        <v>0.23</v>
      </c>
      <c r="R14" s="41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4"/>
      <c r="AD14" s="4"/>
    </row>
    <row r="15" spans="1:31">
      <c r="A15" s="43" t="s">
        <v>45</v>
      </c>
      <c r="B15" s="46">
        <v>44430</v>
      </c>
      <c r="C15" s="41">
        <v>0.04</v>
      </c>
      <c r="D15" s="41">
        <v>0</v>
      </c>
      <c r="E15" s="41">
        <v>0.11</v>
      </c>
      <c r="F15" s="41">
        <v>6.75</v>
      </c>
      <c r="G15" s="41">
        <v>0</v>
      </c>
      <c r="H15" s="41">
        <v>0</v>
      </c>
      <c r="I15" s="41">
        <v>0.01</v>
      </c>
      <c r="J15" s="41">
        <v>0.02</v>
      </c>
      <c r="K15" s="41">
        <v>1.29</v>
      </c>
      <c r="L15" s="41">
        <v>0.39</v>
      </c>
      <c r="M15" s="41">
        <v>0</v>
      </c>
      <c r="N15" s="41"/>
      <c r="O15" s="41">
        <v>0</v>
      </c>
      <c r="P15" s="41">
        <v>0.01</v>
      </c>
      <c r="Q15" s="58">
        <v>0.04</v>
      </c>
      <c r="R15" s="29"/>
      <c r="S15" s="49">
        <v>44.454875049999998</v>
      </c>
      <c r="T15" s="49">
        <v>1.5407</v>
      </c>
      <c r="U15" s="49">
        <v>2.3157000000000001</v>
      </c>
      <c r="V15" s="49">
        <v>22.589500000000001</v>
      </c>
      <c r="W15" s="49">
        <v>0.75880000000000003</v>
      </c>
      <c r="X15" s="49">
        <v>12.872299999999999</v>
      </c>
      <c r="Y15" s="49">
        <v>38.324199999999998</v>
      </c>
      <c r="Z15" s="49">
        <v>0.58830000000000005</v>
      </c>
      <c r="AA15" s="49">
        <v>0.14879999999999999</v>
      </c>
      <c r="AB15" s="49">
        <v>1.1008</v>
      </c>
      <c r="AC15" s="4"/>
    </row>
    <row r="16" spans="1:31">
      <c r="A16" s="43" t="s">
        <v>41</v>
      </c>
      <c r="B16" s="46">
        <v>44430</v>
      </c>
      <c r="C16" s="41">
        <v>0.04</v>
      </c>
      <c r="D16" s="41">
        <v>0</v>
      </c>
      <c r="E16" s="41">
        <v>0.1</v>
      </c>
      <c r="F16" s="41">
        <v>7.39</v>
      </c>
      <c r="G16" s="41">
        <v>0</v>
      </c>
      <c r="H16" s="41">
        <v>0</v>
      </c>
      <c r="I16" s="41">
        <v>0.01</v>
      </c>
      <c r="J16" s="41">
        <v>0.02</v>
      </c>
      <c r="K16" s="41">
        <v>1.29</v>
      </c>
      <c r="L16" s="41">
        <v>0.51</v>
      </c>
      <c r="M16" s="41">
        <v>0</v>
      </c>
      <c r="N16" s="41"/>
      <c r="O16" s="41">
        <v>0</v>
      </c>
      <c r="P16" s="41">
        <v>0.01</v>
      </c>
      <c r="Q16" s="58">
        <v>0.03</v>
      </c>
      <c r="R16" s="29"/>
      <c r="S16" s="49">
        <v>43.4315</v>
      </c>
      <c r="T16" s="49">
        <v>1.4355</v>
      </c>
      <c r="U16" s="49">
        <v>2.2242999999999999</v>
      </c>
      <c r="V16" s="49">
        <v>21.9801</v>
      </c>
      <c r="W16" s="49">
        <v>0.64019999999999999</v>
      </c>
      <c r="X16" s="49">
        <v>13.45</v>
      </c>
      <c r="Y16" s="49">
        <v>36.029699999999998</v>
      </c>
      <c r="Z16" s="49">
        <v>0.40770000000000001</v>
      </c>
      <c r="AA16" s="49">
        <v>7.4300000000000005E-2</v>
      </c>
      <c r="AB16" s="49">
        <v>0.83530000000000004</v>
      </c>
      <c r="AC16" s="4"/>
    </row>
    <row r="17" spans="1:32" ht="18" customHeight="1">
      <c r="A17" s="43" t="s">
        <v>46</v>
      </c>
      <c r="B17" s="46">
        <v>44430</v>
      </c>
      <c r="C17" s="41">
        <v>0.08</v>
      </c>
      <c r="D17" s="41">
        <v>0.03</v>
      </c>
      <c r="E17" s="41">
        <v>7.0000000000000007E-2</v>
      </c>
      <c r="F17" s="41">
        <v>14.95</v>
      </c>
      <c r="G17" s="41">
        <v>0</v>
      </c>
      <c r="H17" s="41">
        <v>0.01</v>
      </c>
      <c r="I17" s="41">
        <v>0.02</v>
      </c>
      <c r="J17" s="41">
        <v>0.02</v>
      </c>
      <c r="K17" s="41">
        <v>26.16</v>
      </c>
      <c r="L17" s="41">
        <v>0.77</v>
      </c>
      <c r="M17" s="41">
        <v>0</v>
      </c>
      <c r="N17" s="41"/>
      <c r="O17" s="41">
        <v>0</v>
      </c>
      <c r="P17" s="41">
        <v>0.01</v>
      </c>
      <c r="Q17" s="58">
        <v>0.01</v>
      </c>
      <c r="R17" s="29"/>
      <c r="S17" s="50">
        <v>77.668999999999997</v>
      </c>
      <c r="T17" s="50">
        <v>7.8178999999999998</v>
      </c>
      <c r="U17" s="50">
        <v>2.9051</v>
      </c>
      <c r="V17" s="50">
        <v>19.434899999999999</v>
      </c>
      <c r="W17" s="50">
        <v>1.2971999999999999</v>
      </c>
      <c r="X17" s="50">
        <v>18.576599999999999</v>
      </c>
      <c r="Y17" s="50">
        <v>7.7042999999999999</v>
      </c>
      <c r="Z17" s="50">
        <v>37.630299999999998</v>
      </c>
      <c r="AA17" s="50">
        <v>2.8199999999999999E-2</v>
      </c>
      <c r="AB17" s="50">
        <v>0.1963</v>
      </c>
      <c r="AC17" s="4"/>
    </row>
    <row r="18" spans="1:32" ht="18" customHeight="1">
      <c r="A18" s="43" t="s">
        <v>47</v>
      </c>
      <c r="B18" s="46">
        <v>44430</v>
      </c>
      <c r="C18" s="41">
        <v>0.1</v>
      </c>
      <c r="D18" s="41">
        <v>0.02</v>
      </c>
      <c r="E18" s="41">
        <v>0.05</v>
      </c>
      <c r="F18" s="41">
        <v>9.4600000000000009</v>
      </c>
      <c r="G18" s="41">
        <v>0</v>
      </c>
      <c r="H18" s="41">
        <v>0.01</v>
      </c>
      <c r="I18" s="41">
        <v>0.01</v>
      </c>
      <c r="J18" s="41">
        <v>0.03</v>
      </c>
      <c r="K18" s="41">
        <v>21.29</v>
      </c>
      <c r="L18" s="41">
        <v>0.49</v>
      </c>
      <c r="M18" s="41">
        <v>0</v>
      </c>
      <c r="N18" s="41"/>
      <c r="O18" s="41">
        <v>0</v>
      </c>
      <c r="P18" s="41">
        <v>0.01</v>
      </c>
      <c r="Q18" s="58">
        <v>0.01</v>
      </c>
      <c r="R18" s="29"/>
      <c r="S18" s="50">
        <v>99.114699999999999</v>
      </c>
      <c r="T18" s="50">
        <v>5.7796000000000003</v>
      </c>
      <c r="U18" s="50">
        <v>1.042</v>
      </c>
      <c r="V18" s="50">
        <v>35.415799999999997</v>
      </c>
      <c r="W18" s="50">
        <v>0.96599999999999997</v>
      </c>
      <c r="X18" s="50">
        <v>15.4544</v>
      </c>
      <c r="Y18" s="50">
        <v>7.1186999999999996</v>
      </c>
      <c r="Z18" s="50">
        <v>24.917400000000001</v>
      </c>
      <c r="AA18" s="50">
        <v>2.07E-2</v>
      </c>
      <c r="AB18" s="50">
        <v>0.31309999999999999</v>
      </c>
      <c r="AC18" s="4"/>
    </row>
    <row r="19" spans="1:32">
      <c r="A19" s="43" t="s">
        <v>48</v>
      </c>
      <c r="B19" s="46">
        <v>44430</v>
      </c>
      <c r="C19" s="41">
        <v>0.08</v>
      </c>
      <c r="D19" s="41">
        <v>0.01</v>
      </c>
      <c r="E19" s="41">
        <v>0.05</v>
      </c>
      <c r="F19" s="41">
        <v>7.33</v>
      </c>
      <c r="G19" s="41">
        <v>0</v>
      </c>
      <c r="H19" s="41">
        <v>0</v>
      </c>
      <c r="I19" s="41">
        <v>0.01</v>
      </c>
      <c r="J19" s="41">
        <v>0.04</v>
      </c>
      <c r="K19" s="41">
        <v>22.4</v>
      </c>
      <c r="L19" s="41">
        <v>0.55000000000000004</v>
      </c>
      <c r="M19" s="41">
        <v>0</v>
      </c>
      <c r="N19" s="41"/>
      <c r="O19" s="41">
        <v>0.01</v>
      </c>
      <c r="P19" s="41">
        <v>0.01</v>
      </c>
      <c r="Q19" s="58">
        <v>0.02</v>
      </c>
      <c r="R19" s="29"/>
      <c r="S19" s="50">
        <v>86.567700000000002</v>
      </c>
      <c r="T19" s="50">
        <v>2.5891999999999999</v>
      </c>
      <c r="U19" s="50">
        <v>1.6482000000000001</v>
      </c>
      <c r="V19" s="50">
        <v>40.872500000000002</v>
      </c>
      <c r="W19" s="50">
        <v>5.5164999999999997</v>
      </c>
      <c r="X19" s="50">
        <v>7.7591999999999999</v>
      </c>
      <c r="Y19" s="50">
        <v>22.807700000000001</v>
      </c>
      <c r="Z19" s="50">
        <v>18.662299999999998</v>
      </c>
      <c r="AA19" s="50">
        <v>3.6700000000000003E-2</v>
      </c>
      <c r="AB19" s="50">
        <v>0.68110000000000004</v>
      </c>
      <c r="AC19" s="4"/>
    </row>
    <row r="20" spans="1:32">
      <c r="A20" s="43" t="s">
        <v>49</v>
      </c>
      <c r="B20" s="46">
        <v>44430</v>
      </c>
      <c r="C20" s="41">
        <v>0.1</v>
      </c>
      <c r="D20" s="41">
        <v>0.01</v>
      </c>
      <c r="E20" s="41">
        <v>0.06</v>
      </c>
      <c r="F20" s="41">
        <v>6.88</v>
      </c>
      <c r="G20" s="41">
        <v>0</v>
      </c>
      <c r="H20" s="41">
        <v>0</v>
      </c>
      <c r="I20" s="41">
        <v>0.01</v>
      </c>
      <c r="J20" s="41">
        <v>0.05</v>
      </c>
      <c r="K20" s="41">
        <v>22.58</v>
      </c>
      <c r="L20" s="41">
        <v>0.5</v>
      </c>
      <c r="M20" s="41">
        <v>0</v>
      </c>
      <c r="N20" s="41"/>
      <c r="O20" s="41">
        <v>0</v>
      </c>
      <c r="P20" s="41">
        <v>0.01</v>
      </c>
      <c r="Q20" s="58">
        <v>0.01</v>
      </c>
      <c r="R20" s="29"/>
      <c r="S20" s="50">
        <v>95.903999999999996</v>
      </c>
      <c r="T20" s="50">
        <v>2.2084999999999999</v>
      </c>
      <c r="U20" s="50">
        <v>1.2938000000000001</v>
      </c>
      <c r="V20" s="50">
        <v>49.227400000000003</v>
      </c>
      <c r="W20" s="50">
        <v>2.1907999999999999</v>
      </c>
      <c r="X20" s="50">
        <v>4.8765999999999998</v>
      </c>
      <c r="Y20" s="50">
        <v>8.3780999999999999</v>
      </c>
      <c r="Z20" s="50">
        <v>15.392899999999999</v>
      </c>
      <c r="AA20" s="50">
        <v>1.18E-2</v>
      </c>
      <c r="AB20" s="50">
        <v>0.44640000000000002</v>
      </c>
      <c r="AC20" s="4"/>
    </row>
    <row r="21" spans="1:32">
      <c r="A21" s="43" t="s">
        <v>45</v>
      </c>
      <c r="B21" s="46">
        <v>44469</v>
      </c>
      <c r="C21" s="29">
        <v>7.0000000000000007E-2</v>
      </c>
      <c r="D21" s="41">
        <v>0</v>
      </c>
      <c r="E21" s="41">
        <v>0.17</v>
      </c>
      <c r="F21" s="41">
        <v>20.82</v>
      </c>
      <c r="G21" s="41">
        <v>0</v>
      </c>
      <c r="H21" s="41">
        <v>0</v>
      </c>
      <c r="I21" s="41">
        <v>0.02</v>
      </c>
      <c r="J21" s="41">
        <v>0.09</v>
      </c>
      <c r="K21" s="41">
        <v>11.28</v>
      </c>
      <c r="L21" s="41">
        <v>1.43</v>
      </c>
      <c r="M21" s="41">
        <v>7.0000000000000007E-2</v>
      </c>
      <c r="N21" s="41"/>
      <c r="O21" s="41">
        <v>0</v>
      </c>
      <c r="P21" s="41">
        <v>0.01</v>
      </c>
      <c r="Q21" s="58">
        <v>0.09</v>
      </c>
      <c r="R21" s="41"/>
      <c r="S21" s="29">
        <v>55.508895883853903</v>
      </c>
      <c r="T21" s="29">
        <v>1.5884364584295001</v>
      </c>
      <c r="U21" s="29">
        <v>71.377005358702206</v>
      </c>
      <c r="V21" s="29">
        <v>111.277243926401</v>
      </c>
      <c r="W21" s="29">
        <v>3.0067560255382402</v>
      </c>
      <c r="X21" s="29">
        <v>22.549992684322401</v>
      </c>
      <c r="Y21" s="29">
        <v>102.645593069085</v>
      </c>
      <c r="Z21" s="29">
        <v>0.54301377970806897</v>
      </c>
      <c r="AA21" s="29">
        <v>9.9152268795761E-2</v>
      </c>
      <c r="AB21" s="29">
        <v>6.15144442224996</v>
      </c>
      <c r="AC21" s="4"/>
      <c r="AD21" s="4"/>
      <c r="AE21" s="4"/>
      <c r="AF21" s="4"/>
    </row>
    <row r="22" spans="1:32">
      <c r="A22" s="43" t="s">
        <v>41</v>
      </c>
      <c r="B22" s="46">
        <v>44469</v>
      </c>
      <c r="C22" s="33">
        <v>0.06</v>
      </c>
      <c r="D22" s="33">
        <v>0</v>
      </c>
      <c r="E22" s="33">
        <v>0.14000000000000001</v>
      </c>
      <c r="F22" s="33">
        <v>0.02</v>
      </c>
      <c r="G22" s="33">
        <v>0</v>
      </c>
      <c r="H22" s="33">
        <v>0</v>
      </c>
      <c r="I22" s="33">
        <v>0.02</v>
      </c>
      <c r="J22" s="33">
        <v>0.09</v>
      </c>
      <c r="K22" s="33">
        <v>-0.01</v>
      </c>
      <c r="L22" s="33">
        <v>0</v>
      </c>
      <c r="M22" s="33">
        <v>0.04</v>
      </c>
      <c r="N22" s="33"/>
      <c r="O22" s="41">
        <v>0</v>
      </c>
      <c r="P22" s="33">
        <v>0.01</v>
      </c>
      <c r="Q22" s="4">
        <v>0.09</v>
      </c>
      <c r="R22" s="29"/>
      <c r="S22" s="29">
        <v>74.214672935510393</v>
      </c>
      <c r="T22" s="29">
        <v>1.58439448633547</v>
      </c>
      <c r="U22" s="29">
        <v>44.952841587740501</v>
      </c>
      <c r="V22" s="29">
        <v>129.789763428698</v>
      </c>
      <c r="W22" s="29">
        <v>2.8133086121222899</v>
      </c>
      <c r="X22" s="29">
        <v>24.1067032468709</v>
      </c>
      <c r="Y22" s="29">
        <v>124.248051116177</v>
      </c>
      <c r="Z22" s="29">
        <v>0.50789021286088198</v>
      </c>
      <c r="AA22" s="29">
        <v>0.12509205933828399</v>
      </c>
      <c r="AB22" s="29">
        <v>8.3232967328785108</v>
      </c>
      <c r="AC22" s="4"/>
      <c r="AD22" s="4"/>
      <c r="AE22" s="4"/>
      <c r="AF22" s="4"/>
    </row>
    <row r="23" spans="1:32">
      <c r="A23" s="43" t="s">
        <v>46</v>
      </c>
      <c r="B23" s="46">
        <v>44469</v>
      </c>
      <c r="C23" s="29">
        <v>0.06</v>
      </c>
      <c r="D23" s="33">
        <v>0.01</v>
      </c>
      <c r="E23" s="33">
        <v>0.06</v>
      </c>
      <c r="F23" s="33">
        <v>13.45</v>
      </c>
      <c r="G23" s="33">
        <v>0</v>
      </c>
      <c r="H23" s="33">
        <v>0</v>
      </c>
      <c r="I23" s="33">
        <v>0.01</v>
      </c>
      <c r="J23" s="33">
        <v>0.04</v>
      </c>
      <c r="K23" s="33">
        <v>20.440000000000001</v>
      </c>
      <c r="L23" s="33">
        <v>1.08</v>
      </c>
      <c r="M23" s="33">
        <v>0</v>
      </c>
      <c r="N23" s="33"/>
      <c r="O23" s="41">
        <v>0</v>
      </c>
      <c r="P23" s="33">
        <v>0</v>
      </c>
      <c r="Q23" s="4">
        <v>0.02</v>
      </c>
      <c r="R23" s="29"/>
      <c r="S23" s="29">
        <v>52.545187950021401</v>
      </c>
      <c r="T23" s="29">
        <v>4.0703440421095998</v>
      </c>
      <c r="U23" s="29">
        <v>1.7136061444220301</v>
      </c>
      <c r="V23" s="29">
        <v>44.685636541397699</v>
      </c>
      <c r="W23" s="29">
        <v>1.5021531744194501</v>
      </c>
      <c r="X23" s="29">
        <v>12.083951433400699</v>
      </c>
      <c r="Y23" s="29">
        <v>17.721914470236499</v>
      </c>
      <c r="Z23" s="29">
        <v>16.198168015202</v>
      </c>
      <c r="AA23" s="29">
        <v>2.0491254006050699E-2</v>
      </c>
      <c r="AB23" s="29">
        <v>1.4410682277845499</v>
      </c>
      <c r="AC23" s="4"/>
      <c r="AD23" s="4"/>
      <c r="AE23" s="4"/>
      <c r="AF23" s="4"/>
    </row>
    <row r="24" spans="1:32">
      <c r="A24" s="43" t="s">
        <v>47</v>
      </c>
      <c r="B24" s="46">
        <v>44469</v>
      </c>
      <c r="C24" s="33">
        <v>0.09</v>
      </c>
      <c r="D24" s="33">
        <v>0.01</v>
      </c>
      <c r="E24" s="33">
        <v>0.05</v>
      </c>
      <c r="F24" s="33">
        <v>6.67</v>
      </c>
      <c r="G24" s="33">
        <v>0</v>
      </c>
      <c r="H24" s="33">
        <v>0</v>
      </c>
      <c r="I24" s="33">
        <v>0.02</v>
      </c>
      <c r="J24" s="33">
        <v>0.1</v>
      </c>
      <c r="K24" s="33">
        <v>10.91</v>
      </c>
      <c r="L24" s="33">
        <v>0.55000000000000004</v>
      </c>
      <c r="M24" s="33">
        <v>0</v>
      </c>
      <c r="N24" s="33"/>
      <c r="O24" s="41">
        <v>0</v>
      </c>
      <c r="P24" s="33">
        <v>0.01</v>
      </c>
      <c r="Q24" s="4">
        <v>0.04</v>
      </c>
      <c r="R24" s="29"/>
      <c r="S24" s="29">
        <v>92.132590574102593</v>
      </c>
      <c r="T24" s="29">
        <v>3.7616792631120499</v>
      </c>
      <c r="U24" s="29">
        <v>4.44023872051027</v>
      </c>
      <c r="V24" s="29">
        <v>121.442938283974</v>
      </c>
      <c r="W24" s="29">
        <v>2.5246762093680002</v>
      </c>
      <c r="X24" s="29">
        <v>19.629198687073099</v>
      </c>
      <c r="Y24" s="29">
        <v>38.279001664702903</v>
      </c>
      <c r="Z24" s="29">
        <v>12.016433181643601</v>
      </c>
      <c r="AA24" s="29">
        <v>6.1767755140907897E-2</v>
      </c>
      <c r="AB24" s="29">
        <v>4.2783111162070497</v>
      </c>
      <c r="AC24" s="4"/>
      <c r="AD24" s="4"/>
      <c r="AE24" s="4"/>
      <c r="AF24" s="4"/>
    </row>
    <row r="25" spans="1:32">
      <c r="A25" s="43" t="s">
        <v>48</v>
      </c>
      <c r="B25" s="46">
        <v>44469</v>
      </c>
      <c r="C25" s="29">
        <v>7.0000000000000007E-2</v>
      </c>
      <c r="D25" s="33">
        <v>0.01</v>
      </c>
      <c r="E25" s="33">
        <v>0.08</v>
      </c>
      <c r="F25" s="33">
        <v>9.8800000000000008</v>
      </c>
      <c r="G25" s="33">
        <v>0</v>
      </c>
      <c r="H25" s="33">
        <v>0</v>
      </c>
      <c r="I25" s="33">
        <v>0.01</v>
      </c>
      <c r="J25" s="33">
        <v>7.0000000000000007E-2</v>
      </c>
      <c r="K25" s="33">
        <v>19.98</v>
      </c>
      <c r="L25" s="33">
        <v>1.1399999999999999</v>
      </c>
      <c r="M25" s="33">
        <v>0</v>
      </c>
      <c r="N25" s="33"/>
      <c r="O25" s="41">
        <v>0</v>
      </c>
      <c r="P25" s="33">
        <v>0.01</v>
      </c>
      <c r="Q25" s="4">
        <v>0.03</v>
      </c>
      <c r="R25" s="29"/>
      <c r="S25" s="29">
        <v>58.002663939983499</v>
      </c>
      <c r="T25" s="29">
        <v>1.1102614750075499</v>
      </c>
      <c r="U25" s="29">
        <v>2.61245726173187</v>
      </c>
      <c r="V25" s="29">
        <v>72.707691291544407</v>
      </c>
      <c r="W25" s="29">
        <v>2.8139599681649501</v>
      </c>
      <c r="X25" s="29">
        <v>7.3518276890923904</v>
      </c>
      <c r="Y25" s="29">
        <v>29.5839595972692</v>
      </c>
      <c r="Z25" s="29">
        <v>9.3306607856073391</v>
      </c>
      <c r="AA25" s="29">
        <v>2.6207710368539999E-2</v>
      </c>
      <c r="AB25" s="29">
        <v>2.6495586137106999</v>
      </c>
      <c r="AC25" s="4"/>
      <c r="AD25" s="4"/>
      <c r="AE25" s="4"/>
      <c r="AF25" s="4"/>
    </row>
    <row r="26" spans="1:32">
      <c r="A26" s="43" t="s">
        <v>49</v>
      </c>
      <c r="B26" s="46">
        <v>44469</v>
      </c>
      <c r="C26" s="29">
        <v>7.0000000000000007E-2</v>
      </c>
      <c r="D26" s="29">
        <v>0.01</v>
      </c>
      <c r="E26" s="29">
        <v>0.08</v>
      </c>
      <c r="F26" s="29">
        <v>8.4600000000000009</v>
      </c>
      <c r="G26" s="29">
        <v>0</v>
      </c>
      <c r="H26" s="29">
        <v>0</v>
      </c>
      <c r="I26" s="29">
        <v>0.01</v>
      </c>
      <c r="J26" s="29">
        <v>0.08</v>
      </c>
      <c r="K26" s="29">
        <v>17</v>
      </c>
      <c r="L26" s="29">
        <v>1</v>
      </c>
      <c r="M26" s="29">
        <v>0.01</v>
      </c>
      <c r="O26" s="41">
        <v>0</v>
      </c>
      <c r="P26" s="29">
        <v>0.01</v>
      </c>
      <c r="Q26" s="4">
        <v>0.03</v>
      </c>
      <c r="R26" s="29"/>
      <c r="S26" s="29">
        <v>68.101685440739203</v>
      </c>
      <c r="T26" s="29">
        <v>1.2497873887612301</v>
      </c>
      <c r="U26" s="29">
        <v>7.5748155308981504</v>
      </c>
      <c r="V26" s="29">
        <v>98.1374627123555</v>
      </c>
      <c r="W26" s="29">
        <v>1.86503405897367</v>
      </c>
      <c r="X26" s="29">
        <v>8.8849220916395399</v>
      </c>
      <c r="Y26" s="29">
        <v>32.410899908523596</v>
      </c>
      <c r="Z26" s="29">
        <v>6.7428505424269503</v>
      </c>
      <c r="AA26" s="29">
        <v>2.71332694150585E-2</v>
      </c>
      <c r="AB26" s="29">
        <v>2.6675264451995999</v>
      </c>
      <c r="AC26" s="4"/>
      <c r="AD26" s="4"/>
      <c r="AE26" s="4"/>
      <c r="AF26" s="4"/>
    </row>
    <row r="27" spans="1:32">
      <c r="A27" s="43" t="s">
        <v>45</v>
      </c>
      <c r="B27" s="46">
        <v>44498</v>
      </c>
      <c r="C27" s="29">
        <v>0.44999999999999996</v>
      </c>
      <c r="D27" s="29">
        <v>0</v>
      </c>
      <c r="E27" s="29">
        <v>0.08</v>
      </c>
      <c r="F27" s="29">
        <v>20.314999999999998</v>
      </c>
      <c r="G27" s="29">
        <v>0</v>
      </c>
      <c r="H27" s="29">
        <v>0</v>
      </c>
      <c r="I27" s="29">
        <v>0.03</v>
      </c>
      <c r="J27" s="29">
        <v>0.42500000000000004</v>
      </c>
      <c r="K27" s="29">
        <v>5.9550000000000001</v>
      </c>
      <c r="L27" s="29">
        <v>1.67</v>
      </c>
      <c r="M27" s="29">
        <v>0.03</v>
      </c>
      <c r="N27" s="41"/>
      <c r="O27" s="29">
        <v>0</v>
      </c>
      <c r="P27" s="29">
        <v>0.01</v>
      </c>
      <c r="Q27" s="4">
        <v>0.06</v>
      </c>
      <c r="R27" s="41"/>
      <c r="S27" s="29">
        <v>522.83478109999999</v>
      </c>
      <c r="T27" s="29">
        <v>2.2766590510000002</v>
      </c>
      <c r="U27" s="29">
        <v>26.33099017</v>
      </c>
      <c r="V27" s="29">
        <v>576.88777779999998</v>
      </c>
      <c r="W27" s="29">
        <v>1.9285319089999999</v>
      </c>
      <c r="X27" s="29">
        <v>26.465678390000001</v>
      </c>
      <c r="Y27" s="29">
        <v>59.727056359999999</v>
      </c>
      <c r="Z27" s="29">
        <v>0.709480475</v>
      </c>
      <c r="AA27" s="29">
        <v>6.1286350000000003E-2</v>
      </c>
      <c r="AB27" s="29">
        <v>5.5159989210000004</v>
      </c>
      <c r="AC27" s="4"/>
      <c r="AD27" s="4"/>
    </row>
    <row r="28" spans="1:32">
      <c r="A28" s="43" t="s">
        <v>41</v>
      </c>
      <c r="B28" s="46">
        <v>44498</v>
      </c>
      <c r="C28" s="29">
        <v>0.38500000000000001</v>
      </c>
      <c r="D28" s="29">
        <v>0</v>
      </c>
      <c r="E28" s="29">
        <v>0.09</v>
      </c>
      <c r="F28" s="29">
        <v>20.009999999999998</v>
      </c>
      <c r="G28" s="29">
        <v>0</v>
      </c>
      <c r="H28" s="29">
        <v>0</v>
      </c>
      <c r="I28" s="29">
        <v>0.02</v>
      </c>
      <c r="J28" s="29">
        <v>0.35499999999999998</v>
      </c>
      <c r="K28" s="29">
        <v>5.9049999999999994</v>
      </c>
      <c r="L28" s="29">
        <v>1.64</v>
      </c>
      <c r="M28" s="29">
        <v>0.04</v>
      </c>
      <c r="N28" s="33"/>
      <c r="O28" s="29">
        <v>0</v>
      </c>
      <c r="P28" s="29">
        <v>0.01</v>
      </c>
      <c r="Q28" s="4">
        <v>0.05</v>
      </c>
      <c r="R28" s="29"/>
      <c r="S28" s="29">
        <v>410.98292049999998</v>
      </c>
      <c r="T28" s="29">
        <v>2.0217712109999999</v>
      </c>
      <c r="U28" s="29">
        <v>36.245131999999998</v>
      </c>
      <c r="V28" s="29">
        <v>454.96557890000003</v>
      </c>
      <c r="W28" s="29">
        <v>1.685112629</v>
      </c>
      <c r="X28" s="29">
        <v>22.327920930000001</v>
      </c>
      <c r="Y28" s="29">
        <v>53.705894700000002</v>
      </c>
      <c r="Z28" s="29">
        <v>0.656386735</v>
      </c>
      <c r="AA28" s="29">
        <v>4.2071495E-2</v>
      </c>
      <c r="AB28" s="29">
        <v>4.2525218320000002</v>
      </c>
      <c r="AC28" s="4"/>
      <c r="AD28" s="4"/>
    </row>
    <row r="29" spans="1:32">
      <c r="A29" s="43" t="s">
        <v>46</v>
      </c>
      <c r="B29" s="46">
        <v>44498</v>
      </c>
      <c r="C29" s="29">
        <v>0.17499999999999999</v>
      </c>
      <c r="D29" s="29">
        <v>5.0000000000000001E-3</v>
      </c>
      <c r="E29" s="29">
        <v>0.05</v>
      </c>
      <c r="F29" s="29">
        <v>20.77</v>
      </c>
      <c r="G29" s="29">
        <v>0</v>
      </c>
      <c r="H29" s="29">
        <v>0.01</v>
      </c>
      <c r="I29" s="29">
        <v>0.01</v>
      </c>
      <c r="J29" s="29">
        <v>0.13500000000000001</v>
      </c>
      <c r="K29" s="29">
        <v>25.495000000000001</v>
      </c>
      <c r="L29" s="29">
        <v>1.895</v>
      </c>
      <c r="M29" s="29">
        <v>0</v>
      </c>
      <c r="N29" s="33"/>
      <c r="O29" s="29">
        <v>0</v>
      </c>
      <c r="P29" s="29">
        <v>0.01</v>
      </c>
      <c r="Q29" s="4">
        <v>0.01</v>
      </c>
      <c r="R29" s="29"/>
      <c r="S29" s="29">
        <v>196.33149940000001</v>
      </c>
      <c r="T29" s="29">
        <v>5.1679122030000002</v>
      </c>
      <c r="U29" s="29">
        <v>3.8999987410000001</v>
      </c>
      <c r="V29" s="29">
        <v>183.57368460000001</v>
      </c>
      <c r="W29" s="29">
        <v>1.502200507</v>
      </c>
      <c r="X29" s="29">
        <v>12.831459690000001</v>
      </c>
      <c r="Y29" s="29">
        <v>16.07301077</v>
      </c>
      <c r="Z29" s="29">
        <v>8.0874051990000009</v>
      </c>
      <c r="AA29" s="29">
        <v>2.1652965999999999E-2</v>
      </c>
      <c r="AB29" s="29">
        <v>1.2103022130000001</v>
      </c>
      <c r="AC29" s="4"/>
      <c r="AD29" s="4"/>
    </row>
    <row r="30" spans="1:32">
      <c r="A30" s="43" t="s">
        <v>47</v>
      </c>
      <c r="B30" s="46">
        <v>44498</v>
      </c>
      <c r="C30" s="29">
        <v>0.3</v>
      </c>
      <c r="D30" s="29">
        <v>0.01</v>
      </c>
      <c r="E30" s="29">
        <v>0.05</v>
      </c>
      <c r="F30" s="29">
        <v>16.774999999999999</v>
      </c>
      <c r="G30" s="29">
        <v>0</v>
      </c>
      <c r="H30" s="29">
        <v>5.0000000000000001E-3</v>
      </c>
      <c r="I30" s="29">
        <v>0.02</v>
      </c>
      <c r="J30" s="29">
        <v>0.24</v>
      </c>
      <c r="K30" s="29">
        <v>22.85</v>
      </c>
      <c r="L30" s="29">
        <v>1.5750000000000002</v>
      </c>
      <c r="M30" s="29">
        <v>0.01</v>
      </c>
      <c r="O30" s="29">
        <v>0</v>
      </c>
      <c r="P30" s="29">
        <v>0.01</v>
      </c>
      <c r="Q30" s="4">
        <v>0.02</v>
      </c>
      <c r="R30" s="29"/>
      <c r="S30" s="29">
        <v>315.64659849999998</v>
      </c>
      <c r="T30" s="29">
        <v>4.4710992559999996</v>
      </c>
      <c r="U30" s="29">
        <v>5.9411316159999998</v>
      </c>
      <c r="V30" s="29">
        <v>308.52232099999998</v>
      </c>
      <c r="W30" s="29">
        <v>1.4684990120000001</v>
      </c>
      <c r="X30" s="29">
        <v>16.3741287</v>
      </c>
      <c r="Y30" s="29">
        <v>19.78893708</v>
      </c>
      <c r="Z30" s="29">
        <v>6.5302681089999997</v>
      </c>
      <c r="AA30" s="29">
        <v>2.8948837000000002E-2</v>
      </c>
      <c r="AB30" s="29">
        <v>1.956829919</v>
      </c>
      <c r="AC30" s="4"/>
      <c r="AD30" s="4"/>
    </row>
    <row r="31" spans="1:32">
      <c r="A31" s="43" t="s">
        <v>48</v>
      </c>
      <c r="B31" s="46">
        <v>44498</v>
      </c>
      <c r="C31" s="29">
        <v>0.255</v>
      </c>
      <c r="D31" s="29">
        <v>5.0000000000000001E-3</v>
      </c>
      <c r="E31" s="29">
        <v>7.0000000000000007E-2</v>
      </c>
      <c r="F31" s="29">
        <v>16.670000000000002</v>
      </c>
      <c r="G31" s="29">
        <v>0</v>
      </c>
      <c r="H31" s="29">
        <v>0</v>
      </c>
      <c r="I31" s="29">
        <v>0.01</v>
      </c>
      <c r="J31" s="29">
        <v>0.22</v>
      </c>
      <c r="K31" s="29">
        <v>24.524999999999999</v>
      </c>
      <c r="L31" s="29">
        <v>2.0149999999999997</v>
      </c>
      <c r="M31" s="29">
        <v>0.01</v>
      </c>
      <c r="O31" s="29">
        <v>0.03</v>
      </c>
      <c r="P31" s="29">
        <v>0.01</v>
      </c>
      <c r="Q31" s="4">
        <v>0.03</v>
      </c>
      <c r="R31" s="29"/>
      <c r="S31" s="29">
        <v>287.77085570000003</v>
      </c>
      <c r="T31" s="29">
        <v>1.241669447</v>
      </c>
      <c r="U31" s="29">
        <v>5.3427198249999996</v>
      </c>
      <c r="V31" s="29">
        <v>295.76103769999997</v>
      </c>
      <c r="W31" s="29">
        <v>26.425399120000002</v>
      </c>
      <c r="X31" s="29">
        <v>8.4402493520000004</v>
      </c>
      <c r="Y31" s="29">
        <v>30.906845400000002</v>
      </c>
      <c r="Z31" s="29">
        <v>6.5587709179999996</v>
      </c>
      <c r="AA31" s="29">
        <v>2.2211729E-2</v>
      </c>
      <c r="AB31" s="29">
        <v>2.1879602490000001</v>
      </c>
      <c r="AC31" s="4"/>
      <c r="AD31" s="4"/>
    </row>
    <row r="32" spans="1:32">
      <c r="A32" s="43" t="s">
        <v>49</v>
      </c>
      <c r="B32" s="46">
        <v>44498</v>
      </c>
      <c r="C32" s="29">
        <v>0.37</v>
      </c>
      <c r="D32" s="29">
        <v>0</v>
      </c>
      <c r="E32" s="29">
        <v>7.0000000000000007E-2</v>
      </c>
      <c r="F32" s="29">
        <v>12.350000000000001</v>
      </c>
      <c r="G32" s="29">
        <v>0</v>
      </c>
      <c r="H32" s="29">
        <v>0</v>
      </c>
      <c r="I32" s="29">
        <v>0.01</v>
      </c>
      <c r="J32" s="29">
        <v>0.315</v>
      </c>
      <c r="K32" s="29">
        <v>21.33</v>
      </c>
      <c r="L32" s="29">
        <v>1.5649999999999999</v>
      </c>
      <c r="M32" s="29">
        <v>0.01</v>
      </c>
      <c r="O32" s="29">
        <v>0.01</v>
      </c>
      <c r="P32" s="29">
        <v>0.01</v>
      </c>
      <c r="Q32" s="4">
        <v>0.03</v>
      </c>
      <c r="R32" s="29"/>
      <c r="S32" s="29">
        <v>464.0940956</v>
      </c>
      <c r="T32" s="29">
        <v>1.602194925</v>
      </c>
      <c r="U32" s="29">
        <v>8.3418012820000005</v>
      </c>
      <c r="V32" s="29">
        <v>445.12870520000001</v>
      </c>
      <c r="W32" s="29">
        <v>5.0148361460000004</v>
      </c>
      <c r="X32" s="29">
        <v>13.41069695</v>
      </c>
      <c r="Y32" s="29">
        <v>33.726181660000002</v>
      </c>
      <c r="Z32" s="29">
        <v>6.3053111829999997</v>
      </c>
      <c r="AA32" s="29">
        <v>2.8244943000000002E-2</v>
      </c>
      <c r="AB32" s="29">
        <v>3.0527205030000002</v>
      </c>
      <c r="AC32" s="4"/>
      <c r="AD32" s="4"/>
    </row>
    <row r="33" spans="1:31">
      <c r="A33" s="43" t="s">
        <v>45</v>
      </c>
      <c r="B33" s="46">
        <v>44531</v>
      </c>
      <c r="C33" s="29">
        <v>0.08</v>
      </c>
      <c r="D33" s="29">
        <v>0</v>
      </c>
      <c r="E33" s="29">
        <v>0.09</v>
      </c>
      <c r="F33" s="29">
        <v>2.4</v>
      </c>
      <c r="G33" s="29">
        <v>0</v>
      </c>
      <c r="H33" s="29">
        <v>0</v>
      </c>
      <c r="I33" s="29">
        <v>0.05</v>
      </c>
      <c r="J33" s="29">
        <v>7.0000000000000007E-2</v>
      </c>
      <c r="K33" s="29">
        <v>1.07</v>
      </c>
      <c r="L33" s="29">
        <v>0.38</v>
      </c>
      <c r="M33" s="29">
        <v>0.01</v>
      </c>
      <c r="O33" s="29">
        <v>0</v>
      </c>
      <c r="P33" s="29">
        <v>0</v>
      </c>
      <c r="Q33" s="4">
        <v>0.04</v>
      </c>
      <c r="R33" s="29"/>
      <c r="S33" s="52">
        <v>103.574301114991</v>
      </c>
      <c r="T33" s="52">
        <v>0.92537569116617202</v>
      </c>
      <c r="U33" s="52">
        <v>7.2428518213270197</v>
      </c>
      <c r="V33" s="52">
        <v>100.873352354644</v>
      </c>
      <c r="W33" s="52">
        <v>1.02883163243741</v>
      </c>
      <c r="X33" s="52">
        <v>58.523768984367898</v>
      </c>
      <c r="Y33" s="52">
        <v>48.7269033470116</v>
      </c>
      <c r="Z33" s="52">
        <v>0.92290525211101004</v>
      </c>
      <c r="AA33" s="52">
        <v>1.4376672417457201E-2</v>
      </c>
      <c r="AB33" s="52">
        <v>0.80997001738679197</v>
      </c>
      <c r="AC33" s="52"/>
      <c r="AD33" s="52"/>
      <c r="AE33" s="52"/>
    </row>
    <row r="34" spans="1:31">
      <c r="A34" s="43" t="s">
        <v>41</v>
      </c>
      <c r="B34" s="46">
        <v>44531</v>
      </c>
      <c r="C34" s="29">
        <v>7.0000000000000007E-2</v>
      </c>
      <c r="D34" s="29">
        <v>0</v>
      </c>
      <c r="E34" s="29">
        <v>0.11</v>
      </c>
      <c r="F34" s="29">
        <v>1.6</v>
      </c>
      <c r="G34" s="29">
        <v>0</v>
      </c>
      <c r="H34" s="29">
        <v>0</v>
      </c>
      <c r="I34" s="29">
        <v>0.01</v>
      </c>
      <c r="J34" s="29">
        <v>7.0000000000000007E-2</v>
      </c>
      <c r="K34" s="29">
        <v>1.04</v>
      </c>
      <c r="L34" s="29">
        <v>0.33</v>
      </c>
      <c r="M34" s="29">
        <v>0.01</v>
      </c>
      <c r="O34" s="29">
        <v>0</v>
      </c>
      <c r="P34" s="29">
        <v>0</v>
      </c>
      <c r="Q34" s="4">
        <v>0.04</v>
      </c>
      <c r="R34" s="29"/>
      <c r="S34" s="52">
        <v>75.465987787706098</v>
      </c>
      <c r="T34" s="52">
        <v>0.75367168955603803</v>
      </c>
      <c r="U34" s="52">
        <v>15.2824840906656</v>
      </c>
      <c r="V34" s="52">
        <v>81.444487355250601</v>
      </c>
      <c r="W34" s="52">
        <v>0.52174181988911295</v>
      </c>
      <c r="X34" s="52">
        <v>10.960355735136501</v>
      </c>
      <c r="Y34" s="52">
        <v>41.273264516454297</v>
      </c>
      <c r="Z34" s="52">
        <v>0.80885411151402797</v>
      </c>
      <c r="AA34" s="52">
        <v>1.6661561253137398E-2</v>
      </c>
      <c r="AB34" s="52">
        <v>0.71848588633097699</v>
      </c>
      <c r="AC34" s="52"/>
      <c r="AD34" s="52"/>
      <c r="AE34" s="52"/>
    </row>
    <row r="35" spans="1:31">
      <c r="A35" s="43" t="s">
        <v>46</v>
      </c>
      <c r="B35" s="46">
        <v>44531</v>
      </c>
      <c r="C35" s="29">
        <v>0.05</v>
      </c>
      <c r="D35" s="29">
        <v>0</v>
      </c>
      <c r="E35" s="29">
        <v>0.11</v>
      </c>
      <c r="F35" s="29">
        <v>9.24</v>
      </c>
      <c r="G35" s="29">
        <v>0</v>
      </c>
      <c r="H35" s="29">
        <v>0</v>
      </c>
      <c r="I35" s="29">
        <v>0.01</v>
      </c>
      <c r="J35" s="29">
        <v>0.04</v>
      </c>
      <c r="K35" s="29">
        <v>17.05</v>
      </c>
      <c r="L35" s="29">
        <v>1.51</v>
      </c>
      <c r="M35" s="29">
        <v>0</v>
      </c>
      <c r="O35" s="29">
        <v>0</v>
      </c>
      <c r="P35" s="29">
        <v>0.01</v>
      </c>
      <c r="Q35" s="4">
        <v>0.02</v>
      </c>
      <c r="R35" s="29"/>
      <c r="S35" s="52">
        <v>57.556682866183699</v>
      </c>
      <c r="T35" s="52">
        <v>2.2205982329270402</v>
      </c>
      <c r="U35" s="52">
        <v>3.2384100168999002</v>
      </c>
      <c r="V35" s="52">
        <v>70.752171643129799</v>
      </c>
      <c r="W35" s="52">
        <v>0.80839087845969204</v>
      </c>
      <c r="X35" s="52">
        <v>13.5945808162015</v>
      </c>
      <c r="Y35" s="52">
        <v>20.221021306181701</v>
      </c>
      <c r="Z35" s="52">
        <v>6.8925137228419198</v>
      </c>
      <c r="AA35" s="52">
        <v>1.5792675558286399E-2</v>
      </c>
      <c r="AB35" s="52">
        <v>0.80512648391575703</v>
      </c>
      <c r="AC35" s="52"/>
      <c r="AD35" s="52"/>
      <c r="AE35" s="52"/>
    </row>
    <row r="36" spans="1:31">
      <c r="A36" s="43" t="s">
        <v>47</v>
      </c>
      <c r="B36" s="46">
        <v>44531</v>
      </c>
      <c r="C36" s="29">
        <v>0.04</v>
      </c>
      <c r="D36" s="29">
        <v>0</v>
      </c>
      <c r="E36" s="29">
        <v>0.11</v>
      </c>
      <c r="F36" s="29">
        <v>9.23</v>
      </c>
      <c r="G36" s="29">
        <v>0</v>
      </c>
      <c r="H36" s="29">
        <v>0</v>
      </c>
      <c r="I36" s="29">
        <v>0.01</v>
      </c>
      <c r="J36" s="29">
        <v>0.04</v>
      </c>
      <c r="K36" s="29">
        <v>17</v>
      </c>
      <c r="L36" s="29">
        <v>1.47</v>
      </c>
      <c r="M36" s="29">
        <v>0</v>
      </c>
      <c r="O36" s="29">
        <v>0</v>
      </c>
      <c r="P36" s="29">
        <v>0</v>
      </c>
      <c r="Q36" s="4">
        <v>0.02</v>
      </c>
      <c r="R36" s="29"/>
      <c r="S36" s="52">
        <v>59.979642040049498</v>
      </c>
      <c r="T36" s="52">
        <v>2.1580241877124</v>
      </c>
      <c r="U36" s="52">
        <v>3.8936652079307499</v>
      </c>
      <c r="V36" s="52">
        <v>74.878601463025106</v>
      </c>
      <c r="W36" s="52">
        <v>0.782698464031653</v>
      </c>
      <c r="X36" s="52">
        <v>24.827359170739701</v>
      </c>
      <c r="Y36" s="52">
        <v>19.852675899909801</v>
      </c>
      <c r="Z36" s="52">
        <v>6.7697129232337696</v>
      </c>
      <c r="AA36" s="52">
        <v>8.7089766714465895E-3</v>
      </c>
      <c r="AB36" s="52">
        <v>0.80400295344443196</v>
      </c>
      <c r="AC36" s="52"/>
      <c r="AD36" s="52"/>
      <c r="AE36" s="52"/>
    </row>
    <row r="37" spans="1:31">
      <c r="A37" s="43" t="s">
        <v>48</v>
      </c>
      <c r="B37" s="46">
        <v>44531</v>
      </c>
      <c r="C37" s="29">
        <v>0.05</v>
      </c>
      <c r="D37" s="29">
        <v>0.01</v>
      </c>
      <c r="E37" s="29">
        <v>0.09</v>
      </c>
      <c r="F37" s="29">
        <v>9.65</v>
      </c>
      <c r="G37" s="29">
        <v>0</v>
      </c>
      <c r="H37" s="29">
        <v>0</v>
      </c>
      <c r="I37" s="29">
        <v>0.01</v>
      </c>
      <c r="J37" s="29">
        <v>0.06</v>
      </c>
      <c r="K37" s="29">
        <v>16.48</v>
      </c>
      <c r="L37" s="29">
        <v>1.4</v>
      </c>
      <c r="M37" s="29">
        <v>0</v>
      </c>
      <c r="O37" s="29">
        <v>0</v>
      </c>
      <c r="P37" s="29">
        <v>0</v>
      </c>
      <c r="Q37" s="4">
        <v>0.02</v>
      </c>
      <c r="R37" s="29"/>
      <c r="S37" s="52">
        <v>54.869923484026501</v>
      </c>
      <c r="T37" s="52">
        <v>0.47988945879774503</v>
      </c>
      <c r="U37" s="52">
        <v>2.1082204588975801</v>
      </c>
      <c r="V37" s="52">
        <v>53.454355151894802</v>
      </c>
      <c r="W37" s="52">
        <v>0.51988361225037005</v>
      </c>
      <c r="X37" s="52">
        <v>12.8535914637419</v>
      </c>
      <c r="Y37" s="52">
        <v>19.1087776861722</v>
      </c>
      <c r="Z37" s="52">
        <v>5.1214341125360399</v>
      </c>
      <c r="AA37" s="52">
        <v>9.7754013082877195E-3</v>
      </c>
      <c r="AB37" s="52">
        <v>0.47415149649343802</v>
      </c>
      <c r="AC37" s="52"/>
      <c r="AD37" s="52"/>
      <c r="AE37" s="52"/>
    </row>
    <row r="38" spans="1:31">
      <c r="A38" s="43" t="s">
        <v>49</v>
      </c>
      <c r="B38" s="46">
        <v>44531</v>
      </c>
      <c r="C38" s="29">
        <v>0.06</v>
      </c>
      <c r="D38" s="29">
        <v>0</v>
      </c>
      <c r="E38" s="29">
        <v>0.09</v>
      </c>
      <c r="F38" s="29">
        <v>9.4600000000000009</v>
      </c>
      <c r="G38" s="29">
        <v>0</v>
      </c>
      <c r="H38" s="29">
        <v>0</v>
      </c>
      <c r="I38" s="29">
        <v>0.02</v>
      </c>
      <c r="J38" s="29">
        <v>0.06</v>
      </c>
      <c r="K38" s="29">
        <v>16.2</v>
      </c>
      <c r="L38" s="29">
        <v>1.27</v>
      </c>
      <c r="M38" s="29">
        <v>0</v>
      </c>
      <c r="O38" s="29">
        <v>0</v>
      </c>
      <c r="P38" s="29">
        <v>0</v>
      </c>
      <c r="Q38" s="4">
        <v>0.02</v>
      </c>
      <c r="R38" s="29"/>
      <c r="S38" s="52">
        <v>46.199593007106202</v>
      </c>
      <c r="T38" s="52">
        <v>0.462274860944622</v>
      </c>
      <c r="U38" s="52">
        <v>4.5263383256782399</v>
      </c>
      <c r="V38" s="52">
        <v>45.799505526142603</v>
      </c>
      <c r="W38" s="52">
        <v>0.500906120791622</v>
      </c>
      <c r="X38" s="52">
        <v>12.1003039178353</v>
      </c>
      <c r="Y38" s="52">
        <v>21.724590841788402</v>
      </c>
      <c r="Z38" s="52">
        <v>5.1453112904765099</v>
      </c>
      <c r="AA38" s="52">
        <v>8.9568282078508893E-3</v>
      </c>
      <c r="AB38" s="52">
        <v>0.41153121690344802</v>
      </c>
      <c r="AC38" s="52"/>
      <c r="AD38" s="52"/>
      <c r="AE38" s="52"/>
    </row>
    <row r="39" spans="1:31">
      <c r="A39" s="43" t="s">
        <v>45</v>
      </c>
      <c r="B39" s="46">
        <v>44598</v>
      </c>
      <c r="C39" s="29">
        <v>2.7035E-2</v>
      </c>
      <c r="D39" s="29">
        <v>-2.4329999999999998E-3</v>
      </c>
      <c r="E39" s="29">
        <v>2.8715000000000001E-2</v>
      </c>
      <c r="F39" s="29">
        <v>16.286258</v>
      </c>
      <c r="G39" s="29">
        <v>-1.95E-4</v>
      </c>
      <c r="H39" s="29">
        <v>6.4499999999999996E-4</v>
      </c>
      <c r="I39" s="29">
        <v>2.1985000000000001E-2</v>
      </c>
      <c r="J39" s="29">
        <v>1.0647999999999999E-2</v>
      </c>
      <c r="K39" s="29">
        <v>4.8905339999999997</v>
      </c>
      <c r="L39" s="29">
        <v>1.0345930000000001</v>
      </c>
      <c r="M39" s="29">
        <v>1.8439999999999999E-3</v>
      </c>
      <c r="N39" s="29">
        <v>235.459901</v>
      </c>
      <c r="O39" s="29">
        <v>1.4580000000000001E-3</v>
      </c>
      <c r="P39" s="29">
        <v>1.0200000000000001E-3</v>
      </c>
      <c r="Q39" s="4">
        <v>4.3713000000000002E-2</v>
      </c>
      <c r="R39" s="29"/>
      <c r="S39" s="29">
        <v>36.817</v>
      </c>
      <c r="T39" s="29">
        <v>0.65500000000000003</v>
      </c>
      <c r="U39" s="29">
        <v>2.6960000000000002</v>
      </c>
      <c r="V39" s="29">
        <v>19.138000000000002</v>
      </c>
      <c r="W39" s="29">
        <v>2.032</v>
      </c>
      <c r="X39" s="29">
        <v>33.451999999999998</v>
      </c>
      <c r="Y39" s="29">
        <v>69.668000000000006</v>
      </c>
      <c r="Z39" s="29">
        <v>0.98299999999999998</v>
      </c>
      <c r="AA39" s="29">
        <v>0.09</v>
      </c>
      <c r="AB39" s="29">
        <v>0.61399999999999999</v>
      </c>
      <c r="AC39" s="4"/>
      <c r="AD39" s="4"/>
    </row>
    <row r="40" spans="1:31">
      <c r="A40" s="43" t="s">
        <v>41</v>
      </c>
      <c r="B40" s="46">
        <v>44598</v>
      </c>
      <c r="C40" s="29">
        <v>2.4584000000000002E-2</v>
      </c>
      <c r="D40" s="29">
        <v>1.042E-3</v>
      </c>
      <c r="E40" s="29">
        <v>2.9946E-2</v>
      </c>
      <c r="F40" s="29">
        <v>16.986474999999999</v>
      </c>
      <c r="G40" s="29">
        <v>-7.2000000000000002E-5</v>
      </c>
      <c r="H40" s="29">
        <v>5.1699999999999999E-4</v>
      </c>
      <c r="I40" s="29">
        <v>2.0549999999999999E-2</v>
      </c>
      <c r="J40" s="29">
        <v>1.1155999999999999E-2</v>
      </c>
      <c r="K40" s="29">
        <v>5.1053389999999998</v>
      </c>
      <c r="L40" s="29">
        <v>1.051283</v>
      </c>
      <c r="M40" s="29">
        <v>1.472E-3</v>
      </c>
      <c r="N40" s="29">
        <v>235.24100900000002</v>
      </c>
      <c r="O40" s="29">
        <v>1.2960000000000001E-3</v>
      </c>
      <c r="P40" s="29">
        <v>-6.69E-4</v>
      </c>
      <c r="Q40" s="4">
        <v>1.3920999999999999E-2</v>
      </c>
      <c r="R40" s="29"/>
      <c r="S40" s="29">
        <v>50.801000000000002</v>
      </c>
      <c r="T40" s="29">
        <v>0.91100000000000003</v>
      </c>
      <c r="U40" s="29">
        <v>2.706</v>
      </c>
      <c r="V40" s="29">
        <v>25.753</v>
      </c>
      <c r="W40" s="29">
        <v>1.827</v>
      </c>
      <c r="X40" s="29">
        <v>37.871000000000002</v>
      </c>
      <c r="Y40" s="29">
        <v>31.338000000000001</v>
      </c>
      <c r="Z40" s="29">
        <v>1.3480000000000001</v>
      </c>
      <c r="AA40" s="29">
        <v>0.11700000000000001</v>
      </c>
      <c r="AB40" s="29">
        <v>0.77700000000000002</v>
      </c>
      <c r="AC40" s="4"/>
      <c r="AD40" s="4"/>
    </row>
    <row r="41" spans="1:31">
      <c r="A41" s="43" t="s">
        <v>46</v>
      </c>
      <c r="B41" s="46">
        <v>44598</v>
      </c>
      <c r="C41" s="29">
        <v>1.5970999999999999E-2</v>
      </c>
      <c r="D41" s="29">
        <v>5.3210000000000002E-3</v>
      </c>
      <c r="E41" s="29">
        <v>3.6630999999999997E-2</v>
      </c>
      <c r="F41" s="29">
        <v>29.895734000000001</v>
      </c>
      <c r="G41" s="29">
        <v>-2.4499999999999999E-4</v>
      </c>
      <c r="H41" s="29">
        <v>2.0170000000000001E-3</v>
      </c>
      <c r="I41" s="29">
        <v>1.4132E-2</v>
      </c>
      <c r="J41" s="29">
        <v>3.1350000000000002E-3</v>
      </c>
      <c r="K41" s="29">
        <v>24.777407</v>
      </c>
      <c r="L41" s="29">
        <v>3.4786269999999999</v>
      </c>
      <c r="M41" s="29">
        <v>1.5430000000000001E-3</v>
      </c>
      <c r="N41" s="29">
        <v>101.5080885</v>
      </c>
      <c r="O41" s="29">
        <v>1.126E-3</v>
      </c>
      <c r="P41" s="29">
        <v>5.9199999999999999E-3</v>
      </c>
      <c r="Q41" s="4">
        <v>9.6100000000000005E-3</v>
      </c>
      <c r="R41" s="29"/>
      <c r="S41" s="29">
        <v>28.190999999999999</v>
      </c>
      <c r="T41" s="29">
        <v>2.6070000000000002</v>
      </c>
      <c r="U41" s="29">
        <v>2.5049999999999999</v>
      </c>
      <c r="V41" s="29">
        <v>23.841000000000001</v>
      </c>
      <c r="W41" s="29">
        <v>2.0449999999999999</v>
      </c>
      <c r="X41" s="29">
        <v>21.96</v>
      </c>
      <c r="Y41" s="29">
        <v>16.981999999999999</v>
      </c>
      <c r="Z41" s="29">
        <v>5.5179999999999998</v>
      </c>
      <c r="AA41" s="29">
        <v>0.05</v>
      </c>
      <c r="AB41" s="29">
        <v>0.26200000000000001</v>
      </c>
      <c r="AC41" s="4"/>
      <c r="AD41" s="4"/>
    </row>
    <row r="42" spans="1:31">
      <c r="A42" s="43" t="s">
        <v>47</v>
      </c>
      <c r="B42" s="46">
        <v>44598</v>
      </c>
      <c r="C42" s="29">
        <v>1.7918E-2</v>
      </c>
      <c r="D42" s="29">
        <v>5.9480000000000002E-3</v>
      </c>
      <c r="E42" s="29">
        <v>3.7622999999999997E-2</v>
      </c>
      <c r="F42" s="29">
        <v>29.049900000000001</v>
      </c>
      <c r="G42" s="29">
        <v>-4.6999999999999997E-5</v>
      </c>
      <c r="H42" s="29">
        <v>1.235E-3</v>
      </c>
      <c r="I42" s="29">
        <v>1.4727000000000001E-2</v>
      </c>
      <c r="J42" s="29">
        <v>4.3639999999999998E-3</v>
      </c>
      <c r="K42" s="29">
        <v>22.885701000000001</v>
      </c>
      <c r="L42" s="29">
        <v>3.4053369999999998</v>
      </c>
      <c r="M42" s="29">
        <v>4.7399999999999997E-4</v>
      </c>
      <c r="N42" s="29">
        <v>149.01047600000001</v>
      </c>
      <c r="O42" s="29">
        <v>8.7100000000000003E-4</v>
      </c>
      <c r="P42" s="29">
        <v>-3.506E-3</v>
      </c>
      <c r="Q42" s="4">
        <v>6.5170000000000002E-3</v>
      </c>
      <c r="R42" s="29"/>
      <c r="S42" s="29">
        <v>27.683</v>
      </c>
      <c r="T42" s="29">
        <v>2.1419999999999999</v>
      </c>
      <c r="U42" s="29">
        <v>0.63</v>
      </c>
      <c r="V42" s="29">
        <v>10.893000000000001</v>
      </c>
      <c r="W42" s="29">
        <v>1.956</v>
      </c>
      <c r="X42" s="29">
        <v>22.972999999999999</v>
      </c>
      <c r="Y42" s="29">
        <v>12.332000000000001</v>
      </c>
      <c r="Z42" s="29">
        <v>4.3659999999999997</v>
      </c>
      <c r="AA42" s="29">
        <v>0.06</v>
      </c>
      <c r="AB42" s="29">
        <v>0.33800000000000002</v>
      </c>
      <c r="AC42" s="4"/>
      <c r="AD42" s="4"/>
    </row>
    <row r="43" spans="1:31">
      <c r="A43" s="43" t="s">
        <v>48</v>
      </c>
      <c r="B43" s="46">
        <v>44598</v>
      </c>
      <c r="C43" s="29">
        <v>1.6879999999999999E-2</v>
      </c>
      <c r="D43" s="29">
        <v>9.0580000000000001E-3</v>
      </c>
      <c r="E43" s="29">
        <v>3.7579000000000001E-2</v>
      </c>
      <c r="F43" s="29">
        <v>27.336680000000001</v>
      </c>
      <c r="G43" s="29">
        <v>1.8E-5</v>
      </c>
      <c r="H43" s="29">
        <v>6.9800000000000005E-4</v>
      </c>
      <c r="I43" s="29">
        <v>8.0079999999999995E-3</v>
      </c>
      <c r="J43" s="29">
        <v>2.8340000000000001E-3</v>
      </c>
      <c r="K43" s="29">
        <v>23.311817999999999</v>
      </c>
      <c r="L43" s="29">
        <v>3.7528959999999998</v>
      </c>
      <c r="M43" s="29">
        <v>7.1100000000000004E-4</v>
      </c>
      <c r="N43" s="29">
        <v>134.941509</v>
      </c>
      <c r="O43" s="29">
        <v>3.5070000000000001E-3</v>
      </c>
      <c r="P43" s="29">
        <v>-8.8039999999999993E-3</v>
      </c>
      <c r="Q43" s="4">
        <v>2.5187000000000001E-2</v>
      </c>
      <c r="R43" s="29"/>
      <c r="S43" s="29">
        <v>27.311</v>
      </c>
      <c r="T43" s="29">
        <v>0.40300000000000002</v>
      </c>
      <c r="U43" s="29">
        <v>0.89900000000000002</v>
      </c>
      <c r="V43" s="29">
        <v>6.1529999999999996</v>
      </c>
      <c r="W43" s="29">
        <v>5.5819999999999999</v>
      </c>
      <c r="X43" s="29">
        <v>10.717000000000001</v>
      </c>
      <c r="Y43" s="29">
        <v>42.377000000000002</v>
      </c>
      <c r="Z43" s="29">
        <v>6.7619999999999996</v>
      </c>
      <c r="AA43" s="29">
        <v>5.7000000000000002E-2</v>
      </c>
      <c r="AB43" s="29">
        <v>0.252</v>
      </c>
      <c r="AC43" s="4"/>
      <c r="AD43" s="4"/>
    </row>
    <row r="44" spans="1:31">
      <c r="A44" s="43" t="s">
        <v>49</v>
      </c>
      <c r="B44" s="46">
        <v>44598</v>
      </c>
      <c r="C44" s="29">
        <v>1.1514E-2</v>
      </c>
      <c r="D44" s="29">
        <v>2.9369999999999999E-3</v>
      </c>
      <c r="E44" s="29">
        <v>4.2326000000000003E-2</v>
      </c>
      <c r="F44" s="29">
        <v>26.088460999999999</v>
      </c>
      <c r="G44" s="29">
        <v>-1.6100000000000001E-4</v>
      </c>
      <c r="H44" s="29">
        <v>8.4400000000000002E-4</v>
      </c>
      <c r="I44" s="29">
        <v>6.5770000000000004E-3</v>
      </c>
      <c r="J44" s="29">
        <v>4.0860000000000002E-3</v>
      </c>
      <c r="K44" s="29">
        <v>22.232317999999999</v>
      </c>
      <c r="L44" s="29">
        <v>3.582614</v>
      </c>
      <c r="M44" s="29">
        <v>6.7699999999999998E-4</v>
      </c>
      <c r="N44" s="29">
        <v>161.65528599999999</v>
      </c>
      <c r="O44" s="29">
        <v>2.5869999999999999E-3</v>
      </c>
      <c r="P44" s="29">
        <v>-2.2659999999999998E-3</v>
      </c>
      <c r="Q44" s="4">
        <v>7.3600000000000002E-3</v>
      </c>
      <c r="R44" s="29"/>
      <c r="S44" s="29">
        <v>17.013000000000002</v>
      </c>
      <c r="T44" s="29">
        <v>0.23</v>
      </c>
      <c r="U44" s="29">
        <v>0.746</v>
      </c>
      <c r="V44" s="29">
        <v>4.5309999999999997</v>
      </c>
      <c r="W44" s="29">
        <v>3.1339999999999999</v>
      </c>
      <c r="X44" s="29">
        <v>7.69</v>
      </c>
      <c r="Y44" s="29">
        <v>8.1630000000000003</v>
      </c>
      <c r="Z44" s="29">
        <v>4.2770000000000001</v>
      </c>
      <c r="AA44" s="29">
        <v>3.2000000000000001E-2</v>
      </c>
      <c r="AB44" s="29">
        <v>0.24399999999999999</v>
      </c>
      <c r="AC44" s="4"/>
      <c r="AD44" s="4"/>
    </row>
    <row r="45" spans="1:31">
      <c r="A45" s="43" t="s">
        <v>45</v>
      </c>
      <c r="B45" s="46">
        <v>44610</v>
      </c>
      <c r="C45" s="29">
        <v>6.1633E-2</v>
      </c>
      <c r="D45" s="29">
        <v>7.045E-3</v>
      </c>
      <c r="E45" s="29">
        <v>5.5950000000000001E-3</v>
      </c>
      <c r="F45" s="29">
        <v>4.8987610000000004</v>
      </c>
      <c r="G45" s="29">
        <v>1.0000000000000001E-5</v>
      </c>
      <c r="H45" s="29">
        <v>3.6999999999999999E-4</v>
      </c>
      <c r="I45" s="29">
        <v>1.1342E-2</v>
      </c>
      <c r="J45" s="29">
        <v>2.5609E-2</v>
      </c>
      <c r="K45" s="29">
        <v>1.4348810000000001</v>
      </c>
      <c r="L45" s="29">
        <v>0.28718300000000002</v>
      </c>
      <c r="M45" s="29">
        <v>1.302E-3</v>
      </c>
      <c r="N45" s="29">
        <v>44.8316965</v>
      </c>
      <c r="O45" s="29">
        <v>-3.8699999999999997E-4</v>
      </c>
      <c r="P45" s="29">
        <v>1.1277000000000001E-2</v>
      </c>
      <c r="Q45" s="4">
        <v>1.5561999999999999E-2</v>
      </c>
      <c r="R45" s="29"/>
      <c r="S45" s="29">
        <v>110.95399999999999</v>
      </c>
      <c r="T45" s="29">
        <v>0.83399999999999996</v>
      </c>
      <c r="U45" s="29">
        <v>2.3980000000000001</v>
      </c>
      <c r="V45" s="29">
        <v>45.536000000000001</v>
      </c>
      <c r="W45" s="29">
        <v>0.999</v>
      </c>
      <c r="X45" s="29">
        <v>22.068999999999999</v>
      </c>
      <c r="Y45" s="29">
        <v>40.149000000000001</v>
      </c>
      <c r="Z45" s="29">
        <v>32.817999999999998</v>
      </c>
      <c r="AA45" s="29">
        <v>49.405999999999999</v>
      </c>
      <c r="AB45" s="29">
        <v>0.61099999999999999</v>
      </c>
      <c r="AC45" s="4"/>
      <c r="AD45" s="4"/>
    </row>
    <row r="46" spans="1:31">
      <c r="A46" s="43" t="s">
        <v>41</v>
      </c>
      <c r="B46" s="46">
        <v>44610</v>
      </c>
      <c r="C46" s="29">
        <v>6.1795999999999997E-2</v>
      </c>
      <c r="D46" s="29">
        <v>2.3029999999999999E-3</v>
      </c>
      <c r="E46" s="29">
        <v>8.6669999999999994E-3</v>
      </c>
      <c r="F46" s="29">
        <v>4.8333110000000001</v>
      </c>
      <c r="G46" s="29">
        <v>-3.4999999999999997E-5</v>
      </c>
      <c r="H46" s="29">
        <v>5.9999999999999995E-4</v>
      </c>
      <c r="I46" s="29">
        <v>1.5573999999999999E-2</v>
      </c>
      <c r="J46" s="29">
        <v>2.5059000000000001E-2</v>
      </c>
      <c r="K46" s="29">
        <v>1.353092</v>
      </c>
      <c r="L46" s="29">
        <v>0.26250000000000001</v>
      </c>
      <c r="M46" s="29">
        <v>1.407E-3</v>
      </c>
      <c r="N46" s="29">
        <v>42.726610000000001</v>
      </c>
      <c r="O46" s="29">
        <v>4.9399999999999997E-4</v>
      </c>
      <c r="P46" s="29">
        <v>7.2849999999999998E-3</v>
      </c>
      <c r="Q46" s="4">
        <v>7.9830000000000005E-3</v>
      </c>
      <c r="R46" s="29"/>
      <c r="S46" s="29">
        <v>41.49</v>
      </c>
      <c r="T46" s="29">
        <v>0.17499999999999999</v>
      </c>
      <c r="U46" s="29">
        <v>0.89300000000000002</v>
      </c>
      <c r="V46" s="29">
        <v>17.085999999999999</v>
      </c>
      <c r="W46" s="29">
        <v>0.22600000000000001</v>
      </c>
      <c r="X46" s="29">
        <v>11.510999999999999</v>
      </c>
      <c r="Y46" s="29">
        <v>6.7270000000000003</v>
      </c>
      <c r="Z46" s="29">
        <v>5.9</v>
      </c>
      <c r="AA46" s="29">
        <v>17.670000000000002</v>
      </c>
      <c r="AB46" s="29">
        <v>0.251</v>
      </c>
      <c r="AC46" s="4"/>
      <c r="AD46" s="4"/>
    </row>
    <row r="47" spans="1:31">
      <c r="A47" s="43" t="s">
        <v>46</v>
      </c>
      <c r="B47" s="46">
        <v>44610</v>
      </c>
      <c r="C47" s="29">
        <v>2.0317999999999999E-2</v>
      </c>
      <c r="D47" s="29">
        <v>9.3390000000000001E-3</v>
      </c>
      <c r="E47" s="29">
        <v>1.2377000000000001E-2</v>
      </c>
      <c r="F47" s="29">
        <v>10.485552999999999</v>
      </c>
      <c r="G47" s="29">
        <v>-1.7799999999999999E-4</v>
      </c>
      <c r="H47" s="29">
        <v>1.3810000000000001E-3</v>
      </c>
      <c r="I47" s="29">
        <v>1.3631000000000001E-2</v>
      </c>
      <c r="J47" s="29">
        <v>1.3976000000000001E-2</v>
      </c>
      <c r="K47" s="29">
        <v>12.86825</v>
      </c>
      <c r="L47" s="29">
        <v>1.331142</v>
      </c>
      <c r="M47" s="29">
        <v>1.2960000000000001E-3</v>
      </c>
      <c r="N47" s="29">
        <v>51.119584500000002</v>
      </c>
      <c r="O47" s="29">
        <v>7.0399999999999998E-4</v>
      </c>
      <c r="P47" s="29">
        <v>2.4840000000000001E-3</v>
      </c>
      <c r="Q47" s="4">
        <v>5.4400000000000004E-3</v>
      </c>
      <c r="R47" s="29"/>
      <c r="S47" s="29">
        <v>19.361999999999998</v>
      </c>
      <c r="T47" s="29">
        <v>1.0680000000000001</v>
      </c>
      <c r="U47" s="29">
        <v>1.052</v>
      </c>
      <c r="V47" s="29">
        <v>11.930999999999999</v>
      </c>
      <c r="W47" s="29">
        <v>0.874</v>
      </c>
      <c r="X47" s="29">
        <v>11.862</v>
      </c>
      <c r="Y47" s="29">
        <v>6.4619999999999997</v>
      </c>
      <c r="Z47" s="29">
        <v>5.0579999999999998</v>
      </c>
      <c r="AA47" s="29">
        <v>105.074</v>
      </c>
      <c r="AB47" s="29">
        <v>0.214</v>
      </c>
      <c r="AC47" s="4"/>
      <c r="AD47" s="4"/>
    </row>
    <row r="48" spans="1:31">
      <c r="A48" s="43" t="s">
        <v>47</v>
      </c>
      <c r="B48" s="46">
        <v>44610</v>
      </c>
      <c r="C48" s="29">
        <v>2.5654E-2</v>
      </c>
      <c r="D48" s="29">
        <v>9.3799999999999994E-3</v>
      </c>
      <c r="E48" s="29">
        <v>1.6555E-2</v>
      </c>
      <c r="F48" s="29">
        <v>14.490484</v>
      </c>
      <c r="G48" s="29">
        <v>-2.6699999999999998E-4</v>
      </c>
      <c r="H48" s="29">
        <v>2.4499999999999999E-3</v>
      </c>
      <c r="I48" s="29">
        <v>1.4932000000000001E-2</v>
      </c>
      <c r="J48" s="29">
        <v>1.0803E-2</v>
      </c>
      <c r="K48" s="29">
        <v>16.456748999999999</v>
      </c>
      <c r="L48" s="29">
        <v>1.839364</v>
      </c>
      <c r="M48" s="29">
        <v>1.5939999999999999E-3</v>
      </c>
      <c r="N48" s="29">
        <v>55.096573000000006</v>
      </c>
      <c r="O48" s="29">
        <v>1.5479999999999999E-3</v>
      </c>
      <c r="P48" s="29">
        <v>4.901E-3</v>
      </c>
      <c r="Q48" s="4">
        <v>5.3099999999999996E-3</v>
      </c>
      <c r="R48" s="29"/>
      <c r="S48" s="29">
        <v>17.43</v>
      </c>
      <c r="T48" s="29">
        <v>1.5589999999999999</v>
      </c>
      <c r="U48" s="29">
        <v>1.351</v>
      </c>
      <c r="V48" s="29">
        <v>9.1359999999999992</v>
      </c>
      <c r="W48" s="29">
        <v>1.044</v>
      </c>
      <c r="X48" s="29">
        <v>12.903</v>
      </c>
      <c r="Y48" s="29">
        <v>5.6449999999999996</v>
      </c>
      <c r="Z48" s="29">
        <v>4.74</v>
      </c>
      <c r="AA48" s="29">
        <v>152.00399999999999</v>
      </c>
      <c r="AB48" s="29">
        <v>0.18099999999999999</v>
      </c>
      <c r="AC48" s="4"/>
      <c r="AD48" s="4"/>
    </row>
    <row r="49" spans="1:30">
      <c r="A49" s="43" t="s">
        <v>48</v>
      </c>
      <c r="B49" s="46">
        <v>44610</v>
      </c>
      <c r="C49" s="29">
        <v>1.7454999999999998E-2</v>
      </c>
      <c r="D49" s="29">
        <v>7.5640000000000004E-3</v>
      </c>
      <c r="E49" s="29">
        <v>1.7708000000000002E-2</v>
      </c>
      <c r="F49" s="29">
        <v>12.732006</v>
      </c>
      <c r="G49" s="29">
        <v>-2.8200000000000002E-4</v>
      </c>
      <c r="H49" s="29">
        <v>2.8499999999999999E-4</v>
      </c>
      <c r="I49" s="29">
        <v>8.1250000000000003E-3</v>
      </c>
      <c r="J49" s="29">
        <v>7.1180000000000002E-3</v>
      </c>
      <c r="K49" s="29">
        <v>15.339136999999999</v>
      </c>
      <c r="L49" s="29">
        <v>1.751846</v>
      </c>
      <c r="M49" s="29">
        <v>1.449E-3</v>
      </c>
      <c r="N49" s="29">
        <v>53.4102575</v>
      </c>
      <c r="O49" s="29">
        <v>1.1559999999999999E-3</v>
      </c>
      <c r="P49" s="29">
        <v>-5.182E-3</v>
      </c>
      <c r="Q49" s="4">
        <v>7.4330000000000004E-3</v>
      </c>
      <c r="R49" s="29"/>
      <c r="S49" s="29">
        <v>20.344999999999999</v>
      </c>
      <c r="T49" s="29">
        <v>0.16</v>
      </c>
      <c r="U49" s="29">
        <v>1.472</v>
      </c>
      <c r="V49" s="29">
        <v>7.5789999999999997</v>
      </c>
      <c r="W49" s="29">
        <v>0.87</v>
      </c>
      <c r="X49" s="29">
        <v>8.8490000000000002</v>
      </c>
      <c r="Y49" s="29">
        <v>9.69</v>
      </c>
      <c r="Z49" s="29">
        <v>8.0210000000000008</v>
      </c>
      <c r="AA49" s="29">
        <v>175.68100000000001</v>
      </c>
      <c r="AB49" s="29">
        <v>0.129</v>
      </c>
      <c r="AC49" s="4"/>
      <c r="AD49" s="4"/>
    </row>
    <row r="50" spans="1:30">
      <c r="A50" s="43" t="s">
        <v>49</v>
      </c>
      <c r="B50" s="46">
        <v>44610</v>
      </c>
      <c r="C50" s="29">
        <v>2.3836E-2</v>
      </c>
      <c r="D50" s="29">
        <v>4.3499999999999997E-3</v>
      </c>
      <c r="E50" s="29">
        <v>1.5685999999999999E-2</v>
      </c>
      <c r="F50" s="29">
        <v>10.896856</v>
      </c>
      <c r="G50" s="29">
        <v>-1.65E-4</v>
      </c>
      <c r="H50" s="29">
        <v>9.6000000000000002E-5</v>
      </c>
      <c r="I50" s="29">
        <v>8.4360000000000008E-3</v>
      </c>
      <c r="J50" s="29">
        <v>9.2390000000000007E-3</v>
      </c>
      <c r="K50" s="29">
        <v>12.686308</v>
      </c>
      <c r="L50" s="29">
        <v>1.5209790000000001</v>
      </c>
      <c r="M50" s="29">
        <v>8.0400000000000003E-4</v>
      </c>
      <c r="N50" s="29">
        <v>45.631552499999998</v>
      </c>
      <c r="O50" s="29">
        <v>5.5999999999999999E-5</v>
      </c>
      <c r="P50" s="29">
        <v>8.9680000000000003E-3</v>
      </c>
      <c r="Q50" s="4">
        <v>6.6959999999999997E-3</v>
      </c>
      <c r="R50" s="29"/>
      <c r="S50" s="29">
        <v>29.353999999999999</v>
      </c>
      <c r="T50" s="29">
        <v>0.19500000000000001</v>
      </c>
      <c r="U50" s="29">
        <v>0.94599999999999995</v>
      </c>
      <c r="V50" s="29">
        <v>10.201000000000001</v>
      </c>
      <c r="W50" s="29">
        <v>0.53900000000000003</v>
      </c>
      <c r="X50" s="29">
        <v>10.693</v>
      </c>
      <c r="Y50" s="29">
        <v>10.304</v>
      </c>
      <c r="Z50" s="29">
        <v>8.8379999999999992</v>
      </c>
      <c r="AA50" s="29">
        <v>180.00800000000001</v>
      </c>
      <c r="AB50" s="29">
        <v>0.16300000000000001</v>
      </c>
      <c r="AC50" s="4"/>
      <c r="AD50" s="4"/>
    </row>
    <row r="51" spans="1:30">
      <c r="A51" t="s">
        <v>104</v>
      </c>
      <c r="B51" s="46">
        <v>44636</v>
      </c>
      <c r="C51" s="29">
        <v>0.03</v>
      </c>
      <c r="D51" s="29">
        <v>0</v>
      </c>
      <c r="E51" s="29">
        <v>0.26</v>
      </c>
      <c r="F51" s="29">
        <v>78.02</v>
      </c>
      <c r="G51" s="29">
        <v>0</v>
      </c>
      <c r="H51" s="29">
        <v>0</v>
      </c>
      <c r="I51" s="29">
        <v>0.05</v>
      </c>
      <c r="J51" s="29">
        <v>0.01</v>
      </c>
      <c r="K51" s="29">
        <v>26.54</v>
      </c>
      <c r="L51" s="29">
        <v>3.29</v>
      </c>
      <c r="M51" s="29">
        <v>0.04</v>
      </c>
      <c r="O51" s="29">
        <v>0</v>
      </c>
      <c r="Q51" s="4">
        <v>0.03</v>
      </c>
      <c r="R51" s="29"/>
      <c r="S51" s="25">
        <v>19.803000000000001</v>
      </c>
      <c r="T51" s="25">
        <v>0.64400000000000002</v>
      </c>
      <c r="U51" s="25">
        <v>28.757000000000001</v>
      </c>
      <c r="V51" s="25">
        <v>16.332000000000001</v>
      </c>
      <c r="W51" s="25">
        <v>1.921</v>
      </c>
      <c r="X51" s="25">
        <v>31.498000000000001</v>
      </c>
      <c r="Y51" s="25">
        <v>28.39</v>
      </c>
      <c r="Z51" s="25">
        <v>0.76800000000000002</v>
      </c>
      <c r="AA51" s="25">
        <v>5.7000000000000002E-2</v>
      </c>
      <c r="AB51" s="25">
        <v>0.26700000000000002</v>
      </c>
      <c r="AC51" s="4"/>
      <c r="AD51" s="4"/>
    </row>
    <row r="52" spans="1:30">
      <c r="A52" t="s">
        <v>105</v>
      </c>
      <c r="B52" s="46">
        <v>44636</v>
      </c>
      <c r="C52" s="29">
        <v>0.03</v>
      </c>
      <c r="D52" s="29">
        <v>0</v>
      </c>
      <c r="E52" s="29">
        <v>0.26</v>
      </c>
      <c r="F52" s="29">
        <v>78.95</v>
      </c>
      <c r="G52" s="29">
        <v>0</v>
      </c>
      <c r="H52" s="29">
        <v>0</v>
      </c>
      <c r="I52" s="29">
        <v>0.06</v>
      </c>
      <c r="J52" s="29">
        <v>0.01</v>
      </c>
      <c r="K52" s="29">
        <v>26.9</v>
      </c>
      <c r="L52" s="29">
        <v>3.41</v>
      </c>
      <c r="M52" s="29">
        <v>0.04</v>
      </c>
      <c r="O52" s="29">
        <v>0</v>
      </c>
      <c r="Q52" s="4">
        <v>0.03</v>
      </c>
      <c r="R52" s="29"/>
      <c r="S52" s="25">
        <v>17.963999999999999</v>
      </c>
      <c r="T52" s="25">
        <v>0.496</v>
      </c>
      <c r="U52" s="25">
        <v>26.332000000000001</v>
      </c>
      <c r="V52" s="25">
        <v>15.417</v>
      </c>
      <c r="W52" s="25">
        <v>1.7689999999999999</v>
      </c>
      <c r="X52" s="25">
        <v>34.287999999999997</v>
      </c>
      <c r="Y52" s="25">
        <v>30.44</v>
      </c>
      <c r="Z52" s="25">
        <v>0.7</v>
      </c>
      <c r="AA52" s="25">
        <v>7.0999999999999994E-2</v>
      </c>
      <c r="AB52" s="25">
        <v>0.247</v>
      </c>
      <c r="AC52" s="4"/>
      <c r="AD52" s="4"/>
    </row>
    <row r="53" spans="1:30">
      <c r="A53" t="s">
        <v>46</v>
      </c>
      <c r="B53" s="46">
        <v>44637</v>
      </c>
      <c r="C53" s="29">
        <v>0.01</v>
      </c>
      <c r="D53" s="29">
        <v>0</v>
      </c>
      <c r="E53" s="29">
        <v>0.15</v>
      </c>
      <c r="F53" s="29">
        <v>60.5</v>
      </c>
      <c r="G53" s="29">
        <v>0</v>
      </c>
      <c r="H53" s="29">
        <v>0</v>
      </c>
      <c r="I53" s="29">
        <v>0.02</v>
      </c>
      <c r="J53" s="29">
        <v>0</v>
      </c>
      <c r="K53" s="29">
        <v>29.36</v>
      </c>
      <c r="L53" s="29">
        <v>6.12</v>
      </c>
      <c r="M53" s="29">
        <v>0</v>
      </c>
      <c r="O53" s="29">
        <v>0</v>
      </c>
      <c r="Q53" s="4">
        <v>0.02</v>
      </c>
      <c r="R53" s="29"/>
      <c r="S53" s="25">
        <v>4.3899999999999997</v>
      </c>
      <c r="T53" s="25">
        <v>0.38900000000000001</v>
      </c>
      <c r="U53" s="25">
        <v>2.613</v>
      </c>
      <c r="V53" s="25">
        <v>3.7610000000000001</v>
      </c>
      <c r="W53" s="25">
        <v>1.0229999999999999</v>
      </c>
      <c r="X53" s="25">
        <v>11.978999999999999</v>
      </c>
      <c r="Y53" s="25">
        <v>7.4420000000000002</v>
      </c>
      <c r="Z53" s="25">
        <v>0.93500000000000005</v>
      </c>
      <c r="AA53" s="25">
        <v>1.4999999999999999E-2</v>
      </c>
      <c r="AB53" s="25">
        <v>0.13200000000000001</v>
      </c>
      <c r="AC53" s="4"/>
      <c r="AD53" s="4"/>
    </row>
    <row r="54" spans="1:30">
      <c r="A54" t="s">
        <v>47</v>
      </c>
      <c r="B54" s="46">
        <v>44637</v>
      </c>
      <c r="C54" s="29">
        <v>0.01</v>
      </c>
      <c r="D54" s="29">
        <v>0</v>
      </c>
      <c r="E54" s="29">
        <v>0.25</v>
      </c>
      <c r="F54" s="29">
        <v>95.72</v>
      </c>
      <c r="G54" s="29">
        <v>0</v>
      </c>
      <c r="H54" s="29">
        <v>0</v>
      </c>
      <c r="I54" s="29">
        <v>0.03</v>
      </c>
      <c r="J54" s="29">
        <v>0.01</v>
      </c>
      <c r="K54" s="29">
        <v>38.590000000000003</v>
      </c>
      <c r="L54" s="29">
        <v>8.81</v>
      </c>
      <c r="M54" s="29">
        <v>0.01</v>
      </c>
      <c r="O54" s="29">
        <v>0</v>
      </c>
      <c r="Q54" s="4">
        <v>0.01</v>
      </c>
      <c r="R54" s="29"/>
      <c r="S54" s="25">
        <v>13.47</v>
      </c>
      <c r="T54" s="25">
        <v>1.274</v>
      </c>
      <c r="U54" s="25">
        <v>4.8719999999999999</v>
      </c>
      <c r="V54" s="25">
        <v>6.8310000000000004</v>
      </c>
      <c r="W54" s="25">
        <v>2.0059999999999998</v>
      </c>
      <c r="X54" s="25">
        <v>16.192</v>
      </c>
      <c r="Y54" s="25">
        <v>25.587</v>
      </c>
      <c r="Z54" s="25">
        <v>2.5219999999999998</v>
      </c>
      <c r="AA54" s="25">
        <v>2.7E-2</v>
      </c>
      <c r="AB54" s="25">
        <v>0.16</v>
      </c>
      <c r="AC54" s="4"/>
      <c r="AD54" s="4"/>
    </row>
    <row r="55" spans="1:30">
      <c r="A55" t="s">
        <v>48</v>
      </c>
      <c r="B55" s="46">
        <v>44637</v>
      </c>
      <c r="C55" s="29">
        <v>0.01</v>
      </c>
      <c r="D55" s="29">
        <v>0</v>
      </c>
      <c r="E55" s="29">
        <v>0.24</v>
      </c>
      <c r="F55" s="29">
        <v>89.44</v>
      </c>
      <c r="G55" s="29">
        <v>0</v>
      </c>
      <c r="H55" s="29">
        <v>0</v>
      </c>
      <c r="I55" s="29">
        <v>0.02</v>
      </c>
      <c r="J55" s="29">
        <v>0</v>
      </c>
      <c r="K55" s="29">
        <v>37.31</v>
      </c>
      <c r="L55" s="29">
        <v>8.9499999999999993</v>
      </c>
      <c r="M55" s="29">
        <v>0</v>
      </c>
      <c r="O55" s="29">
        <v>0</v>
      </c>
      <c r="Q55" s="4">
        <v>0.04</v>
      </c>
      <c r="R55" s="29"/>
      <c r="S55" s="25">
        <v>9.0429999999999993</v>
      </c>
      <c r="T55" s="25">
        <v>0.41499999999999998</v>
      </c>
      <c r="U55" s="25">
        <v>2.9260000000000002</v>
      </c>
      <c r="V55" s="25">
        <v>5.218</v>
      </c>
      <c r="W55" s="25">
        <v>2.4060000000000001</v>
      </c>
      <c r="X55" s="25">
        <v>17.888999999999999</v>
      </c>
      <c r="Y55" s="25">
        <v>44.295000000000002</v>
      </c>
      <c r="Z55" s="25">
        <v>3.4220000000000002</v>
      </c>
      <c r="AA55" s="25">
        <v>7.0999999999999994E-2</v>
      </c>
      <c r="AB55" s="25">
        <v>0.13300000000000001</v>
      </c>
      <c r="AC55" s="4"/>
      <c r="AD55" s="4"/>
    </row>
    <row r="56" spans="1:30">
      <c r="A56" t="s">
        <v>49</v>
      </c>
      <c r="B56" s="46">
        <v>44637</v>
      </c>
      <c r="C56" s="29">
        <v>0.01</v>
      </c>
      <c r="D56" s="29">
        <v>0</v>
      </c>
      <c r="E56" s="29">
        <v>0.26</v>
      </c>
      <c r="F56" s="29">
        <v>95.57</v>
      </c>
      <c r="G56" s="29">
        <v>0</v>
      </c>
      <c r="H56" s="29">
        <v>0</v>
      </c>
      <c r="I56" s="29">
        <v>0.02</v>
      </c>
      <c r="J56" s="29">
        <v>0</v>
      </c>
      <c r="K56" s="29">
        <v>40.6</v>
      </c>
      <c r="L56" s="29">
        <v>9.1300000000000008</v>
      </c>
      <c r="M56" s="29">
        <v>0</v>
      </c>
      <c r="O56" s="29">
        <v>0</v>
      </c>
      <c r="Q56" s="4">
        <v>0.02</v>
      </c>
      <c r="R56" s="29"/>
      <c r="S56" s="25">
        <v>8.8989999999999991</v>
      </c>
      <c r="T56" s="25">
        <v>0.49199999999999999</v>
      </c>
      <c r="U56" s="25">
        <v>3.7120000000000002</v>
      </c>
      <c r="V56" s="25">
        <v>5.915</v>
      </c>
      <c r="W56" s="25">
        <v>1.946</v>
      </c>
      <c r="X56" s="25">
        <v>12.244</v>
      </c>
      <c r="Y56" s="25">
        <v>25.056000000000001</v>
      </c>
      <c r="Z56" s="25">
        <v>3.661</v>
      </c>
      <c r="AA56" s="25">
        <v>9.2999999999999999E-2</v>
      </c>
      <c r="AB56" s="25">
        <v>0.159</v>
      </c>
      <c r="AC56" s="4"/>
      <c r="AD56" s="4"/>
    </row>
    <row r="57" spans="1:30">
      <c r="A57" t="s">
        <v>104</v>
      </c>
      <c r="B57" s="46">
        <v>44650</v>
      </c>
      <c r="C57" s="29">
        <v>5.3818999999999999E-2</v>
      </c>
      <c r="D57" s="29">
        <v>-2.6059999999999998E-3</v>
      </c>
      <c r="E57" s="29">
        <v>3.3050000000000003E-2</v>
      </c>
      <c r="F57" s="29">
        <v>9.409592</v>
      </c>
      <c r="G57" s="29">
        <v>-1.8E-5</v>
      </c>
      <c r="H57" s="29">
        <v>7.8299999999999995E-4</v>
      </c>
      <c r="I57" s="29">
        <v>1.4612E-2</v>
      </c>
      <c r="J57" s="29">
        <v>2.4382999999999998E-2</v>
      </c>
      <c r="K57" s="29">
        <v>3.6167699999999998</v>
      </c>
      <c r="L57" s="29">
        <v>0.45528000000000002</v>
      </c>
      <c r="M57" s="29">
        <v>5.7260000000000002E-3</v>
      </c>
      <c r="N57" s="29">
        <v>149.5672045</v>
      </c>
      <c r="O57" s="29">
        <v>7.8299999999999995E-4</v>
      </c>
      <c r="P57" s="29">
        <v>2.6930000000000001E-3</v>
      </c>
      <c r="Q57" s="4">
        <v>3.6298999999999998E-2</v>
      </c>
      <c r="R57" s="29"/>
      <c r="S57" s="25">
        <v>54.055</v>
      </c>
      <c r="T57" s="25">
        <v>0.60899999999999999</v>
      </c>
      <c r="U57" s="25">
        <v>6.0069999999999997</v>
      </c>
      <c r="V57" s="25">
        <v>26.411000000000001</v>
      </c>
      <c r="W57" s="25">
        <v>1.111</v>
      </c>
      <c r="X57" s="25">
        <v>15.71</v>
      </c>
      <c r="Y57" s="25">
        <v>37.475000000000001</v>
      </c>
      <c r="Z57" s="25">
        <v>0.55500000000000005</v>
      </c>
      <c r="AA57" s="25">
        <v>2.1999999999999999E-2</v>
      </c>
      <c r="AB57" s="25">
        <v>0.622</v>
      </c>
      <c r="AC57" s="4"/>
      <c r="AD57" s="4"/>
    </row>
    <row r="58" spans="1:30">
      <c r="A58" t="s">
        <v>105</v>
      </c>
      <c r="B58" s="46">
        <v>44650</v>
      </c>
      <c r="C58" s="29">
        <v>5.7272000000000003E-2</v>
      </c>
      <c r="D58" s="29">
        <v>-1.2099999999999999E-3</v>
      </c>
      <c r="E58" s="29">
        <v>3.4278999999999997E-2</v>
      </c>
      <c r="F58" s="29">
        <v>8.9965510000000002</v>
      </c>
      <c r="G58" s="29">
        <v>-9.2E-5</v>
      </c>
      <c r="H58" s="29">
        <v>7.1299999999999998E-4</v>
      </c>
      <c r="I58" s="29">
        <v>1.3906999999999999E-2</v>
      </c>
      <c r="J58" s="29">
        <v>2.5777999999999999E-2</v>
      </c>
      <c r="K58" s="29">
        <v>3.4538669999999998</v>
      </c>
      <c r="L58" s="29">
        <v>0.41895399999999999</v>
      </c>
      <c r="M58" s="29">
        <v>5.4910000000000002E-3</v>
      </c>
      <c r="N58" s="29">
        <v>150.602441</v>
      </c>
      <c r="O58" s="29">
        <v>2.8200000000000002E-4</v>
      </c>
      <c r="P58" s="29">
        <v>1.812E-3</v>
      </c>
      <c r="Q58" s="4">
        <v>9.7529999999999995E-3</v>
      </c>
      <c r="R58" s="29"/>
      <c r="S58" s="25">
        <v>52.896000000000001</v>
      </c>
      <c r="T58" s="25">
        <v>0.60699999999999998</v>
      </c>
      <c r="U58" s="25">
        <v>5.7220000000000004</v>
      </c>
      <c r="V58" s="25">
        <v>25.94</v>
      </c>
      <c r="W58" s="25">
        <v>0.60099999999999998</v>
      </c>
      <c r="X58" s="25">
        <v>14.09</v>
      </c>
      <c r="Y58" s="25">
        <v>10.317</v>
      </c>
      <c r="Z58" s="25">
        <v>0.45200000000000001</v>
      </c>
      <c r="AA58" s="25">
        <v>1.2999999999999999E-2</v>
      </c>
      <c r="AB58" s="25">
        <v>0.59099999999999997</v>
      </c>
      <c r="AC58" s="4"/>
      <c r="AD58" s="4"/>
    </row>
    <row r="59" spans="1:30">
      <c r="A59" t="s">
        <v>46</v>
      </c>
      <c r="B59" s="46">
        <v>44650</v>
      </c>
      <c r="C59" s="29">
        <v>1.2174000000000001E-2</v>
      </c>
      <c r="D59" s="29">
        <v>-8.2899999999999998E-4</v>
      </c>
      <c r="E59" s="29">
        <v>0.16565299999999999</v>
      </c>
      <c r="F59" s="29">
        <v>92.405691000000004</v>
      </c>
      <c r="G59" s="29">
        <v>9.1000000000000003E-5</v>
      </c>
      <c r="H59" s="29">
        <v>1.673E-3</v>
      </c>
      <c r="I59" s="29">
        <v>1.3339E-2</v>
      </c>
      <c r="J59" s="29">
        <v>4.914E-3</v>
      </c>
      <c r="K59" s="29">
        <v>39.298352000000001</v>
      </c>
      <c r="L59" s="29">
        <v>9.9958449999999992</v>
      </c>
      <c r="M59" s="29">
        <v>1.0548999999999999E-2</v>
      </c>
      <c r="N59" s="29">
        <v>290.8250425</v>
      </c>
      <c r="O59" s="29">
        <v>2.1779999999999998E-3</v>
      </c>
      <c r="P59" s="29">
        <v>2.6940000000000002E-3</v>
      </c>
      <c r="Q59" s="4">
        <v>3.8817999999999998E-2</v>
      </c>
      <c r="R59" s="29"/>
      <c r="S59" s="25">
        <v>11.911</v>
      </c>
      <c r="T59" s="25">
        <v>1.5269999999999999</v>
      </c>
      <c r="U59" s="25">
        <v>11.223000000000001</v>
      </c>
      <c r="V59" s="25">
        <v>5.1390000000000002</v>
      </c>
      <c r="W59" s="25">
        <v>2.0569999999999999</v>
      </c>
      <c r="X59" s="25">
        <v>12.622999999999999</v>
      </c>
      <c r="Y59" s="25">
        <v>35.326999999999998</v>
      </c>
      <c r="Z59" s="25">
        <v>2.383</v>
      </c>
      <c r="AA59" s="25">
        <v>4.8000000000000001E-2</v>
      </c>
      <c r="AB59" s="25">
        <v>0.10299999999999999</v>
      </c>
      <c r="AC59" s="4"/>
      <c r="AD59" s="4"/>
    </row>
    <row r="60" spans="1:30">
      <c r="A60" t="s">
        <v>47</v>
      </c>
      <c r="B60" s="46">
        <v>44650</v>
      </c>
      <c r="C60" s="29">
        <v>1.5337E-2</v>
      </c>
      <c r="D60" s="29">
        <v>-7.4700000000000005E-4</v>
      </c>
      <c r="E60" s="29">
        <v>0.103946</v>
      </c>
      <c r="F60" s="29">
        <v>48.473084999999998</v>
      </c>
      <c r="G60" s="29">
        <v>-6.7000000000000002E-5</v>
      </c>
      <c r="H60" s="29">
        <v>1.317E-3</v>
      </c>
      <c r="I60" s="29">
        <v>1.4773E-2</v>
      </c>
      <c r="J60" s="29">
        <v>5.5250000000000004E-3</v>
      </c>
      <c r="K60" s="29">
        <v>26.123007000000001</v>
      </c>
      <c r="L60" s="29">
        <v>5.441541</v>
      </c>
      <c r="M60" s="29">
        <v>6.0350000000000004E-3</v>
      </c>
      <c r="N60" s="29">
        <v>198.77052</v>
      </c>
      <c r="O60" s="29">
        <v>1.2869999999999999E-3</v>
      </c>
      <c r="P60" s="29">
        <v>2.176E-3</v>
      </c>
      <c r="Q60" s="4">
        <v>1.3768000000000001E-2</v>
      </c>
      <c r="R60" s="29"/>
      <c r="S60" s="25">
        <v>16.63</v>
      </c>
      <c r="T60" s="25">
        <v>1.0940000000000001</v>
      </c>
      <c r="U60" s="25">
        <v>6.3540000000000001</v>
      </c>
      <c r="V60" s="25">
        <v>7.4850000000000003</v>
      </c>
      <c r="W60" s="25">
        <v>1.4490000000000001</v>
      </c>
      <c r="X60" s="25">
        <v>14.864000000000001</v>
      </c>
      <c r="Y60" s="25">
        <v>13.295</v>
      </c>
      <c r="Z60" s="25">
        <v>2.3660000000000001</v>
      </c>
      <c r="AA60" s="25">
        <v>3.3000000000000002E-2</v>
      </c>
      <c r="AB60" s="25">
        <v>0.107</v>
      </c>
      <c r="AC60" s="4"/>
      <c r="AD60" s="4"/>
    </row>
    <row r="61" spans="1:30">
      <c r="A61" t="s">
        <v>48</v>
      </c>
      <c r="B61" s="46">
        <v>44650</v>
      </c>
      <c r="C61" s="29">
        <v>1.5754000000000001E-2</v>
      </c>
      <c r="D61" s="29">
        <v>6.7400000000000001E-4</v>
      </c>
      <c r="E61" s="29">
        <v>9.9241999999999997E-2</v>
      </c>
      <c r="F61" s="29">
        <v>44.226230999999999</v>
      </c>
      <c r="G61" s="29">
        <v>-4.3999999999999999E-5</v>
      </c>
      <c r="H61" s="29">
        <v>2.8200000000000002E-4</v>
      </c>
      <c r="I61" s="29">
        <v>4.3610000000000003E-3</v>
      </c>
      <c r="J61" s="29">
        <v>1.178E-3</v>
      </c>
      <c r="K61" s="29">
        <v>27.256764</v>
      </c>
      <c r="L61" s="29">
        <v>5.4142679999999999</v>
      </c>
      <c r="M61" s="29">
        <v>3.1689999999999999E-3</v>
      </c>
      <c r="N61" s="29">
        <v>192.80123500000002</v>
      </c>
      <c r="O61" s="29">
        <v>9.5699999999999995E-4</v>
      </c>
      <c r="P61" s="29">
        <v>1.8730000000000001E-3</v>
      </c>
      <c r="Q61" s="4">
        <v>2.2398999999999999E-2</v>
      </c>
      <c r="R61" s="29"/>
      <c r="S61" s="25">
        <v>16.736000000000001</v>
      </c>
      <c r="T61" s="25">
        <v>0.24199999999999999</v>
      </c>
      <c r="U61" s="25">
        <v>3.2090000000000001</v>
      </c>
      <c r="V61" s="25">
        <v>2.633</v>
      </c>
      <c r="W61" s="25">
        <v>1.2290000000000001</v>
      </c>
      <c r="X61" s="25">
        <v>4.1479999999999997</v>
      </c>
      <c r="Y61" s="25">
        <v>21.548999999999999</v>
      </c>
      <c r="Z61" s="25">
        <v>2.4929999999999999</v>
      </c>
      <c r="AA61" s="25">
        <v>3.2000000000000001E-2</v>
      </c>
      <c r="AB61" s="25">
        <v>0.121</v>
      </c>
      <c r="AC61" s="4"/>
      <c r="AD61" s="4"/>
    </row>
    <row r="62" spans="1:30">
      <c r="A62" t="s">
        <v>49</v>
      </c>
      <c r="B62" s="46">
        <v>44650</v>
      </c>
      <c r="C62" s="29">
        <v>1.8357999999999999E-2</v>
      </c>
      <c r="D62" s="29">
        <v>-1.0070000000000001E-3</v>
      </c>
      <c r="E62" s="29">
        <v>6.5963999999999995E-2</v>
      </c>
      <c r="F62" s="29">
        <v>28.227364999999999</v>
      </c>
      <c r="G62" s="29">
        <v>-1.5999999999999999E-5</v>
      </c>
      <c r="H62" s="29">
        <v>4.35E-4</v>
      </c>
      <c r="I62" s="29">
        <v>5.7800000000000004E-3</v>
      </c>
      <c r="J62" s="29">
        <v>2.9290000000000002E-3</v>
      </c>
      <c r="K62" s="29">
        <v>20.878800999999999</v>
      </c>
      <c r="L62" s="29">
        <v>3.543307</v>
      </c>
      <c r="M62" s="29">
        <v>3.4459999999999998E-3</v>
      </c>
      <c r="N62" s="29">
        <v>157.22272749999999</v>
      </c>
      <c r="O62" s="29">
        <v>7.2800000000000002E-4</v>
      </c>
      <c r="P62" s="29">
        <v>2.3470000000000001E-3</v>
      </c>
      <c r="Q62" s="4">
        <v>1.5094E-2</v>
      </c>
      <c r="R62" s="29"/>
      <c r="S62" s="25">
        <v>18.100999999999999</v>
      </c>
      <c r="T62" s="25">
        <v>0.317</v>
      </c>
      <c r="U62" s="25">
        <v>3.53</v>
      </c>
      <c r="V62" s="25">
        <v>4.9320000000000004</v>
      </c>
      <c r="W62" s="25">
        <v>1.004</v>
      </c>
      <c r="X62" s="25">
        <v>5.8520000000000003</v>
      </c>
      <c r="Y62" s="25">
        <v>14.999000000000001</v>
      </c>
      <c r="Z62" s="25">
        <v>2.5459999999999998</v>
      </c>
      <c r="AA62" s="25">
        <v>2.9000000000000001E-2</v>
      </c>
      <c r="AB62" s="25">
        <v>0.109</v>
      </c>
      <c r="AC62" s="4"/>
      <c r="AD62" s="4"/>
    </row>
    <row r="63" spans="1:30">
      <c r="A63" t="s">
        <v>104</v>
      </c>
      <c r="B63" s="46">
        <v>44697</v>
      </c>
      <c r="C63" s="29">
        <v>5.9485999999999997E-2</v>
      </c>
      <c r="D63" s="29">
        <v>1.03E-4</v>
      </c>
      <c r="E63" s="29">
        <v>1.3147000000000001E-2</v>
      </c>
      <c r="F63" s="29">
        <v>5.2681300000000002</v>
      </c>
      <c r="G63" s="29">
        <v>1.2999999999999999E-5</v>
      </c>
      <c r="H63" s="29">
        <v>7.9199999999999995E-4</v>
      </c>
      <c r="I63" s="29">
        <v>1.8778E-2</v>
      </c>
      <c r="J63" s="29">
        <v>3.8163000000000002E-2</v>
      </c>
      <c r="K63" s="29">
        <v>2.340948</v>
      </c>
      <c r="L63" s="29">
        <v>0.33967599999999998</v>
      </c>
      <c r="M63" s="29">
        <v>5.2519999999999997E-3</v>
      </c>
      <c r="N63" s="29">
        <v>30.472470999999999</v>
      </c>
      <c r="O63" s="29">
        <v>8.3900000000000001E-4</v>
      </c>
      <c r="P63" s="29">
        <v>1.3420000000000001E-3</v>
      </c>
      <c r="Q63" s="4">
        <v>1.9237000000000001E-2</v>
      </c>
      <c r="R63" s="29"/>
      <c r="S63" s="25">
        <v>52.46</v>
      </c>
      <c r="T63" s="25">
        <v>0.753</v>
      </c>
      <c r="U63" s="25">
        <v>5.101</v>
      </c>
      <c r="V63" s="25">
        <v>3.661</v>
      </c>
      <c r="W63" s="25">
        <v>0.95399999999999996</v>
      </c>
      <c r="X63" s="25">
        <v>18.768999999999998</v>
      </c>
      <c r="Y63" s="25">
        <v>22.451000000000001</v>
      </c>
      <c r="Z63" s="25">
        <v>0.55000000000000004</v>
      </c>
      <c r="AA63" s="25">
        <v>1.7000000000000001E-2</v>
      </c>
      <c r="AB63" s="25">
        <v>2.0190000000000001</v>
      </c>
      <c r="AC63" s="4"/>
      <c r="AD63" s="4"/>
    </row>
    <row r="64" spans="1:30">
      <c r="A64" t="s">
        <v>105</v>
      </c>
      <c r="B64" s="46">
        <v>44697</v>
      </c>
      <c r="C64" s="29">
        <v>4.9865E-2</v>
      </c>
      <c r="D64" s="29">
        <v>-1.057E-3</v>
      </c>
      <c r="E64" s="29">
        <v>1.5308E-2</v>
      </c>
      <c r="F64" s="29">
        <v>6.3177219999999998</v>
      </c>
      <c r="G64" s="29">
        <v>-2.1999999999999999E-5</v>
      </c>
      <c r="H64" s="29">
        <v>9.5200000000000005E-4</v>
      </c>
      <c r="I64" s="29">
        <v>2.0743000000000001E-2</v>
      </c>
      <c r="J64" s="29">
        <v>2.8018000000000001E-2</v>
      </c>
      <c r="K64" s="29">
        <v>4.0115540000000003</v>
      </c>
      <c r="L64" s="29">
        <v>0.50837500000000002</v>
      </c>
      <c r="M64" s="29">
        <v>4.1770000000000002E-3</v>
      </c>
      <c r="N64" s="29">
        <v>34.329653999999998</v>
      </c>
      <c r="O64" s="29">
        <v>1.266E-3</v>
      </c>
      <c r="P64" s="29">
        <v>2.8370000000000001E-3</v>
      </c>
      <c r="Q64" s="4">
        <v>1.3556E-2</v>
      </c>
      <c r="R64" s="29"/>
      <c r="S64" s="25">
        <v>45.146999999999998</v>
      </c>
      <c r="T64" s="25">
        <v>0.91200000000000003</v>
      </c>
      <c r="U64" s="25">
        <v>4.0780000000000003</v>
      </c>
      <c r="V64" s="25">
        <v>2.9319999999999999</v>
      </c>
      <c r="W64" s="25">
        <v>1.258</v>
      </c>
      <c r="X64" s="25">
        <v>20.847999999999999</v>
      </c>
      <c r="Y64" s="25">
        <v>16.059000000000001</v>
      </c>
      <c r="Z64" s="25">
        <v>0.97399999999999998</v>
      </c>
      <c r="AA64" s="25">
        <v>1.4E-2</v>
      </c>
      <c r="AB64" s="25">
        <v>1.7070000000000001</v>
      </c>
      <c r="AC64" s="4"/>
      <c r="AD64" s="4"/>
    </row>
    <row r="65" spans="1:30">
      <c r="A65" t="s">
        <v>46</v>
      </c>
      <c r="B65" s="46">
        <v>44697</v>
      </c>
      <c r="C65" s="29">
        <v>3.5471999999999997E-2</v>
      </c>
      <c r="D65" s="29">
        <v>2.947E-3</v>
      </c>
      <c r="E65" s="29">
        <v>3.4922000000000002E-2</v>
      </c>
      <c r="F65" s="29">
        <v>13.861818</v>
      </c>
      <c r="G65" s="29">
        <v>4.3000000000000002E-5</v>
      </c>
      <c r="H65" s="29">
        <v>2.1849999999999999E-3</v>
      </c>
      <c r="I65" s="29">
        <v>3.3590000000000002E-2</v>
      </c>
      <c r="J65" s="29">
        <v>1.6948999999999999E-2</v>
      </c>
      <c r="K65" s="29">
        <v>14.689145999999999</v>
      </c>
      <c r="L65" s="29">
        <v>1.6501060000000001</v>
      </c>
      <c r="M65" s="29">
        <v>2.4130000000000002E-3</v>
      </c>
      <c r="N65" s="29">
        <v>74.570006000000006</v>
      </c>
      <c r="O65" s="29">
        <v>3.3730000000000001E-3</v>
      </c>
      <c r="P65" s="29">
        <v>2.653E-3</v>
      </c>
      <c r="Q65" s="4">
        <v>1.2755000000000001E-2</v>
      </c>
      <c r="R65" s="29"/>
      <c r="S65" s="25">
        <v>35.027999999999999</v>
      </c>
      <c r="T65" s="25">
        <v>2.1629999999999998</v>
      </c>
      <c r="U65" s="25">
        <v>2.3540000000000001</v>
      </c>
      <c r="V65" s="25">
        <v>1.601</v>
      </c>
      <c r="W65" s="25">
        <v>2.931</v>
      </c>
      <c r="X65" s="25">
        <v>35.037999999999997</v>
      </c>
      <c r="Y65" s="25">
        <v>15.396000000000001</v>
      </c>
      <c r="Z65" s="25">
        <v>4.3220000000000001</v>
      </c>
      <c r="AA65" s="25">
        <v>1.4999999999999999E-2</v>
      </c>
      <c r="AB65" s="25">
        <v>0.39400000000000002</v>
      </c>
      <c r="AC65" s="4"/>
      <c r="AD65" s="4"/>
    </row>
    <row r="66" spans="1:30">
      <c r="A66" t="s">
        <v>47</v>
      </c>
      <c r="B66" s="46">
        <v>44697</v>
      </c>
      <c r="C66" s="29">
        <v>4.8904999999999997E-2</v>
      </c>
      <c r="D66" s="29">
        <v>2.3440000000000002E-3</v>
      </c>
      <c r="E66" s="29">
        <v>2.4756E-2</v>
      </c>
      <c r="F66" s="29">
        <v>9.6886060000000001</v>
      </c>
      <c r="G66" s="29">
        <v>1.17E-4</v>
      </c>
      <c r="H66" s="29">
        <v>1.6249999999999999E-3</v>
      </c>
      <c r="I66" s="29">
        <v>3.3667999999999997E-2</v>
      </c>
      <c r="J66" s="29">
        <v>2.5284999999999998E-2</v>
      </c>
      <c r="K66" s="29">
        <v>13.587966</v>
      </c>
      <c r="L66" s="29">
        <v>1.22499</v>
      </c>
      <c r="M66" s="29">
        <v>2.813E-3</v>
      </c>
      <c r="N66" s="29">
        <v>50.681311000000001</v>
      </c>
      <c r="O66" s="29">
        <v>2.735E-3</v>
      </c>
      <c r="P66" s="29">
        <v>2.5969999999999999E-3</v>
      </c>
      <c r="Q66" s="4">
        <v>1.8064E-2</v>
      </c>
      <c r="R66" s="29"/>
      <c r="S66" s="25">
        <v>46.808999999999997</v>
      </c>
      <c r="T66" s="25">
        <v>1.5649999999999999</v>
      </c>
      <c r="U66" s="25">
        <v>2.677</v>
      </c>
      <c r="V66" s="25">
        <v>2.3809999999999998</v>
      </c>
      <c r="W66" s="25">
        <v>2.3679999999999999</v>
      </c>
      <c r="X66" s="25">
        <v>36.869</v>
      </c>
      <c r="Y66" s="25">
        <v>20.911000000000001</v>
      </c>
      <c r="Z66" s="25">
        <v>4.1829999999999998</v>
      </c>
      <c r="AA66" s="25">
        <v>1.7999999999999999E-2</v>
      </c>
      <c r="AB66" s="25">
        <v>0.98199999999999998</v>
      </c>
      <c r="AC66" s="4"/>
      <c r="AD66" s="4"/>
    </row>
    <row r="67" spans="1:30">
      <c r="A67" t="s">
        <v>48</v>
      </c>
      <c r="B67" s="46">
        <v>44697</v>
      </c>
      <c r="C67" s="29">
        <v>3.4658000000000001E-2</v>
      </c>
      <c r="D67" s="29">
        <v>1.8370000000000001E-3</v>
      </c>
      <c r="E67" s="29">
        <v>3.8586000000000002E-2</v>
      </c>
      <c r="F67" s="29">
        <v>15.18801</v>
      </c>
      <c r="G67" s="29">
        <v>6.9999999999999994E-5</v>
      </c>
      <c r="H67" s="29">
        <v>4.4000000000000002E-4</v>
      </c>
      <c r="I67" s="29">
        <v>1.3887999999999999E-2</v>
      </c>
      <c r="J67" s="29">
        <v>1.5395000000000001E-2</v>
      </c>
      <c r="K67" s="29">
        <v>16.785658999999999</v>
      </c>
      <c r="L67" s="29">
        <v>2.0653570000000001</v>
      </c>
      <c r="M67" s="29">
        <v>2.7820000000000002E-3</v>
      </c>
      <c r="N67" s="29">
        <v>66.067184999999995</v>
      </c>
      <c r="O67" s="29">
        <v>2.7529999999999998E-3</v>
      </c>
      <c r="P67" s="29">
        <v>-3.5399999999999999E-4</v>
      </c>
      <c r="Q67" s="4">
        <v>2.435E-2</v>
      </c>
      <c r="R67" s="29"/>
      <c r="S67" s="25">
        <v>35.177999999999997</v>
      </c>
      <c r="T67" s="25">
        <v>0.40200000000000002</v>
      </c>
      <c r="U67" s="25">
        <v>2.7559999999999998</v>
      </c>
      <c r="V67" s="25">
        <v>1.4339999999999999</v>
      </c>
      <c r="W67" s="25">
        <v>2.528</v>
      </c>
      <c r="X67" s="25">
        <v>14.317</v>
      </c>
      <c r="Y67" s="25">
        <v>28.614000000000001</v>
      </c>
      <c r="Z67" s="25">
        <v>3.6179999999999999</v>
      </c>
      <c r="AA67" s="25">
        <v>1.2E-2</v>
      </c>
      <c r="AB67" s="25">
        <v>0.77100000000000002</v>
      </c>
      <c r="AC67" s="4"/>
      <c r="AD67" s="4"/>
    </row>
    <row r="68" spans="1:30">
      <c r="A68" t="s">
        <v>49</v>
      </c>
      <c r="B68" s="46">
        <v>44697</v>
      </c>
      <c r="C68" s="29">
        <v>4.7490999999999998E-2</v>
      </c>
      <c r="D68" s="29">
        <v>1.4679999999999999E-3</v>
      </c>
      <c r="E68" s="29">
        <v>2.5628000000000001E-2</v>
      </c>
      <c r="F68" s="29">
        <v>10.961531000000001</v>
      </c>
      <c r="G68" s="29">
        <v>7.9999999999999996E-6</v>
      </c>
      <c r="H68" s="29">
        <v>4.4299999999999998E-4</v>
      </c>
      <c r="I68" s="29">
        <v>1.074E-2</v>
      </c>
      <c r="J68" s="29">
        <v>1.8862E-2</v>
      </c>
      <c r="K68" s="29">
        <v>14.432397999999999</v>
      </c>
      <c r="L68" s="29">
        <v>1.6571469999999999</v>
      </c>
      <c r="M68" s="29">
        <v>2.2200000000000002E-3</v>
      </c>
      <c r="N68" s="29">
        <v>51.308559000000002</v>
      </c>
      <c r="O68" s="29">
        <v>1.908E-3</v>
      </c>
      <c r="P68" s="29">
        <v>2.2390000000000001E-3</v>
      </c>
      <c r="Q68" s="4">
        <v>1.0421E-2</v>
      </c>
      <c r="R68" s="29"/>
      <c r="S68" s="25">
        <v>51.113999999999997</v>
      </c>
      <c r="T68" s="25">
        <v>0.44400000000000001</v>
      </c>
      <c r="U68" s="25">
        <v>2.1970000000000001</v>
      </c>
      <c r="V68" s="25">
        <v>1.7589999999999999</v>
      </c>
      <c r="W68" s="25">
        <v>1.6240000000000001</v>
      </c>
      <c r="X68" s="25">
        <v>10.67</v>
      </c>
      <c r="Y68" s="25">
        <v>12.25</v>
      </c>
      <c r="Z68" s="25">
        <v>3.7269999999999999</v>
      </c>
      <c r="AA68" s="25">
        <v>1.2E-2</v>
      </c>
      <c r="AB68" s="25">
        <v>1.02</v>
      </c>
      <c r="AC68" s="4"/>
      <c r="AD68" s="4"/>
    </row>
    <row r="69" spans="1:30">
      <c r="A69" t="s">
        <v>104</v>
      </c>
      <c r="B69" s="46">
        <v>44720</v>
      </c>
      <c r="C69" s="29">
        <v>4.3278999999999998E-2</v>
      </c>
      <c r="D69" s="29">
        <v>-2.1519999999999998E-3</v>
      </c>
      <c r="E69" s="29">
        <v>9.0390000000000002E-3</v>
      </c>
      <c r="F69" s="29">
        <v>8.2867490000000004</v>
      </c>
      <c r="G69" s="29">
        <v>9.0000000000000002E-6</v>
      </c>
      <c r="H69" s="29">
        <v>7.3200000000000001E-4</v>
      </c>
      <c r="I69" s="29">
        <v>1.7309000000000001E-2</v>
      </c>
      <c r="J69" s="29">
        <v>1.7724E-2</v>
      </c>
      <c r="K69" s="29">
        <v>0.95262100000000005</v>
      </c>
      <c r="L69" s="29">
        <v>0.37287399999999998</v>
      </c>
      <c r="M69" s="29">
        <v>3.2889999999999998E-3</v>
      </c>
      <c r="N69" s="29">
        <v>10.985507</v>
      </c>
      <c r="O69" s="29">
        <v>9.7099999999999997E-4</v>
      </c>
      <c r="P69" s="29">
        <v>1.6559999999999999E-3</v>
      </c>
      <c r="Q69" s="4">
        <v>2.1486999999999999E-2</v>
      </c>
      <c r="R69" s="29"/>
      <c r="S69" s="25">
        <v>40.901000000000003</v>
      </c>
      <c r="T69" s="25">
        <v>0.67600000000000005</v>
      </c>
      <c r="U69" s="25">
        <v>3.16</v>
      </c>
      <c r="V69" s="25">
        <v>1.5349999999999999</v>
      </c>
      <c r="W69" s="25">
        <v>1.022</v>
      </c>
      <c r="X69" s="25">
        <v>17.960999999999999</v>
      </c>
      <c r="Y69" s="25">
        <v>24.532</v>
      </c>
      <c r="Z69" s="25">
        <v>0.33700000000000002</v>
      </c>
      <c r="AA69" s="25">
        <v>1.0999999999999999E-2</v>
      </c>
      <c r="AB69" s="25">
        <v>0.36399999999999999</v>
      </c>
      <c r="AC69" s="4"/>
      <c r="AD69" s="4"/>
    </row>
    <row r="70" spans="1:30">
      <c r="A70" t="s">
        <v>105</v>
      </c>
      <c r="B70" s="46">
        <v>44720</v>
      </c>
      <c r="C70" s="29">
        <v>3.6956000000000003E-2</v>
      </c>
      <c r="D70" s="29">
        <v>-1.4989999999999999E-3</v>
      </c>
      <c r="E70" s="29">
        <v>9.2849999999999999E-3</v>
      </c>
      <c r="F70" s="29">
        <v>8.1404160000000001</v>
      </c>
      <c r="G70" s="29">
        <v>4.6E-5</v>
      </c>
      <c r="H70" s="29">
        <v>6.5099999999999999E-4</v>
      </c>
      <c r="I70" s="29">
        <v>1.1089E-2</v>
      </c>
      <c r="J70" s="29">
        <v>1.5807000000000002E-2</v>
      </c>
      <c r="K70" s="29">
        <v>1.396001</v>
      </c>
      <c r="L70" s="29">
        <v>0.36134899999999998</v>
      </c>
      <c r="M70" s="29">
        <v>2.9910000000000002E-3</v>
      </c>
      <c r="N70" s="29">
        <v>11.719703000000001</v>
      </c>
      <c r="O70" s="29">
        <v>5.7899999999999998E-4</v>
      </c>
      <c r="P70" s="29">
        <v>1.119E-3</v>
      </c>
      <c r="Q70" s="4">
        <v>5.7250000000000001E-3</v>
      </c>
      <c r="R70" s="29"/>
      <c r="S70" s="25">
        <v>33.585000000000001</v>
      </c>
      <c r="T70" s="25">
        <v>0.66600000000000004</v>
      </c>
      <c r="U70" s="25">
        <v>2.7759999999999998</v>
      </c>
      <c r="V70" s="25">
        <v>1.3169999999999999</v>
      </c>
      <c r="W70" s="25">
        <v>0.49199999999999999</v>
      </c>
      <c r="X70" s="25">
        <v>11.016</v>
      </c>
      <c r="Y70" s="25">
        <v>7.194</v>
      </c>
      <c r="Z70" s="25">
        <v>0.374</v>
      </c>
      <c r="AA70" s="25">
        <v>5.0000000000000001E-3</v>
      </c>
      <c r="AB70" s="25">
        <v>0.35499999999999998</v>
      </c>
      <c r="AC70" s="4"/>
      <c r="AD70" s="4"/>
    </row>
    <row r="71" spans="1:30">
      <c r="A71" t="s">
        <v>46</v>
      </c>
      <c r="B71" s="46">
        <v>44720</v>
      </c>
      <c r="C71" s="29">
        <v>2.1427000000000002E-2</v>
      </c>
      <c r="D71" s="29">
        <v>-3.5799999999999997E-4</v>
      </c>
      <c r="E71" s="29">
        <v>2.5628000000000001E-2</v>
      </c>
      <c r="F71" s="29">
        <v>11.982472</v>
      </c>
      <c r="G71" s="29">
        <v>8.3999999999999995E-5</v>
      </c>
      <c r="H71" s="29">
        <v>1.5280000000000001E-3</v>
      </c>
      <c r="I71" s="29">
        <v>1.8141000000000001E-2</v>
      </c>
      <c r="J71" s="29">
        <v>8.0339999999999995E-3</v>
      </c>
      <c r="K71" s="29">
        <v>13.66611</v>
      </c>
      <c r="L71" s="29">
        <v>1.4452050000000001</v>
      </c>
      <c r="M71" s="29">
        <v>1.32E-3</v>
      </c>
      <c r="N71" s="29">
        <v>38.675745999999997</v>
      </c>
      <c r="O71" s="29">
        <v>2.1210000000000001E-3</v>
      </c>
      <c r="P71" s="29">
        <v>4.4999999999999999E-4</v>
      </c>
      <c r="Q71" s="4">
        <v>5.548E-3</v>
      </c>
      <c r="R71" s="29"/>
      <c r="S71" s="25">
        <v>20.425999999999998</v>
      </c>
      <c r="T71" s="25">
        <v>1.4990000000000001</v>
      </c>
      <c r="U71" s="25">
        <v>1.298</v>
      </c>
      <c r="V71" s="25">
        <v>0.68200000000000005</v>
      </c>
      <c r="W71" s="25">
        <v>1.9890000000000001</v>
      </c>
      <c r="X71" s="25">
        <v>18.245999999999999</v>
      </c>
      <c r="Y71" s="25">
        <v>6.7919999999999998</v>
      </c>
      <c r="Z71" s="25">
        <v>2.9769999999999999</v>
      </c>
      <c r="AA71" s="25">
        <v>6.0000000000000001E-3</v>
      </c>
      <c r="AB71" s="25">
        <v>8.2000000000000003E-2</v>
      </c>
      <c r="AC71" s="4"/>
      <c r="AD71" s="4"/>
    </row>
    <row r="72" spans="1:30">
      <c r="A72" t="s">
        <v>47</v>
      </c>
      <c r="B72" s="46">
        <v>44720</v>
      </c>
      <c r="C72" s="29">
        <v>2.4930999999999998E-2</v>
      </c>
      <c r="D72" s="29">
        <v>2.911E-3</v>
      </c>
      <c r="E72" s="29">
        <v>1.7732000000000001E-2</v>
      </c>
      <c r="F72" s="29">
        <v>9.5559220000000007</v>
      </c>
      <c r="G72" s="29">
        <v>7.3999999999999996E-5</v>
      </c>
      <c r="H72" s="29">
        <v>1.542E-3</v>
      </c>
      <c r="I72" s="29">
        <v>1.8404E-2</v>
      </c>
      <c r="J72" s="29">
        <v>1.1098E-2</v>
      </c>
      <c r="K72" s="29">
        <v>11.669155999999999</v>
      </c>
      <c r="L72" s="29">
        <v>1.1573960000000001</v>
      </c>
      <c r="M72" s="29">
        <v>1.5479999999999999E-3</v>
      </c>
      <c r="N72" s="29">
        <v>30.031222</v>
      </c>
      <c r="O72" s="29">
        <v>1.405E-3</v>
      </c>
      <c r="P72" s="29">
        <v>2.1289999999999998E-3</v>
      </c>
      <c r="Q72" s="4">
        <v>7.3550000000000004E-3</v>
      </c>
      <c r="R72" s="29"/>
      <c r="S72" s="25">
        <v>25.629000000000001</v>
      </c>
      <c r="T72" s="25">
        <v>1.329</v>
      </c>
      <c r="U72" s="25">
        <v>1.4419999999999999</v>
      </c>
      <c r="V72" s="25">
        <v>0.92800000000000005</v>
      </c>
      <c r="W72" s="25">
        <v>1.552</v>
      </c>
      <c r="X72" s="25">
        <v>18.783999999999999</v>
      </c>
      <c r="Y72" s="25">
        <v>8.9640000000000004</v>
      </c>
      <c r="Z72" s="25">
        <v>3.109</v>
      </c>
      <c r="AA72" s="25">
        <v>7.0000000000000001E-3</v>
      </c>
      <c r="AB72" s="25">
        <v>0.11600000000000001</v>
      </c>
      <c r="AC72" s="4"/>
      <c r="AD72" s="4"/>
    </row>
    <row r="73" spans="1:30">
      <c r="A73" t="s">
        <v>48</v>
      </c>
      <c r="B73" s="46">
        <v>44720</v>
      </c>
      <c r="C73" s="29">
        <v>2.4482E-2</v>
      </c>
      <c r="D73" s="29">
        <v>8.6799999999999996E-4</v>
      </c>
      <c r="E73" s="29">
        <v>2.2844E-2</v>
      </c>
      <c r="F73" s="29">
        <v>12.064786</v>
      </c>
      <c r="G73" s="29">
        <v>1.07E-4</v>
      </c>
      <c r="H73" s="29">
        <v>3.3599999999999998E-4</v>
      </c>
      <c r="I73" s="29">
        <v>6.6080000000000002E-3</v>
      </c>
      <c r="J73" s="29">
        <v>6.1799999999999997E-3</v>
      </c>
      <c r="K73" s="29">
        <v>14.22335</v>
      </c>
      <c r="L73" s="29">
        <v>1.609065</v>
      </c>
      <c r="M73" s="29">
        <v>2.6689999999999999E-3</v>
      </c>
      <c r="N73" s="29">
        <v>38.564427999999999</v>
      </c>
      <c r="O73" s="29">
        <v>2.0200000000000001E-3</v>
      </c>
      <c r="P73" s="29">
        <v>1.158E-3</v>
      </c>
      <c r="Q73" s="4">
        <v>1.6716999999999999E-2</v>
      </c>
      <c r="R73" s="29"/>
      <c r="S73" s="25">
        <v>25.423999999999999</v>
      </c>
      <c r="T73" s="25">
        <v>0.35699999999999998</v>
      </c>
      <c r="U73" s="25">
        <v>2.76</v>
      </c>
      <c r="V73" s="25">
        <v>0.753</v>
      </c>
      <c r="W73" s="25">
        <v>1.5620000000000001</v>
      </c>
      <c r="X73" s="25">
        <v>6.6479999999999997</v>
      </c>
      <c r="Y73" s="25">
        <v>19.760999999999999</v>
      </c>
      <c r="Z73" s="25">
        <v>3.609</v>
      </c>
      <c r="AA73" s="25">
        <v>1.2999999999999999E-2</v>
      </c>
      <c r="AB73" s="25">
        <v>0.11</v>
      </c>
      <c r="AC73" s="4"/>
      <c r="AD73" s="4"/>
    </row>
    <row r="74" spans="1:30">
      <c r="A74" t="s">
        <v>49</v>
      </c>
      <c r="B74" s="46">
        <v>44720</v>
      </c>
      <c r="C74" s="29">
        <v>2.4858999999999999E-2</v>
      </c>
      <c r="D74" s="29">
        <v>3.271E-3</v>
      </c>
      <c r="E74" s="29">
        <v>1.8259999999999998E-2</v>
      </c>
      <c r="F74" s="29">
        <v>9.4459940000000007</v>
      </c>
      <c r="G74" s="29">
        <v>1.4300000000000001E-4</v>
      </c>
      <c r="H74" s="29">
        <v>4.8299999999999998E-4</v>
      </c>
      <c r="I74" s="29">
        <v>7.1459999999999996E-3</v>
      </c>
      <c r="J74" s="29">
        <v>6.6689999999999996E-3</v>
      </c>
      <c r="K74" s="29">
        <v>12.652953999999999</v>
      </c>
      <c r="L74" s="29">
        <v>1.316479</v>
      </c>
      <c r="M74" s="29">
        <v>1.418E-3</v>
      </c>
      <c r="N74" s="29">
        <v>32.314489999999999</v>
      </c>
      <c r="O74" s="29">
        <v>4.3899999999999999E-4</v>
      </c>
      <c r="P74" s="29">
        <v>6.7599999999999995E-4</v>
      </c>
      <c r="Q74" s="4">
        <v>6.1370000000000001E-3</v>
      </c>
      <c r="R74" s="29"/>
      <c r="S74" s="25">
        <v>28.286000000000001</v>
      </c>
      <c r="T74" s="25">
        <v>0.36599999999999999</v>
      </c>
      <c r="U74" s="25">
        <v>1.452</v>
      </c>
      <c r="V74" s="25">
        <v>0.53900000000000003</v>
      </c>
      <c r="W74" s="25">
        <v>1.026</v>
      </c>
      <c r="X74" s="25">
        <v>7.2110000000000003</v>
      </c>
      <c r="Y74" s="25">
        <v>7.9770000000000003</v>
      </c>
      <c r="Z74" s="25">
        <v>3.7650000000000001</v>
      </c>
      <c r="AA74" s="25">
        <v>6.0000000000000001E-3</v>
      </c>
      <c r="AB74" s="25">
        <v>0.126</v>
      </c>
      <c r="AC74" s="4"/>
      <c r="AD74" s="4"/>
    </row>
    <row r="75" spans="1:30"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4"/>
      <c r="AD75" s="4"/>
    </row>
    <row r="76" spans="1:30"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4"/>
      <c r="AD76" s="4"/>
    </row>
    <row r="77" spans="1:30"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4"/>
      <c r="AD77" s="4"/>
    </row>
    <row r="78" spans="1:30">
      <c r="R78" s="29"/>
      <c r="T78" s="29"/>
      <c r="U78" s="29"/>
      <c r="V78" s="29"/>
      <c r="W78" s="29"/>
      <c r="X78" s="29"/>
      <c r="Y78" s="29"/>
      <c r="Z78" s="29"/>
      <c r="AA78" s="29"/>
      <c r="AB78" s="29"/>
      <c r="AC78" s="4"/>
      <c r="AD78" s="4"/>
    </row>
    <row r="79" spans="1:30">
      <c r="R79" s="29"/>
      <c r="T79" s="29"/>
      <c r="U79" s="29"/>
      <c r="V79" s="29"/>
      <c r="W79" s="29"/>
      <c r="X79" s="29"/>
      <c r="Y79" s="29"/>
      <c r="Z79" s="29"/>
      <c r="AA79" s="29"/>
      <c r="AB79" s="29"/>
      <c r="AC79" s="4"/>
      <c r="AD79" s="4"/>
    </row>
    <row r="80" spans="1:30">
      <c r="R80" s="29"/>
      <c r="T80" s="29"/>
      <c r="U80" s="29"/>
      <c r="V80" s="29"/>
      <c r="W80" s="29"/>
      <c r="X80" s="29"/>
      <c r="Y80" s="29"/>
      <c r="Z80" s="29"/>
      <c r="AA80" s="29"/>
      <c r="AB80" s="29"/>
      <c r="AC80" s="4"/>
      <c r="AD80" s="4"/>
    </row>
    <row r="81" spans="18:30">
      <c r="R81" s="29"/>
      <c r="T81" s="29"/>
      <c r="U81" s="29"/>
      <c r="V81" s="29"/>
      <c r="W81" s="29"/>
      <c r="X81" s="29"/>
      <c r="Y81" s="29"/>
      <c r="Z81" s="29"/>
      <c r="AA81" s="29"/>
      <c r="AB81" s="29"/>
      <c r="AC81" s="4"/>
      <c r="AD81" s="4"/>
    </row>
    <row r="82" spans="18:30">
      <c r="R82" s="29"/>
      <c r="T82" s="29"/>
      <c r="U82" s="29"/>
      <c r="V82" s="29"/>
      <c r="W82" s="29"/>
      <c r="X82" s="29"/>
      <c r="Y82" s="29"/>
      <c r="Z82" s="29"/>
      <c r="AA82" s="29"/>
      <c r="AB82" s="29"/>
      <c r="AC82" s="4"/>
      <c r="AD82" s="4"/>
    </row>
    <row r="83" spans="18:30">
      <c r="R83" s="29"/>
      <c r="T83" s="29"/>
      <c r="U83" s="29"/>
      <c r="V83" s="29"/>
      <c r="W83" s="29"/>
      <c r="X83" s="29"/>
      <c r="Y83" s="29"/>
      <c r="Z83" s="29"/>
      <c r="AA83" s="29"/>
      <c r="AB83" s="29"/>
      <c r="AC83" s="4"/>
      <c r="AD83" s="4"/>
    </row>
    <row r="84" spans="18:30">
      <c r="R84" s="29"/>
      <c r="AC84" s="4"/>
      <c r="AD84" s="4"/>
    </row>
    <row r="85" spans="18:30">
      <c r="R85" s="29"/>
      <c r="AC85" s="4"/>
      <c r="AD85" s="4"/>
    </row>
  </sheetData>
  <phoneticPr fontId="1" type="noConversion"/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67"/>
  <sheetViews>
    <sheetView topLeftCell="A5" workbookViewId="0">
      <selection activeCell="C174" sqref="C174"/>
    </sheetView>
  </sheetViews>
  <sheetFormatPr defaultRowHeight="15"/>
  <cols>
    <col min="1" max="2" width="26.140625" customWidth="1"/>
    <col min="3" max="3" width="16.5703125" customWidth="1"/>
    <col min="4" max="4" width="18.140625" bestFit="1" customWidth="1"/>
    <col min="11" max="11" width="12.85546875" customWidth="1"/>
  </cols>
  <sheetData>
    <row r="1" spans="1:14">
      <c r="B1" t="s">
        <v>0</v>
      </c>
      <c r="C1" t="s">
        <v>30</v>
      </c>
    </row>
    <row r="2" spans="1:14">
      <c r="C2" t="s">
        <v>29</v>
      </c>
    </row>
    <row r="3" spans="1:14">
      <c r="A3" t="s">
        <v>16</v>
      </c>
      <c r="B3" s="1">
        <v>44389</v>
      </c>
      <c r="C3" s="8">
        <f>50*1000</f>
        <v>50000</v>
      </c>
    </row>
    <row r="4" spans="1:14">
      <c r="A4" t="s">
        <v>17</v>
      </c>
      <c r="B4" s="1">
        <v>44389</v>
      </c>
      <c r="C4" s="8">
        <f>51*1000</f>
        <v>51000</v>
      </c>
      <c r="D4" s="3"/>
      <c r="G4" s="3"/>
      <c r="H4" s="3"/>
      <c r="I4" s="3"/>
      <c r="J4" s="4"/>
      <c r="K4" s="4"/>
      <c r="L4" s="4"/>
      <c r="M4" s="4"/>
    </row>
    <row r="5" spans="1:14">
      <c r="A5" t="s">
        <v>18</v>
      </c>
      <c r="B5" s="1">
        <v>44389</v>
      </c>
      <c r="C5" s="8">
        <f>39*1000</f>
        <v>39000</v>
      </c>
      <c r="D5" s="3"/>
      <c r="G5" s="3"/>
      <c r="H5" s="3"/>
      <c r="I5" s="3"/>
      <c r="J5" s="4"/>
      <c r="K5" s="4"/>
      <c r="L5" s="4"/>
      <c r="M5" s="4"/>
    </row>
    <row r="6" spans="1:14">
      <c r="A6" t="s">
        <v>19</v>
      </c>
      <c r="B6" s="1">
        <v>44389</v>
      </c>
      <c r="C6" s="8">
        <f>63*1000</f>
        <v>63000</v>
      </c>
      <c r="D6" s="3"/>
      <c r="G6" s="3"/>
      <c r="H6" s="3"/>
      <c r="I6" s="3"/>
      <c r="J6" s="4"/>
      <c r="K6" s="4"/>
      <c r="L6" s="4"/>
      <c r="M6" s="4"/>
    </row>
    <row r="7" spans="1:14">
      <c r="A7" t="s">
        <v>20</v>
      </c>
      <c r="B7" s="1">
        <v>44389</v>
      </c>
      <c r="C7" s="8">
        <v>0</v>
      </c>
      <c r="D7" s="3"/>
      <c r="G7" s="3"/>
      <c r="H7" s="3"/>
      <c r="I7" s="3"/>
      <c r="J7" s="4"/>
      <c r="K7" s="4"/>
      <c r="L7" s="4"/>
      <c r="M7" s="4"/>
    </row>
    <row r="8" spans="1:14">
      <c r="A8" t="s">
        <v>21</v>
      </c>
      <c r="B8" s="1">
        <v>44389</v>
      </c>
      <c r="C8" s="8">
        <v>0</v>
      </c>
      <c r="D8" s="3"/>
      <c r="G8" s="3"/>
      <c r="H8" s="3"/>
      <c r="I8" s="3"/>
      <c r="J8" s="4"/>
      <c r="K8" s="4"/>
      <c r="L8" s="4"/>
      <c r="M8" s="4"/>
    </row>
    <row r="9" spans="1:14">
      <c r="A9" t="s">
        <v>22</v>
      </c>
      <c r="B9" s="1">
        <v>44389</v>
      </c>
      <c r="C9" s="8">
        <v>0</v>
      </c>
      <c r="D9" s="3"/>
      <c r="G9" s="3"/>
      <c r="H9" s="3"/>
      <c r="I9" s="3"/>
      <c r="J9" s="4"/>
      <c r="K9" s="4"/>
      <c r="L9" s="4"/>
      <c r="M9" s="4"/>
    </row>
    <row r="10" spans="1:14">
      <c r="A10" t="s">
        <v>23</v>
      </c>
      <c r="B10" s="1">
        <v>44389</v>
      </c>
      <c r="C10" s="8">
        <v>0</v>
      </c>
      <c r="D10" s="3"/>
      <c r="G10" s="3"/>
      <c r="H10" s="3"/>
      <c r="I10" s="3"/>
      <c r="J10" s="4"/>
      <c r="K10" s="4"/>
      <c r="L10" s="4"/>
      <c r="M10" s="4"/>
    </row>
    <row r="11" spans="1:14">
      <c r="A11" t="s">
        <v>24</v>
      </c>
      <c r="B11" s="1">
        <v>44389</v>
      </c>
      <c r="C11" s="8">
        <v>0</v>
      </c>
      <c r="D11" s="3"/>
      <c r="G11" s="3"/>
      <c r="H11" s="3"/>
      <c r="I11" s="3"/>
      <c r="J11" s="4"/>
      <c r="K11" s="4"/>
      <c r="L11" s="4"/>
      <c r="M11" s="4"/>
    </row>
    <row r="12" spans="1:14">
      <c r="A12" t="s">
        <v>25</v>
      </c>
      <c r="B12" s="1">
        <v>44389</v>
      </c>
      <c r="C12" s="8">
        <f>1*100</f>
        <v>100</v>
      </c>
      <c r="D12" s="3"/>
      <c r="G12" s="3"/>
      <c r="H12" s="3"/>
      <c r="I12" s="3"/>
      <c r="J12" s="4"/>
      <c r="K12" s="4"/>
      <c r="L12" s="4"/>
      <c r="M12" s="4"/>
    </row>
    <row r="13" spans="1:14">
      <c r="A13" t="s">
        <v>26</v>
      </c>
      <c r="B13" s="1">
        <v>44389</v>
      </c>
      <c r="C13" s="8">
        <f>56*100</f>
        <v>5600</v>
      </c>
      <c r="D13" s="3"/>
      <c r="G13" s="3"/>
      <c r="H13" s="3"/>
      <c r="I13" s="3"/>
      <c r="J13" s="4"/>
      <c r="K13" s="4"/>
      <c r="L13" s="4"/>
      <c r="M13" s="4"/>
    </row>
    <row r="14" spans="1:14">
      <c r="A14" t="s">
        <v>27</v>
      </c>
      <c r="B14" s="1">
        <v>44389</v>
      </c>
      <c r="C14" s="8">
        <f>43*100</f>
        <v>4300</v>
      </c>
      <c r="D14" s="3"/>
      <c r="G14" s="3"/>
      <c r="H14" s="3"/>
      <c r="I14" s="3"/>
      <c r="J14" s="4"/>
      <c r="K14" s="4"/>
      <c r="L14" s="4"/>
      <c r="M14" s="4"/>
    </row>
    <row r="15" spans="1:14">
      <c r="A15" t="s">
        <v>50</v>
      </c>
      <c r="B15" s="1">
        <v>44405</v>
      </c>
      <c r="C15" s="8">
        <v>115000</v>
      </c>
      <c r="D15" s="3"/>
      <c r="G15" s="3"/>
      <c r="H15" s="3"/>
      <c r="I15" s="3"/>
      <c r="J15" s="4"/>
      <c r="K15" s="4"/>
      <c r="L15" s="4"/>
      <c r="M15" s="4"/>
    </row>
    <row r="16" spans="1:14">
      <c r="A16" t="s">
        <v>51</v>
      </c>
      <c r="B16" s="1">
        <v>44405</v>
      </c>
      <c r="C16" s="8">
        <v>112000</v>
      </c>
      <c r="H16" s="3"/>
      <c r="I16" s="3"/>
      <c r="J16" s="3"/>
      <c r="K16" s="4"/>
      <c r="L16" s="4"/>
      <c r="M16" s="4"/>
      <c r="N16" s="4"/>
    </row>
    <row r="17" spans="1:14">
      <c r="A17" t="s">
        <v>52</v>
      </c>
      <c r="B17" s="1">
        <v>44405</v>
      </c>
      <c r="C17" s="8">
        <v>124000</v>
      </c>
      <c r="H17" s="3"/>
      <c r="I17" s="3"/>
      <c r="J17" s="3"/>
      <c r="K17" s="4"/>
      <c r="L17" s="4"/>
      <c r="M17" s="4"/>
      <c r="N17" s="4"/>
    </row>
    <row r="18" spans="1:14">
      <c r="A18" t="s">
        <v>53</v>
      </c>
      <c r="B18" s="1">
        <v>44405</v>
      </c>
      <c r="C18" s="8">
        <v>6600</v>
      </c>
    </row>
    <row r="19" spans="1:14">
      <c r="A19" t="s">
        <v>54</v>
      </c>
      <c r="B19" s="1">
        <v>44405</v>
      </c>
      <c r="C19" s="8">
        <v>5200</v>
      </c>
    </row>
    <row r="20" spans="1:14">
      <c r="A20" t="s">
        <v>55</v>
      </c>
      <c r="B20" s="1">
        <v>44405</v>
      </c>
      <c r="C20" s="8">
        <v>5200</v>
      </c>
    </row>
    <row r="21" spans="1:14">
      <c r="A21" t="s">
        <v>56</v>
      </c>
      <c r="B21" s="1">
        <v>44405</v>
      </c>
      <c r="C21" s="8">
        <v>15000</v>
      </c>
    </row>
    <row r="22" spans="1:14">
      <c r="A22" t="s">
        <v>57</v>
      </c>
      <c r="B22" s="1">
        <v>44405</v>
      </c>
      <c r="C22" s="8">
        <v>14600</v>
      </c>
    </row>
    <row r="23" spans="1:14">
      <c r="A23" t="s">
        <v>58</v>
      </c>
      <c r="B23" s="1">
        <v>44405</v>
      </c>
      <c r="C23" s="8">
        <v>13500</v>
      </c>
    </row>
    <row r="24" spans="1:14">
      <c r="A24" t="s">
        <v>16</v>
      </c>
      <c r="B24" s="1">
        <v>44430</v>
      </c>
      <c r="C24" s="8">
        <v>6000</v>
      </c>
    </row>
    <row r="25" spans="1:14">
      <c r="A25" t="s">
        <v>17</v>
      </c>
      <c r="B25" s="1">
        <v>44430</v>
      </c>
      <c r="C25" s="8">
        <v>2000</v>
      </c>
      <c r="D25" s="9"/>
    </row>
    <row r="26" spans="1:14">
      <c r="A26" t="s">
        <v>18</v>
      </c>
      <c r="B26" s="1">
        <v>44430</v>
      </c>
      <c r="C26" s="8">
        <v>0</v>
      </c>
    </row>
    <row r="27" spans="1:14">
      <c r="A27" t="s">
        <v>19</v>
      </c>
      <c r="B27" s="1">
        <v>44430</v>
      </c>
      <c r="C27" s="8">
        <v>4000</v>
      </c>
      <c r="D27" s="9"/>
    </row>
    <row r="28" spans="1:14">
      <c r="A28" t="s">
        <v>20</v>
      </c>
      <c r="B28" s="1">
        <v>44430</v>
      </c>
      <c r="C28" s="8">
        <v>400</v>
      </c>
    </row>
    <row r="29" spans="1:14">
      <c r="A29" t="s">
        <v>21</v>
      </c>
      <c r="B29" s="1">
        <v>44430</v>
      </c>
      <c r="C29" s="8">
        <v>300</v>
      </c>
    </row>
    <row r="30" spans="1:14">
      <c r="A30" t="s">
        <v>22</v>
      </c>
      <c r="B30" s="1">
        <v>44430</v>
      </c>
      <c r="C30" s="8">
        <v>2200</v>
      </c>
    </row>
    <row r="31" spans="1:14">
      <c r="A31" t="s">
        <v>23</v>
      </c>
      <c r="B31" s="1">
        <v>44430</v>
      </c>
      <c r="C31" s="8">
        <v>2800</v>
      </c>
    </row>
    <row r="32" spans="1:14">
      <c r="A32" t="s">
        <v>24</v>
      </c>
      <c r="B32" s="1">
        <v>44430</v>
      </c>
      <c r="C32" s="8">
        <v>4200</v>
      </c>
    </row>
    <row r="33" spans="1:3">
      <c r="A33" t="s">
        <v>25</v>
      </c>
      <c r="B33" s="1">
        <v>44430</v>
      </c>
      <c r="C33" s="8">
        <v>3000</v>
      </c>
    </row>
    <row r="34" spans="1:3">
      <c r="A34" t="s">
        <v>26</v>
      </c>
      <c r="B34" s="1">
        <v>44430</v>
      </c>
      <c r="C34" s="8">
        <v>4900</v>
      </c>
    </row>
    <row r="35" spans="1:3">
      <c r="A35" t="s">
        <v>27</v>
      </c>
      <c r="B35" s="1">
        <v>44430</v>
      </c>
      <c r="C35" s="8">
        <v>4300</v>
      </c>
    </row>
    <row r="36" spans="1:3">
      <c r="A36" t="s">
        <v>95</v>
      </c>
      <c r="B36" s="1">
        <v>44469</v>
      </c>
      <c r="C36" s="8">
        <v>12000</v>
      </c>
    </row>
    <row r="37" spans="1:3">
      <c r="A37" t="s">
        <v>17</v>
      </c>
      <c r="B37" s="1">
        <v>44469</v>
      </c>
      <c r="C37" s="8">
        <v>7000</v>
      </c>
    </row>
    <row r="38" spans="1:3">
      <c r="A38" t="s">
        <v>96</v>
      </c>
      <c r="B38" s="1">
        <v>44469</v>
      </c>
      <c r="C38" s="8">
        <v>8000</v>
      </c>
    </row>
    <row r="39" spans="1:3">
      <c r="A39" t="s">
        <v>18</v>
      </c>
      <c r="B39" s="1">
        <v>44469</v>
      </c>
      <c r="C39" s="8">
        <v>3000</v>
      </c>
    </row>
    <row r="40" spans="1:3">
      <c r="A40" t="s">
        <v>19</v>
      </c>
      <c r="B40" s="1">
        <v>44469</v>
      </c>
      <c r="C40" s="8">
        <v>12000</v>
      </c>
    </row>
    <row r="41" spans="1:3">
      <c r="A41" t="s">
        <v>97</v>
      </c>
      <c r="B41" s="1">
        <v>44469</v>
      </c>
      <c r="C41" s="8">
        <v>6000</v>
      </c>
    </row>
    <row r="42" spans="1:3">
      <c r="A42" t="s">
        <v>20</v>
      </c>
      <c r="B42" s="1">
        <v>44469</v>
      </c>
      <c r="C42" s="8">
        <v>300</v>
      </c>
    </row>
    <row r="43" spans="1:3">
      <c r="A43" t="s">
        <v>21</v>
      </c>
      <c r="B43" s="1">
        <v>44469</v>
      </c>
      <c r="C43" s="8">
        <v>600</v>
      </c>
    </row>
    <row r="44" spans="1:3">
      <c r="A44" t="s">
        <v>98</v>
      </c>
      <c r="B44" s="1">
        <v>44469</v>
      </c>
      <c r="C44" s="8">
        <v>500</v>
      </c>
    </row>
    <row r="45" spans="1:3">
      <c r="A45" t="s">
        <v>22</v>
      </c>
      <c r="B45" s="1">
        <v>44469</v>
      </c>
      <c r="C45" s="8">
        <v>600</v>
      </c>
    </row>
    <row r="46" spans="1:3">
      <c r="A46" t="s">
        <v>23</v>
      </c>
      <c r="B46" s="1">
        <v>44469</v>
      </c>
      <c r="C46" s="8">
        <v>1900</v>
      </c>
    </row>
    <row r="47" spans="1:3">
      <c r="A47" t="s">
        <v>99</v>
      </c>
      <c r="B47" s="1">
        <v>44469</v>
      </c>
      <c r="C47" s="8">
        <v>1100</v>
      </c>
    </row>
    <row r="48" spans="1:3">
      <c r="A48" t="s">
        <v>24</v>
      </c>
      <c r="B48" s="1">
        <v>44469</v>
      </c>
      <c r="C48" s="8">
        <v>1800</v>
      </c>
    </row>
    <row r="49" spans="1:3">
      <c r="A49" t="s">
        <v>25</v>
      </c>
      <c r="B49" s="1">
        <v>44469</v>
      </c>
      <c r="C49" s="8">
        <v>1500</v>
      </c>
    </row>
    <row r="50" spans="1:3">
      <c r="A50" t="s">
        <v>100</v>
      </c>
      <c r="B50" s="1">
        <v>44469</v>
      </c>
      <c r="C50" s="8">
        <v>1100</v>
      </c>
    </row>
    <row r="51" spans="1:3">
      <c r="A51" t="s">
        <v>26</v>
      </c>
      <c r="B51" s="1">
        <v>44469</v>
      </c>
      <c r="C51" s="8">
        <v>2300</v>
      </c>
    </row>
    <row r="52" spans="1:3">
      <c r="A52" t="s">
        <v>27</v>
      </c>
      <c r="B52" s="1">
        <v>44469</v>
      </c>
      <c r="C52" s="8">
        <v>1500</v>
      </c>
    </row>
    <row r="53" spans="1:3">
      <c r="A53" t="s">
        <v>101</v>
      </c>
      <c r="B53" s="1">
        <v>44469</v>
      </c>
      <c r="C53" s="8">
        <v>2000</v>
      </c>
    </row>
    <row r="54" spans="1:3">
      <c r="A54" t="s">
        <v>95</v>
      </c>
      <c r="B54" s="1">
        <v>44498</v>
      </c>
      <c r="C54" s="8">
        <v>14700</v>
      </c>
    </row>
    <row r="55" spans="1:3">
      <c r="A55" t="s">
        <v>17</v>
      </c>
      <c r="B55" s="1">
        <v>44498</v>
      </c>
      <c r="C55" s="8">
        <v>14900</v>
      </c>
    </row>
    <row r="56" spans="1:3">
      <c r="A56" t="s">
        <v>96</v>
      </c>
      <c r="B56" s="1">
        <v>44498</v>
      </c>
      <c r="C56" s="8">
        <v>16100</v>
      </c>
    </row>
    <row r="57" spans="1:3">
      <c r="A57" t="s">
        <v>18</v>
      </c>
      <c r="B57" s="1">
        <v>44498</v>
      </c>
      <c r="C57" s="8">
        <v>15200</v>
      </c>
    </row>
    <row r="58" spans="1:3">
      <c r="A58" t="s">
        <v>19</v>
      </c>
      <c r="B58" s="1">
        <v>44498</v>
      </c>
      <c r="C58" s="8">
        <v>12100</v>
      </c>
    </row>
    <row r="59" spans="1:3">
      <c r="A59" t="s">
        <v>97</v>
      </c>
      <c r="B59" s="1">
        <v>44498</v>
      </c>
      <c r="C59" s="8">
        <v>12700</v>
      </c>
    </row>
    <row r="60" spans="1:3">
      <c r="A60" t="s">
        <v>20</v>
      </c>
      <c r="B60" s="1">
        <v>44498</v>
      </c>
      <c r="C60" s="8">
        <v>3600</v>
      </c>
    </row>
    <row r="61" spans="1:3">
      <c r="A61" t="s">
        <v>21</v>
      </c>
      <c r="B61" s="1">
        <v>44498</v>
      </c>
      <c r="C61" s="8">
        <v>3200</v>
      </c>
    </row>
    <row r="62" spans="1:3">
      <c r="A62" t="s">
        <v>98</v>
      </c>
      <c r="B62" s="1">
        <v>44498</v>
      </c>
      <c r="C62" s="8">
        <v>3100</v>
      </c>
    </row>
    <row r="63" spans="1:3">
      <c r="A63" t="s">
        <v>22</v>
      </c>
      <c r="B63" s="1">
        <v>44498</v>
      </c>
      <c r="C63" s="8">
        <v>5200</v>
      </c>
    </row>
    <row r="64" spans="1:3">
      <c r="A64" t="s">
        <v>23</v>
      </c>
      <c r="B64" s="1">
        <v>44498</v>
      </c>
      <c r="C64" s="8">
        <v>5100</v>
      </c>
    </row>
    <row r="65" spans="1:3">
      <c r="A65" t="s">
        <v>99</v>
      </c>
      <c r="B65" s="1">
        <v>44498</v>
      </c>
      <c r="C65" s="8">
        <v>5800</v>
      </c>
    </row>
    <row r="66" spans="1:3">
      <c r="A66" t="s">
        <v>24</v>
      </c>
      <c r="B66" s="1">
        <v>44498</v>
      </c>
      <c r="C66" s="8">
        <v>6600</v>
      </c>
    </row>
    <row r="67" spans="1:3">
      <c r="A67" t="s">
        <v>25</v>
      </c>
      <c r="B67" s="1">
        <v>44498</v>
      </c>
      <c r="C67" s="8">
        <v>4200</v>
      </c>
    </row>
    <row r="68" spans="1:3">
      <c r="A68" t="s">
        <v>100</v>
      </c>
      <c r="B68" s="1">
        <v>44498</v>
      </c>
      <c r="C68" s="8">
        <v>4900</v>
      </c>
    </row>
    <row r="69" spans="1:3">
      <c r="A69" t="s">
        <v>26</v>
      </c>
      <c r="B69" s="1">
        <v>44498</v>
      </c>
      <c r="C69" s="8">
        <v>7100</v>
      </c>
    </row>
    <row r="70" spans="1:3">
      <c r="A70" t="s">
        <v>27</v>
      </c>
      <c r="B70" s="1">
        <v>44498</v>
      </c>
      <c r="C70" s="8">
        <v>8100</v>
      </c>
    </row>
    <row r="71" spans="1:3">
      <c r="A71" t="s">
        <v>101</v>
      </c>
      <c r="B71" s="1">
        <v>44498</v>
      </c>
      <c r="C71" s="8">
        <v>9000</v>
      </c>
    </row>
    <row r="72" spans="1:3">
      <c r="A72" t="s">
        <v>16</v>
      </c>
      <c r="B72" s="1">
        <v>44531</v>
      </c>
      <c r="C72" s="8">
        <v>28000</v>
      </c>
    </row>
    <row r="73" spans="1:3">
      <c r="A73" t="s">
        <v>17</v>
      </c>
      <c r="B73" s="1">
        <v>44531</v>
      </c>
      <c r="C73" s="8">
        <v>22000</v>
      </c>
    </row>
    <row r="74" spans="1:3">
      <c r="A74" t="s">
        <v>117</v>
      </c>
      <c r="B74" s="1">
        <v>44531</v>
      </c>
      <c r="C74" s="8">
        <v>12000</v>
      </c>
    </row>
    <row r="75" spans="1:3">
      <c r="A75" t="s">
        <v>18</v>
      </c>
      <c r="B75" s="1">
        <v>44531</v>
      </c>
      <c r="C75" s="8">
        <v>5000</v>
      </c>
    </row>
    <row r="76" spans="1:3">
      <c r="A76" t="s">
        <v>19</v>
      </c>
      <c r="B76" s="1">
        <v>44531</v>
      </c>
      <c r="C76" s="8">
        <v>23000</v>
      </c>
    </row>
    <row r="77" spans="1:3">
      <c r="A77" t="s">
        <v>118</v>
      </c>
      <c r="B77" s="1">
        <v>44531</v>
      </c>
      <c r="C77" s="8">
        <v>4000</v>
      </c>
    </row>
    <row r="78" spans="1:3">
      <c r="A78" t="s">
        <v>20</v>
      </c>
      <c r="B78" s="1">
        <v>44531</v>
      </c>
      <c r="C78" s="8">
        <v>1900</v>
      </c>
    </row>
    <row r="79" spans="1:3">
      <c r="A79" t="s">
        <v>21</v>
      </c>
      <c r="B79" s="1">
        <v>44531</v>
      </c>
      <c r="C79" s="8">
        <v>2300</v>
      </c>
    </row>
    <row r="80" spans="1:3">
      <c r="A80" t="s">
        <v>119</v>
      </c>
      <c r="B80" s="1">
        <v>44531</v>
      </c>
      <c r="C80" s="8">
        <v>1800</v>
      </c>
    </row>
    <row r="81" spans="1:3">
      <c r="A81" t="s">
        <v>22</v>
      </c>
      <c r="B81" s="1">
        <v>44531</v>
      </c>
      <c r="C81" s="8">
        <v>1500</v>
      </c>
    </row>
    <row r="82" spans="1:3">
      <c r="A82" t="s">
        <v>23</v>
      </c>
      <c r="B82" s="1">
        <v>44531</v>
      </c>
      <c r="C82" s="8">
        <v>1700</v>
      </c>
    </row>
    <row r="83" spans="1:3">
      <c r="A83" t="s">
        <v>120</v>
      </c>
      <c r="B83" s="1">
        <v>44531</v>
      </c>
      <c r="C83" s="8">
        <v>2900</v>
      </c>
    </row>
    <row r="84" spans="1:3">
      <c r="A84" t="s">
        <v>24</v>
      </c>
      <c r="B84" s="1">
        <v>44531</v>
      </c>
      <c r="C84" s="8">
        <v>3600</v>
      </c>
    </row>
    <row r="85" spans="1:3">
      <c r="A85" t="s">
        <v>25</v>
      </c>
      <c r="B85" s="1">
        <v>44531</v>
      </c>
      <c r="C85" s="8">
        <v>3000</v>
      </c>
    </row>
    <row r="86" spans="1:3">
      <c r="A86" t="s">
        <v>121</v>
      </c>
      <c r="B86" s="1">
        <v>44531</v>
      </c>
      <c r="C86" s="8">
        <v>2800</v>
      </c>
    </row>
    <row r="87" spans="1:3">
      <c r="A87" t="s">
        <v>26</v>
      </c>
      <c r="B87" s="1">
        <v>44531</v>
      </c>
      <c r="C87" s="8">
        <v>2300</v>
      </c>
    </row>
    <row r="88" spans="1:3">
      <c r="A88" t="s">
        <v>27</v>
      </c>
      <c r="B88" s="1">
        <v>44531</v>
      </c>
      <c r="C88" s="8">
        <v>3000</v>
      </c>
    </row>
    <row r="89" spans="1:3">
      <c r="A89" t="s">
        <v>122</v>
      </c>
      <c r="B89" s="1">
        <v>44531</v>
      </c>
      <c r="C89" s="8">
        <v>2500</v>
      </c>
    </row>
    <row r="90" spans="1:3">
      <c r="A90" t="s">
        <v>16</v>
      </c>
      <c r="B90" s="1">
        <v>44598</v>
      </c>
      <c r="C90" s="8">
        <v>200</v>
      </c>
    </row>
    <row r="91" spans="1:3">
      <c r="A91" t="s">
        <v>17</v>
      </c>
      <c r="B91" s="1">
        <v>44598</v>
      </c>
      <c r="C91" s="8">
        <v>200</v>
      </c>
    </row>
    <row r="92" spans="1:3">
      <c r="A92" t="s">
        <v>117</v>
      </c>
      <c r="B92" s="1">
        <v>44598</v>
      </c>
      <c r="C92" s="8">
        <v>300</v>
      </c>
    </row>
    <row r="93" spans="1:3">
      <c r="A93" t="s">
        <v>18</v>
      </c>
      <c r="B93" s="1">
        <v>44598</v>
      </c>
      <c r="C93" s="8">
        <v>0</v>
      </c>
    </row>
    <row r="94" spans="1:3">
      <c r="A94" t="s">
        <v>19</v>
      </c>
      <c r="B94" s="1">
        <v>44598</v>
      </c>
      <c r="C94" s="8">
        <v>300</v>
      </c>
    </row>
    <row r="95" spans="1:3">
      <c r="A95" t="s">
        <v>118</v>
      </c>
      <c r="B95" s="1">
        <v>44598</v>
      </c>
      <c r="C95" s="8">
        <v>100</v>
      </c>
    </row>
    <row r="96" spans="1:3">
      <c r="A96" t="s">
        <v>20</v>
      </c>
      <c r="B96" s="1">
        <v>44598</v>
      </c>
      <c r="C96" s="8">
        <v>0</v>
      </c>
    </row>
    <row r="97" spans="1:3">
      <c r="A97" t="s">
        <v>21</v>
      </c>
      <c r="B97" s="1">
        <v>44598</v>
      </c>
      <c r="C97" s="8">
        <v>100</v>
      </c>
    </row>
    <row r="98" spans="1:3">
      <c r="A98" t="s">
        <v>119</v>
      </c>
      <c r="B98" s="1">
        <v>44598</v>
      </c>
      <c r="C98" s="8">
        <v>0</v>
      </c>
    </row>
    <row r="99" spans="1:3">
      <c r="A99" t="s">
        <v>22</v>
      </c>
      <c r="B99" s="1">
        <v>44598</v>
      </c>
      <c r="C99" s="8">
        <v>0</v>
      </c>
    </row>
    <row r="100" spans="1:3">
      <c r="A100" t="s">
        <v>23</v>
      </c>
      <c r="B100" s="1">
        <v>44598</v>
      </c>
      <c r="C100" s="8">
        <v>0</v>
      </c>
    </row>
    <row r="101" spans="1:3">
      <c r="A101" t="s">
        <v>120</v>
      </c>
      <c r="B101" s="1">
        <v>44598</v>
      </c>
      <c r="C101" s="8">
        <v>0</v>
      </c>
    </row>
    <row r="102" spans="1:3">
      <c r="A102" t="s">
        <v>24</v>
      </c>
      <c r="B102" s="1">
        <v>44598</v>
      </c>
      <c r="C102" s="8">
        <v>100</v>
      </c>
    </row>
    <row r="103" spans="1:3">
      <c r="A103" t="s">
        <v>25</v>
      </c>
      <c r="B103" s="1">
        <v>44598</v>
      </c>
      <c r="C103" s="8">
        <v>300</v>
      </c>
    </row>
    <row r="104" spans="1:3">
      <c r="A104" t="s">
        <v>121</v>
      </c>
      <c r="B104" s="1">
        <v>44598</v>
      </c>
      <c r="C104" s="8">
        <v>0</v>
      </c>
    </row>
    <row r="105" spans="1:3">
      <c r="A105" t="s">
        <v>26</v>
      </c>
      <c r="B105" s="1">
        <v>44598</v>
      </c>
      <c r="C105" s="8">
        <v>300</v>
      </c>
    </row>
    <row r="106" spans="1:3">
      <c r="A106" t="s">
        <v>27</v>
      </c>
      <c r="B106" s="1">
        <v>44598</v>
      </c>
      <c r="C106" s="8">
        <v>100</v>
      </c>
    </row>
    <row r="107" spans="1:3">
      <c r="A107" t="s">
        <v>122</v>
      </c>
      <c r="B107" s="1">
        <v>44598</v>
      </c>
      <c r="C107" s="8">
        <v>200</v>
      </c>
    </row>
    <row r="108" spans="1:3">
      <c r="A108" t="s">
        <v>16</v>
      </c>
      <c r="B108" s="1">
        <v>44610</v>
      </c>
      <c r="C108" s="8">
        <v>3450</v>
      </c>
    </row>
    <row r="109" spans="1:3">
      <c r="A109" t="s">
        <v>17</v>
      </c>
      <c r="B109" s="1">
        <v>44610</v>
      </c>
      <c r="C109" s="8">
        <v>4500</v>
      </c>
    </row>
    <row r="110" spans="1:3">
      <c r="A110" t="s">
        <v>18</v>
      </c>
      <c r="B110" s="1">
        <v>44610</v>
      </c>
      <c r="C110" s="8">
        <v>4150</v>
      </c>
    </row>
    <row r="111" spans="1:3">
      <c r="A111" t="s">
        <v>19</v>
      </c>
      <c r="B111" s="1">
        <v>44610</v>
      </c>
      <c r="C111" s="8">
        <v>4000</v>
      </c>
    </row>
    <row r="112" spans="1:3">
      <c r="A112" t="s">
        <v>20</v>
      </c>
      <c r="B112" s="1">
        <v>44610</v>
      </c>
      <c r="C112" s="8">
        <v>1550</v>
      </c>
    </row>
    <row r="113" spans="1:3">
      <c r="A113" t="s">
        <v>21</v>
      </c>
      <c r="B113" s="1">
        <v>44610</v>
      </c>
      <c r="C113" s="8">
        <v>1450</v>
      </c>
    </row>
    <row r="114" spans="1:3">
      <c r="A114" t="s">
        <v>22</v>
      </c>
      <c r="B114" s="1">
        <v>44610</v>
      </c>
      <c r="C114" s="8">
        <v>750</v>
      </c>
    </row>
    <row r="115" spans="1:3">
      <c r="A115" t="s">
        <v>23</v>
      </c>
      <c r="B115" s="1">
        <v>44610</v>
      </c>
      <c r="C115" s="8">
        <v>1150</v>
      </c>
    </row>
    <row r="116" spans="1:3">
      <c r="A116" t="s">
        <v>24</v>
      </c>
      <c r="B116" s="1">
        <v>44610</v>
      </c>
      <c r="C116" s="8">
        <v>1200</v>
      </c>
    </row>
    <row r="117" spans="1:3">
      <c r="A117" t="s">
        <v>25</v>
      </c>
      <c r="B117" s="1">
        <v>44610</v>
      </c>
      <c r="C117" s="8">
        <v>1650</v>
      </c>
    </row>
    <row r="118" spans="1:3">
      <c r="A118" t="s">
        <v>26</v>
      </c>
      <c r="B118" s="1">
        <v>44610</v>
      </c>
      <c r="C118" s="8">
        <v>1050</v>
      </c>
    </row>
    <row r="119" spans="1:3">
      <c r="A119" t="s">
        <v>27</v>
      </c>
      <c r="B119" s="1">
        <v>44610</v>
      </c>
      <c r="C119" s="8">
        <v>1650</v>
      </c>
    </row>
    <row r="120" spans="1:3">
      <c r="A120" t="s">
        <v>16</v>
      </c>
      <c r="B120" s="1">
        <v>44636</v>
      </c>
      <c r="C120" s="8">
        <v>600</v>
      </c>
    </row>
    <row r="121" spans="1:3">
      <c r="A121" t="s">
        <v>17</v>
      </c>
      <c r="B121" s="1">
        <v>44636</v>
      </c>
      <c r="C121" s="8">
        <v>1400</v>
      </c>
    </row>
    <row r="122" spans="1:3">
      <c r="A122" t="s">
        <v>18</v>
      </c>
      <c r="B122" s="1">
        <v>44636</v>
      </c>
      <c r="C122" s="8">
        <v>1200</v>
      </c>
    </row>
    <row r="123" spans="1:3">
      <c r="A123" t="s">
        <v>19</v>
      </c>
      <c r="B123" s="1">
        <v>44636</v>
      </c>
      <c r="C123" s="8">
        <v>1800</v>
      </c>
    </row>
    <row r="124" spans="1:3">
      <c r="A124" t="s">
        <v>20</v>
      </c>
      <c r="B124" s="1">
        <v>44637</v>
      </c>
      <c r="C124" s="8">
        <v>100</v>
      </c>
    </row>
    <row r="125" spans="1:3">
      <c r="A125" t="s">
        <v>21</v>
      </c>
      <c r="B125" s="1">
        <v>44637</v>
      </c>
      <c r="C125" s="8">
        <v>200</v>
      </c>
    </row>
    <row r="126" spans="1:3">
      <c r="A126" t="s">
        <v>22</v>
      </c>
      <c r="B126" s="1">
        <v>44637</v>
      </c>
      <c r="C126" s="8">
        <v>300</v>
      </c>
    </row>
    <row r="127" spans="1:3">
      <c r="A127" t="s">
        <v>23</v>
      </c>
      <c r="B127" s="1">
        <v>44637</v>
      </c>
      <c r="C127" s="8">
        <v>200</v>
      </c>
    </row>
    <row r="128" spans="1:3">
      <c r="A128" t="s">
        <v>24</v>
      </c>
      <c r="B128" s="1">
        <v>44637</v>
      </c>
      <c r="C128" s="8">
        <v>200</v>
      </c>
    </row>
    <row r="129" spans="1:3">
      <c r="A129" t="s">
        <v>25</v>
      </c>
      <c r="B129" s="1">
        <v>44637</v>
      </c>
      <c r="C129" s="8">
        <v>100</v>
      </c>
    </row>
    <row r="130" spans="1:3">
      <c r="A130" t="s">
        <v>26</v>
      </c>
      <c r="B130" s="1">
        <v>44637</v>
      </c>
      <c r="C130" s="8">
        <v>100</v>
      </c>
    </row>
    <row r="131" spans="1:3">
      <c r="A131" t="s">
        <v>27</v>
      </c>
      <c r="B131" s="1">
        <v>44637</v>
      </c>
      <c r="C131" s="8">
        <v>200</v>
      </c>
    </row>
    <row r="132" spans="1:3">
      <c r="A132" t="s">
        <v>16</v>
      </c>
      <c r="B132" s="1">
        <v>44650</v>
      </c>
      <c r="C132" s="8">
        <v>3500</v>
      </c>
    </row>
    <row r="133" spans="1:3">
      <c r="A133" t="s">
        <v>17</v>
      </c>
      <c r="B133" s="1">
        <v>44650</v>
      </c>
      <c r="C133" s="8">
        <v>4300</v>
      </c>
    </row>
    <row r="134" spans="1:3">
      <c r="A134" t="s">
        <v>18</v>
      </c>
      <c r="B134" s="1">
        <v>44650</v>
      </c>
      <c r="C134" s="8">
        <v>4800</v>
      </c>
    </row>
    <row r="135" spans="1:3">
      <c r="A135" t="s">
        <v>19</v>
      </c>
      <c r="B135" s="1">
        <v>44650</v>
      </c>
      <c r="C135" s="8">
        <v>3500</v>
      </c>
    </row>
    <row r="136" spans="1:3">
      <c r="A136" t="s">
        <v>20</v>
      </c>
      <c r="B136" s="1">
        <v>44650</v>
      </c>
      <c r="C136" s="8">
        <v>100</v>
      </c>
    </row>
    <row r="137" spans="1:3">
      <c r="A137" t="s">
        <v>21</v>
      </c>
      <c r="B137" s="1">
        <v>44650</v>
      </c>
      <c r="C137" s="8">
        <v>400</v>
      </c>
    </row>
    <row r="138" spans="1:3">
      <c r="A138" t="s">
        <v>22</v>
      </c>
      <c r="B138" s="1">
        <v>44650</v>
      </c>
      <c r="C138" s="8">
        <v>100</v>
      </c>
    </row>
    <row r="139" spans="1:3">
      <c r="A139" t="s">
        <v>23</v>
      </c>
      <c r="B139" s="1">
        <v>44650</v>
      </c>
      <c r="C139" s="8">
        <v>400</v>
      </c>
    </row>
    <row r="140" spans="1:3">
      <c r="A140" t="s">
        <v>24</v>
      </c>
      <c r="B140" s="1">
        <v>44650</v>
      </c>
      <c r="C140" s="8">
        <v>400</v>
      </c>
    </row>
    <row r="141" spans="1:3">
      <c r="A141" t="s">
        <v>25</v>
      </c>
      <c r="B141" s="1">
        <v>44650</v>
      </c>
      <c r="C141" s="8">
        <v>700</v>
      </c>
    </row>
    <row r="142" spans="1:3">
      <c r="A142" t="s">
        <v>26</v>
      </c>
      <c r="B142" s="1">
        <v>44650</v>
      </c>
      <c r="C142" s="8">
        <v>900</v>
      </c>
    </row>
    <row r="143" spans="1:3">
      <c r="A143" t="s">
        <v>27</v>
      </c>
      <c r="B143" s="1">
        <v>44650</v>
      </c>
      <c r="C143" s="8">
        <v>1200</v>
      </c>
    </row>
    <row r="144" spans="1:3">
      <c r="A144" t="s">
        <v>16</v>
      </c>
      <c r="B144" s="1">
        <v>44697</v>
      </c>
      <c r="C144" s="8">
        <v>4300</v>
      </c>
    </row>
    <row r="145" spans="1:3">
      <c r="A145" t="s">
        <v>17</v>
      </c>
      <c r="B145" s="1">
        <v>44697</v>
      </c>
      <c r="C145" s="8">
        <v>6800</v>
      </c>
    </row>
    <row r="146" spans="1:3">
      <c r="A146" t="s">
        <v>18</v>
      </c>
      <c r="B146" s="1">
        <v>44697</v>
      </c>
      <c r="C146" s="8">
        <v>3700</v>
      </c>
    </row>
    <row r="147" spans="1:3">
      <c r="A147" t="s">
        <v>19</v>
      </c>
      <c r="B147" s="1">
        <v>44697</v>
      </c>
      <c r="C147" s="8">
        <v>4000</v>
      </c>
    </row>
    <row r="148" spans="1:3">
      <c r="A148" t="s">
        <v>20</v>
      </c>
      <c r="B148" s="1">
        <v>44697</v>
      </c>
      <c r="C148" s="8">
        <v>1950</v>
      </c>
    </row>
    <row r="149" spans="1:3">
      <c r="A149" t="s">
        <v>21</v>
      </c>
      <c r="B149" s="1">
        <v>44697</v>
      </c>
      <c r="C149" s="8">
        <v>2450</v>
      </c>
    </row>
    <row r="150" spans="1:3">
      <c r="A150" t="s">
        <v>22</v>
      </c>
      <c r="B150" s="1">
        <v>44697</v>
      </c>
      <c r="C150" s="8">
        <v>4350</v>
      </c>
    </row>
    <row r="151" spans="1:3">
      <c r="A151" t="s">
        <v>23</v>
      </c>
      <c r="B151" s="1">
        <v>44697</v>
      </c>
      <c r="C151" s="8">
        <v>3700</v>
      </c>
    </row>
    <row r="152" spans="1:3">
      <c r="A152" t="s">
        <v>24</v>
      </c>
      <c r="B152" s="1">
        <v>44697</v>
      </c>
      <c r="C152" s="8">
        <v>2200</v>
      </c>
    </row>
    <row r="153" spans="1:3">
      <c r="A153" t="s">
        <v>25</v>
      </c>
      <c r="B153" s="1">
        <v>44697</v>
      </c>
      <c r="C153" s="8">
        <v>3000</v>
      </c>
    </row>
    <row r="154" spans="1:3">
      <c r="A154" t="s">
        <v>26</v>
      </c>
      <c r="B154" s="1">
        <v>44697</v>
      </c>
      <c r="C154" s="8">
        <v>3150</v>
      </c>
    </row>
    <row r="155" spans="1:3">
      <c r="A155" t="s">
        <v>27</v>
      </c>
      <c r="B155" s="1">
        <v>44697</v>
      </c>
      <c r="C155" s="8">
        <v>2900</v>
      </c>
    </row>
    <row r="156" spans="1:3">
      <c r="A156" t="s">
        <v>16</v>
      </c>
      <c r="B156" s="1">
        <v>44720</v>
      </c>
      <c r="C156" s="8">
        <v>2900</v>
      </c>
    </row>
    <row r="157" spans="1:3">
      <c r="A157" t="s">
        <v>17</v>
      </c>
      <c r="B157" s="1">
        <v>44720</v>
      </c>
      <c r="C157" s="8">
        <v>2700</v>
      </c>
    </row>
    <row r="158" spans="1:3">
      <c r="A158" t="s">
        <v>18</v>
      </c>
      <c r="B158" s="1">
        <v>44720</v>
      </c>
      <c r="C158" s="8">
        <v>3100</v>
      </c>
    </row>
    <row r="159" spans="1:3">
      <c r="A159" t="s">
        <v>19</v>
      </c>
      <c r="B159" s="1">
        <v>44720</v>
      </c>
      <c r="C159" s="8">
        <v>2600</v>
      </c>
    </row>
    <row r="160" spans="1:3">
      <c r="A160" t="s">
        <v>20</v>
      </c>
      <c r="B160" s="1">
        <v>44720</v>
      </c>
      <c r="C160" s="8">
        <v>200</v>
      </c>
    </row>
    <row r="161" spans="1:3">
      <c r="A161" t="s">
        <v>21</v>
      </c>
      <c r="B161" s="1">
        <v>44720</v>
      </c>
      <c r="C161" s="8">
        <v>300</v>
      </c>
    </row>
    <row r="162" spans="1:3">
      <c r="A162" t="s">
        <v>22</v>
      </c>
      <c r="B162" s="1">
        <v>44720</v>
      </c>
      <c r="C162" s="8">
        <v>450</v>
      </c>
    </row>
    <row r="163" spans="1:3">
      <c r="A163" t="s">
        <v>23</v>
      </c>
      <c r="B163" s="1">
        <v>44720</v>
      </c>
      <c r="C163" s="8">
        <v>400</v>
      </c>
    </row>
    <row r="164" spans="1:3">
      <c r="A164" t="s">
        <v>24</v>
      </c>
      <c r="B164" s="1">
        <v>44720</v>
      </c>
      <c r="C164" s="8">
        <v>500</v>
      </c>
    </row>
    <row r="165" spans="1:3">
      <c r="A165" t="s">
        <v>25</v>
      </c>
      <c r="B165" s="1">
        <v>44720</v>
      </c>
      <c r="C165" s="8">
        <v>400</v>
      </c>
    </row>
    <row r="166" spans="1:3">
      <c r="A166" t="s">
        <v>26</v>
      </c>
      <c r="B166" s="1">
        <v>44720</v>
      </c>
      <c r="C166" s="8">
        <v>1000</v>
      </c>
    </row>
    <row r="167" spans="1:3">
      <c r="A167" t="s">
        <v>27</v>
      </c>
      <c r="B167" s="1">
        <v>44720</v>
      </c>
      <c r="C167" s="8">
        <v>500</v>
      </c>
    </row>
  </sheetData>
  <phoneticPr fontId="1" type="noConversion"/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20"/>
  <sheetViews>
    <sheetView topLeftCell="A13" zoomScaleNormal="100" workbookViewId="0">
      <selection activeCell="F33" sqref="F33"/>
    </sheetView>
  </sheetViews>
  <sheetFormatPr defaultRowHeight="15"/>
  <cols>
    <col min="1" max="1" width="16.140625" style="36" customWidth="1"/>
    <col min="2" max="2" width="14.7109375" style="36" customWidth="1"/>
    <col min="3" max="3" width="24.7109375" style="4" customWidth="1"/>
    <col min="4" max="4" width="24.7109375" style="29" customWidth="1"/>
    <col min="5" max="5" width="24.7109375" style="25" customWidth="1"/>
    <col min="6" max="7" width="24.7109375" customWidth="1"/>
    <col min="8" max="8" width="17.42578125" customWidth="1"/>
    <col min="10" max="10" width="12.140625" customWidth="1"/>
    <col min="11" max="11" width="19.5703125" customWidth="1"/>
    <col min="12" max="12" width="19.85546875" customWidth="1"/>
    <col min="13" max="13" width="18.5703125" customWidth="1"/>
  </cols>
  <sheetData>
    <row r="1" spans="1:12">
      <c r="A1" s="36" t="s">
        <v>31</v>
      </c>
      <c r="B1" s="36" t="s">
        <v>60</v>
      </c>
      <c r="C1" s="4" t="s">
        <v>61</v>
      </c>
      <c r="D1" s="29" t="s">
        <v>62</v>
      </c>
      <c r="E1" s="25" t="s">
        <v>63</v>
      </c>
    </row>
    <row r="2" spans="1:12">
      <c r="A2" s="37"/>
      <c r="B2" s="37"/>
      <c r="C2" s="4" t="s">
        <v>59</v>
      </c>
    </row>
    <row r="3" spans="1:12">
      <c r="A3" s="38" t="s">
        <v>106</v>
      </c>
      <c r="B3" s="39">
        <v>44389</v>
      </c>
      <c r="C3" s="4">
        <v>9.556992599320342</v>
      </c>
      <c r="D3" s="29">
        <v>5.6163476444435343</v>
      </c>
      <c r="E3" s="25" t="s">
        <v>64</v>
      </c>
    </row>
    <row r="4" spans="1:12">
      <c r="A4" s="38" t="s">
        <v>107</v>
      </c>
      <c r="B4" s="39">
        <v>44389</v>
      </c>
      <c r="C4" s="4">
        <v>9.9381722617865886</v>
      </c>
      <c r="D4" s="29">
        <v>5.2445807894933463</v>
      </c>
      <c r="E4" s="25" t="s">
        <v>64</v>
      </c>
    </row>
    <row r="5" spans="1:12" ht="15.6" customHeight="1">
      <c r="A5" s="38" t="s">
        <v>108</v>
      </c>
      <c r="B5" s="39">
        <v>44389</v>
      </c>
      <c r="C5" s="4">
        <v>9.8418178767730939</v>
      </c>
      <c r="D5" s="29">
        <v>6.2573194418482858</v>
      </c>
      <c r="E5" s="25" t="s">
        <v>64</v>
      </c>
    </row>
    <row r="6" spans="1:12">
      <c r="A6" s="38" t="s">
        <v>108</v>
      </c>
      <c r="B6" s="39">
        <v>44389</v>
      </c>
      <c r="C6" s="4">
        <v>9.9339667936313543</v>
      </c>
      <c r="D6" s="41">
        <v>5.5731987797767726</v>
      </c>
      <c r="E6" s="25" t="s">
        <v>64</v>
      </c>
    </row>
    <row r="7" spans="1:12">
      <c r="A7" t="s">
        <v>90</v>
      </c>
      <c r="B7" s="39">
        <v>44389</v>
      </c>
      <c r="C7" s="4">
        <v>8.8694016158674689</v>
      </c>
      <c r="D7" s="29">
        <v>4.2190340837764335</v>
      </c>
      <c r="E7" s="25" t="s">
        <v>64</v>
      </c>
    </row>
    <row r="8" spans="1:12">
      <c r="A8" t="s">
        <v>91</v>
      </c>
      <c r="B8" s="39">
        <v>44389</v>
      </c>
      <c r="C8" s="4">
        <v>7.7250648580644317</v>
      </c>
      <c r="D8" s="29">
        <v>4.007358692999949</v>
      </c>
      <c r="E8" s="25" t="s">
        <v>64</v>
      </c>
      <c r="F8" s="13"/>
    </row>
    <row r="9" spans="1:12">
      <c r="A9" t="s">
        <v>92</v>
      </c>
      <c r="B9" s="39">
        <v>44389</v>
      </c>
      <c r="C9" s="4">
        <v>4.6617294035232648</v>
      </c>
      <c r="D9" s="29" t="s">
        <v>64</v>
      </c>
      <c r="E9" s="25" t="s">
        <v>64</v>
      </c>
      <c r="F9" s="14"/>
    </row>
    <row r="10" spans="1:12">
      <c r="A10" t="s">
        <v>93</v>
      </c>
      <c r="B10" s="39">
        <v>44389</v>
      </c>
      <c r="C10" s="4">
        <v>4.6851410867334975</v>
      </c>
      <c r="D10" s="29" t="s">
        <v>64</v>
      </c>
      <c r="E10" s="25" t="s">
        <v>64</v>
      </c>
      <c r="F10" s="14"/>
    </row>
    <row r="11" spans="1:12">
      <c r="A11" s="38" t="s">
        <v>106</v>
      </c>
      <c r="B11" s="40">
        <v>44405</v>
      </c>
      <c r="C11" s="4">
        <v>9.8159374656860834</v>
      </c>
      <c r="D11" s="29">
        <v>5.7893435540322145</v>
      </c>
      <c r="E11" s="25" t="s">
        <v>64</v>
      </c>
    </row>
    <row r="12" spans="1:12" ht="15.95" customHeight="1">
      <c r="A12" s="38" t="s">
        <v>107</v>
      </c>
      <c r="B12" s="40">
        <v>44405</v>
      </c>
      <c r="C12" s="4">
        <v>9.904605488232054</v>
      </c>
      <c r="D12" s="29">
        <v>5.4206640158748005</v>
      </c>
      <c r="E12" s="25" t="s">
        <v>64</v>
      </c>
      <c r="F12" s="11"/>
      <c r="G12" s="11"/>
      <c r="H12" s="15"/>
      <c r="I12" s="15"/>
      <c r="J12" s="15"/>
      <c r="K12" s="12"/>
      <c r="L12" s="12"/>
    </row>
    <row r="13" spans="1:12">
      <c r="A13" s="38" t="s">
        <v>108</v>
      </c>
      <c r="B13" s="40">
        <v>44405</v>
      </c>
      <c r="C13" s="4">
        <v>9.9284137535313821</v>
      </c>
      <c r="D13" s="41">
        <v>6.40229040496867</v>
      </c>
      <c r="E13" s="25" t="s">
        <v>64</v>
      </c>
      <c r="F13" s="14"/>
      <c r="G13" s="14"/>
    </row>
    <row r="14" spans="1:12">
      <c r="A14" s="38" t="s">
        <v>108</v>
      </c>
      <c r="B14" s="40">
        <v>44405</v>
      </c>
      <c r="C14" s="4">
        <v>9.9714088549886384</v>
      </c>
      <c r="D14" s="41">
        <v>5.7379009043660592</v>
      </c>
      <c r="E14" s="25" t="s">
        <v>64</v>
      </c>
      <c r="F14" s="14"/>
      <c r="G14" s="14"/>
    </row>
    <row r="15" spans="1:12">
      <c r="A15" t="s">
        <v>90</v>
      </c>
      <c r="B15" s="40">
        <v>44405</v>
      </c>
      <c r="C15" s="4">
        <v>8.8904400988259926</v>
      </c>
      <c r="D15" s="41">
        <v>4.3985061442386559</v>
      </c>
      <c r="E15" s="25" t="s">
        <v>64</v>
      </c>
      <c r="F15" s="14"/>
      <c r="G15" s="14"/>
    </row>
    <row r="16" spans="1:12">
      <c r="A16" t="s">
        <v>91</v>
      </c>
      <c r="B16" s="40">
        <v>44405</v>
      </c>
      <c r="C16" s="4">
        <v>7.7334150293665829</v>
      </c>
      <c r="D16" s="41">
        <v>4.1645402100285214</v>
      </c>
      <c r="E16" s="25" t="s">
        <v>64</v>
      </c>
      <c r="F16" s="14"/>
      <c r="G16" s="14"/>
    </row>
    <row r="17" spans="1:14">
      <c r="A17" t="s">
        <v>92</v>
      </c>
      <c r="B17" s="40">
        <v>44405</v>
      </c>
      <c r="C17" s="4">
        <v>4.3269374670552878</v>
      </c>
      <c r="D17" s="25" t="s">
        <v>64</v>
      </c>
      <c r="E17" s="25" t="s">
        <v>64</v>
      </c>
      <c r="F17" s="14"/>
      <c r="G17" s="14"/>
    </row>
    <row r="18" spans="1:14">
      <c r="A18" t="s">
        <v>93</v>
      </c>
      <c r="B18" s="40">
        <v>44405</v>
      </c>
      <c r="C18" s="4">
        <v>3.4764042009678087</v>
      </c>
      <c r="D18" s="25" t="s">
        <v>64</v>
      </c>
      <c r="E18" s="25" t="s">
        <v>64</v>
      </c>
      <c r="F18" s="14"/>
      <c r="G18" s="14"/>
    </row>
    <row r="19" spans="1:14">
      <c r="A19" t="s">
        <v>45</v>
      </c>
      <c r="B19" s="40">
        <v>44430</v>
      </c>
      <c r="C19" s="4">
        <v>9.8904383077335698</v>
      </c>
      <c r="D19" s="29">
        <v>3.8662344250448535</v>
      </c>
      <c r="E19" s="25" t="s">
        <v>64</v>
      </c>
      <c r="F19" s="14"/>
      <c r="G19" s="14"/>
    </row>
    <row r="20" spans="1:14">
      <c r="A20" t="s">
        <v>89</v>
      </c>
      <c r="B20" s="40">
        <v>44430</v>
      </c>
      <c r="C20" s="4">
        <v>10.148776216184226</v>
      </c>
      <c r="D20" s="29">
        <v>3.890039973915238</v>
      </c>
      <c r="E20" s="25" t="s">
        <v>64</v>
      </c>
      <c r="F20" s="14"/>
      <c r="G20" s="14"/>
    </row>
    <row r="21" spans="1:14">
      <c r="A21" t="s">
        <v>90</v>
      </c>
      <c r="B21" s="40">
        <v>44430</v>
      </c>
      <c r="C21" s="4">
        <v>8.8970453445777427</v>
      </c>
      <c r="D21" s="34">
        <v>1.933419129331881</v>
      </c>
      <c r="E21" s="25" t="s">
        <v>64</v>
      </c>
      <c r="F21" s="7"/>
      <c r="G21" s="13"/>
      <c r="H21" s="13"/>
      <c r="I21" s="13"/>
      <c r="J21" s="13"/>
      <c r="K21" s="13"/>
      <c r="L21" s="13"/>
      <c r="M21" s="13"/>
      <c r="N21" s="13"/>
    </row>
    <row r="22" spans="1:14">
      <c r="A22" t="s">
        <v>91</v>
      </c>
      <c r="B22" s="40">
        <v>44430</v>
      </c>
      <c r="C22" s="4">
        <v>9.1637783389437697</v>
      </c>
      <c r="D22" s="29">
        <v>2.4370050441299966</v>
      </c>
      <c r="E22" s="25" t="s">
        <v>64</v>
      </c>
      <c r="H22" s="17"/>
      <c r="L22" s="18"/>
      <c r="M22" s="10"/>
      <c r="N22" s="10"/>
    </row>
    <row r="23" spans="1:14">
      <c r="A23" t="s">
        <v>92</v>
      </c>
      <c r="B23" s="40">
        <v>44430</v>
      </c>
      <c r="C23" s="4">
        <v>8.7397049464494447</v>
      </c>
      <c r="D23" s="29">
        <v>3.0433316696946751</v>
      </c>
      <c r="E23" s="25" t="s">
        <v>64</v>
      </c>
      <c r="H23" s="17"/>
      <c r="L23" s="18"/>
      <c r="M23" s="10"/>
    </row>
    <row r="24" spans="1:14">
      <c r="A24" t="s">
        <v>93</v>
      </c>
      <c r="B24" s="40">
        <v>44430</v>
      </c>
      <c r="C24" s="4">
        <v>9.3406640905115399</v>
      </c>
      <c r="D24" s="29">
        <v>4.5276007810532608</v>
      </c>
      <c r="E24" s="25" t="s">
        <v>64</v>
      </c>
      <c r="H24" s="17"/>
      <c r="L24" s="18"/>
      <c r="M24" s="10"/>
      <c r="N24" s="10"/>
    </row>
    <row r="25" spans="1:14">
      <c r="A25" t="s">
        <v>45</v>
      </c>
      <c r="B25" s="40">
        <v>44469</v>
      </c>
      <c r="C25" s="4">
        <v>9.6532202198731731</v>
      </c>
      <c r="D25" s="29">
        <v>4.818795181096128</v>
      </c>
      <c r="E25" s="41">
        <v>5.037566225172867</v>
      </c>
      <c r="H25" s="17"/>
      <c r="L25" s="18"/>
      <c r="M25" s="10"/>
    </row>
    <row r="26" spans="1:14">
      <c r="A26" t="s">
        <v>89</v>
      </c>
      <c r="B26" s="40">
        <v>44469</v>
      </c>
      <c r="C26" s="4">
        <v>10.605555628937836</v>
      </c>
      <c r="D26" s="29">
        <v>4.0107315975445168</v>
      </c>
      <c r="E26" s="41">
        <v>4.6613848035698888</v>
      </c>
      <c r="H26" s="17"/>
      <c r="L26" s="18"/>
      <c r="M26" s="10"/>
    </row>
    <row r="27" spans="1:14">
      <c r="A27" t="s">
        <v>90</v>
      </c>
      <c r="B27" s="40">
        <v>44469</v>
      </c>
      <c r="C27" s="4">
        <v>9.3824921050341779</v>
      </c>
      <c r="D27" s="29">
        <v>3.8555137842070719</v>
      </c>
      <c r="E27" s="41">
        <v>4.0959321438385645</v>
      </c>
      <c r="H27" s="17"/>
      <c r="L27" s="18"/>
      <c r="M27" s="10"/>
    </row>
    <row r="28" spans="1:14">
      <c r="A28" t="s">
        <v>91</v>
      </c>
      <c r="B28" s="40">
        <v>44469</v>
      </c>
      <c r="C28" s="4">
        <v>9.7653685546134561</v>
      </c>
      <c r="D28" s="29">
        <v>4.0914323459259112</v>
      </c>
      <c r="E28" s="34">
        <v>4.524474939865609</v>
      </c>
      <c r="H28" s="17"/>
      <c r="L28" s="18"/>
      <c r="M28" s="10"/>
    </row>
    <row r="29" spans="1:14">
      <c r="A29" t="s">
        <v>92</v>
      </c>
      <c r="B29" s="40">
        <v>44469</v>
      </c>
      <c r="C29" s="4">
        <v>9.990692839701854</v>
      </c>
      <c r="D29" s="29">
        <v>3.4833892301974911</v>
      </c>
      <c r="E29" s="29">
        <v>4.1358218847140984</v>
      </c>
      <c r="H29" s="17"/>
      <c r="L29" s="18"/>
    </row>
    <row r="30" spans="1:14">
      <c r="A30" t="s">
        <v>93</v>
      </c>
      <c r="B30" s="40">
        <v>44469</v>
      </c>
      <c r="C30" s="4">
        <v>9.9986247571718252</v>
      </c>
      <c r="D30" s="29">
        <v>3.9600888386677484</v>
      </c>
      <c r="E30" s="29">
        <v>4.1238969184324796</v>
      </c>
    </row>
    <row r="31" spans="1:14">
      <c r="A31" t="s">
        <v>45</v>
      </c>
      <c r="B31" s="40">
        <v>44498</v>
      </c>
      <c r="C31" s="4">
        <v>9.1149371826928807</v>
      </c>
      <c r="D31" s="29">
        <v>5.1203200922134098</v>
      </c>
      <c r="E31" s="25" t="s">
        <v>64</v>
      </c>
    </row>
    <row r="32" spans="1:14">
      <c r="A32" t="s">
        <v>89</v>
      </c>
      <c r="B32" s="40">
        <v>44498</v>
      </c>
      <c r="C32" s="4">
        <v>9.0381901863316543</v>
      </c>
      <c r="D32" s="29">
        <v>5.0054258773634421</v>
      </c>
      <c r="E32" s="25" t="s">
        <v>64</v>
      </c>
      <c r="F32" s="12"/>
    </row>
    <row r="33" spans="1:13">
      <c r="A33" t="s">
        <v>90</v>
      </c>
      <c r="B33" s="40">
        <v>44498</v>
      </c>
      <c r="C33" s="4">
        <v>9.0218010909453312</v>
      </c>
      <c r="D33" s="29">
        <v>4.474938995793206</v>
      </c>
      <c r="E33" s="25" t="s">
        <v>64</v>
      </c>
      <c r="K33" s="8"/>
      <c r="L33" s="8"/>
      <c r="M33" s="8"/>
    </row>
    <row r="34" spans="1:13">
      <c r="A34" t="s">
        <v>91</v>
      </c>
      <c r="B34" s="40">
        <v>44498</v>
      </c>
      <c r="C34" s="4">
        <v>8.931158019812754</v>
      </c>
      <c r="D34" s="29">
        <v>4.7899215236012189</v>
      </c>
      <c r="E34" s="25" t="s">
        <v>64</v>
      </c>
      <c r="K34" s="3"/>
      <c r="L34" s="3"/>
      <c r="M34" s="4"/>
    </row>
    <row r="35" spans="1:13">
      <c r="A35" t="s">
        <v>92</v>
      </c>
      <c r="B35" s="40">
        <v>44498</v>
      </c>
      <c r="C35" s="4">
        <v>8.9497322431349815</v>
      </c>
      <c r="D35" s="29">
        <v>4.7647780991154747</v>
      </c>
      <c r="E35" s="25" t="s">
        <v>64</v>
      </c>
      <c r="K35" s="3"/>
      <c r="L35" s="3"/>
      <c r="M35" s="4"/>
    </row>
    <row r="36" spans="1:13">
      <c r="A36" t="s">
        <v>93</v>
      </c>
      <c r="B36" s="40">
        <v>44498</v>
      </c>
      <c r="C36" s="4">
        <v>8.9512806758734627</v>
      </c>
      <c r="D36" s="29">
        <v>5.0459856216301233</v>
      </c>
      <c r="E36" s="25" t="s">
        <v>64</v>
      </c>
      <c r="K36" s="3"/>
      <c r="L36" s="3"/>
      <c r="M36" s="4"/>
    </row>
    <row r="37" spans="1:13">
      <c r="A37" s="38" t="s">
        <v>106</v>
      </c>
      <c r="B37" s="40">
        <v>44531</v>
      </c>
      <c r="C37" s="4">
        <v>10.556691405960066</v>
      </c>
      <c r="D37" s="29">
        <v>5.2638146175944431</v>
      </c>
      <c r="E37" s="25" t="s">
        <v>64</v>
      </c>
      <c r="K37" s="3"/>
      <c r="L37" s="3"/>
      <c r="M37" s="4"/>
    </row>
    <row r="38" spans="1:13">
      <c r="A38" s="38" t="s">
        <v>107</v>
      </c>
      <c r="B38" s="40">
        <v>44531</v>
      </c>
      <c r="C38" s="4">
        <v>10.311446939808034</v>
      </c>
      <c r="D38" s="29">
        <v>5.2178422004823837</v>
      </c>
      <c r="E38" s="25" t="s">
        <v>64</v>
      </c>
    </row>
    <row r="39" spans="1:13">
      <c r="A39" s="38" t="s">
        <v>108</v>
      </c>
      <c r="B39" s="40">
        <v>44531</v>
      </c>
      <c r="C39" s="4">
        <v>9.9097641566632344</v>
      </c>
      <c r="D39" s="29">
        <v>5.2036314865385256</v>
      </c>
      <c r="E39" s="25" t="s">
        <v>64</v>
      </c>
      <c r="F39" s="15"/>
      <c r="K39" s="3"/>
      <c r="L39" s="3"/>
    </row>
    <row r="40" spans="1:13">
      <c r="A40" s="38" t="s">
        <v>108</v>
      </c>
      <c r="B40" s="40">
        <v>44531</v>
      </c>
      <c r="C40" s="4">
        <v>10.546760300104943</v>
      </c>
      <c r="D40" s="29" t="s">
        <v>64</v>
      </c>
      <c r="E40" s="25" t="s">
        <v>64</v>
      </c>
      <c r="F40" s="12"/>
      <c r="K40" s="3"/>
      <c r="L40" s="3"/>
    </row>
    <row r="41" spans="1:13">
      <c r="A41" s="38" t="s">
        <v>109</v>
      </c>
      <c r="B41" s="40">
        <v>44531</v>
      </c>
      <c r="C41" s="4">
        <v>9.5351164121955723</v>
      </c>
      <c r="D41" s="29">
        <v>4.684459178307069</v>
      </c>
      <c r="E41" s="25" t="s">
        <v>64</v>
      </c>
    </row>
    <row r="42" spans="1:13">
      <c r="A42" s="38" t="s">
        <v>110</v>
      </c>
      <c r="B42" s="40">
        <v>44531</v>
      </c>
      <c r="C42" s="4">
        <v>9.6281568536490951</v>
      </c>
      <c r="D42" s="29">
        <v>4.5508506923512382</v>
      </c>
      <c r="E42" s="25" t="s">
        <v>64</v>
      </c>
    </row>
    <row r="43" spans="1:13">
      <c r="A43" s="38" t="s">
        <v>111</v>
      </c>
      <c r="B43" s="40">
        <v>44531</v>
      </c>
      <c r="C43" s="4">
        <v>9.5553264832860911</v>
      </c>
      <c r="D43" s="29">
        <v>4.8866184880880628</v>
      </c>
      <c r="E43" s="25" t="s">
        <v>64</v>
      </c>
    </row>
    <row r="44" spans="1:13">
      <c r="A44" s="38" t="s">
        <v>112</v>
      </c>
      <c r="B44" s="40">
        <v>44531</v>
      </c>
      <c r="C44" s="4">
        <v>9.5398529636109295</v>
      </c>
      <c r="D44" s="29">
        <v>4.8364543147769563</v>
      </c>
      <c r="E44" s="25" t="s">
        <v>64</v>
      </c>
    </row>
    <row r="45" spans="1:13">
      <c r="A45" s="38" t="s">
        <v>113</v>
      </c>
      <c r="B45" s="40">
        <v>44531</v>
      </c>
      <c r="C45" s="4">
        <v>9.6671354102501343</v>
      </c>
      <c r="D45" s="29">
        <v>4.9071075778267002</v>
      </c>
      <c r="E45" s="25" t="s">
        <v>64</v>
      </c>
    </row>
    <row r="46" spans="1:13">
      <c r="A46" s="38" t="s">
        <v>115</v>
      </c>
      <c r="B46" s="40">
        <v>44531</v>
      </c>
      <c r="C46" s="4">
        <v>9.6445006588410145</v>
      </c>
      <c r="D46" s="29">
        <v>5.0968449744453892</v>
      </c>
      <c r="E46" s="25" t="s">
        <v>64</v>
      </c>
    </row>
    <row r="47" spans="1:13">
      <c r="A47" s="38" t="s">
        <v>114</v>
      </c>
      <c r="B47" s="40">
        <v>44531</v>
      </c>
      <c r="C47" s="4">
        <v>9.5574118632031961</v>
      </c>
      <c r="D47" s="29">
        <v>4.9524527368877882</v>
      </c>
      <c r="E47" s="25" t="s">
        <v>64</v>
      </c>
    </row>
    <row r="48" spans="1:13">
      <c r="A48" s="38" t="s">
        <v>116</v>
      </c>
      <c r="B48" s="40">
        <v>44531</v>
      </c>
      <c r="C48" s="4">
        <v>9.6689545592573634</v>
      </c>
      <c r="D48" s="29">
        <v>5.0121303276927449</v>
      </c>
      <c r="E48" s="25" t="s">
        <v>64</v>
      </c>
    </row>
    <row r="49" spans="1:5">
      <c r="A49" s="38" t="s">
        <v>106</v>
      </c>
      <c r="B49" s="40">
        <v>44598</v>
      </c>
      <c r="C49" s="4">
        <v>9.31399275603024</v>
      </c>
      <c r="D49" s="29">
        <v>4.2226789266189559</v>
      </c>
      <c r="E49" s="25" t="s">
        <v>64</v>
      </c>
    </row>
    <row r="50" spans="1:5">
      <c r="A50" s="38" t="s">
        <v>107</v>
      </c>
      <c r="B50" s="40">
        <v>44598</v>
      </c>
      <c r="C50" s="4">
        <v>10.034369367019583</v>
      </c>
      <c r="D50" s="29">
        <v>3.6238016519476544</v>
      </c>
      <c r="E50" s="25" t="s">
        <v>64</v>
      </c>
    </row>
    <row r="51" spans="1:5">
      <c r="A51" s="38" t="s">
        <v>108</v>
      </c>
      <c r="B51" s="40">
        <v>44598</v>
      </c>
      <c r="C51" s="4">
        <v>9.7197540018116335</v>
      </c>
      <c r="D51" s="29">
        <v>4.2240184545002677</v>
      </c>
      <c r="E51" s="25" t="s">
        <v>64</v>
      </c>
    </row>
    <row r="52" spans="1:5">
      <c r="A52" s="38" t="s">
        <v>108</v>
      </c>
      <c r="B52" s="40">
        <v>44598</v>
      </c>
      <c r="C52" s="4">
        <v>9.5247671667441267</v>
      </c>
      <c r="D52" s="29">
        <v>4.1745644174989067</v>
      </c>
      <c r="E52" s="25" t="s">
        <v>64</v>
      </c>
    </row>
    <row r="53" spans="1:5">
      <c r="A53" s="38" t="s">
        <v>109</v>
      </c>
      <c r="B53" s="40">
        <v>44598</v>
      </c>
      <c r="C53" s="4">
        <v>9.0222779246861364</v>
      </c>
      <c r="D53" s="29">
        <v>3.7737385528365226</v>
      </c>
      <c r="E53" s="25" t="s">
        <v>64</v>
      </c>
    </row>
    <row r="54" spans="1:5">
      <c r="A54" s="38" t="s">
        <v>110</v>
      </c>
      <c r="B54" s="40">
        <v>44598</v>
      </c>
      <c r="C54" s="4">
        <v>8.9645528862881747</v>
      </c>
      <c r="D54" s="29">
        <v>3.8072077799843003</v>
      </c>
      <c r="E54" s="25" t="s">
        <v>64</v>
      </c>
    </row>
    <row r="55" spans="1:5">
      <c r="A55" s="38" t="s">
        <v>111</v>
      </c>
      <c r="B55" s="40">
        <v>44598</v>
      </c>
      <c r="C55" s="4">
        <v>8.8419899403254067</v>
      </c>
      <c r="D55" s="29">
        <v>3.4298273559224146</v>
      </c>
      <c r="E55" s="25" t="s">
        <v>64</v>
      </c>
    </row>
    <row r="56" spans="1:5">
      <c r="A56" s="38" t="s">
        <v>112</v>
      </c>
      <c r="B56" s="40">
        <v>44598</v>
      </c>
      <c r="C56" s="4">
        <v>8.8378563663077863</v>
      </c>
      <c r="D56" s="29">
        <v>3.5496313520236971</v>
      </c>
      <c r="E56" s="25" t="s">
        <v>64</v>
      </c>
    </row>
    <row r="57" spans="1:5">
      <c r="A57" s="38" t="s">
        <v>113</v>
      </c>
      <c r="B57" s="40">
        <v>44598</v>
      </c>
      <c r="C57" s="4">
        <v>8.9451016993649617</v>
      </c>
      <c r="D57" s="29">
        <v>3.0925111151240801</v>
      </c>
      <c r="E57" s="25" t="s">
        <v>64</v>
      </c>
    </row>
    <row r="58" spans="1:5">
      <c r="A58" s="38" t="s">
        <v>115</v>
      </c>
      <c r="B58" s="40">
        <v>44598</v>
      </c>
      <c r="C58" s="4">
        <v>8.8449198843325298</v>
      </c>
      <c r="D58" s="29">
        <v>3.4414833591148977</v>
      </c>
      <c r="E58" s="25" t="s">
        <v>64</v>
      </c>
    </row>
    <row r="59" spans="1:5">
      <c r="A59" s="38" t="s">
        <v>114</v>
      </c>
      <c r="B59" s="40">
        <v>44598</v>
      </c>
      <c r="C59" s="4">
        <v>8.9144197931713158</v>
      </c>
      <c r="D59" s="29">
        <v>3.5372068119870801</v>
      </c>
      <c r="E59" s="25" t="s">
        <v>64</v>
      </c>
    </row>
    <row r="60" spans="1:5">
      <c r="A60" s="38" t="s">
        <v>116</v>
      </c>
      <c r="B60" s="40">
        <v>44598</v>
      </c>
      <c r="C60" s="4">
        <v>8.7198563254958152</v>
      </c>
      <c r="D60" s="29">
        <v>3.4580091237405308</v>
      </c>
      <c r="E60" s="25" t="s">
        <v>64</v>
      </c>
    </row>
    <row r="61" spans="1:5">
      <c r="A61" s="38" t="s">
        <v>106</v>
      </c>
      <c r="B61" s="39">
        <v>44610</v>
      </c>
      <c r="C61" s="4">
        <v>9.6357779732848421</v>
      </c>
      <c r="D61" s="29">
        <v>3.9704328761458374</v>
      </c>
      <c r="E61" s="25" t="s">
        <v>64</v>
      </c>
    </row>
    <row r="62" spans="1:5">
      <c r="A62" s="38" t="s">
        <v>107</v>
      </c>
      <c r="B62" s="39">
        <v>44610</v>
      </c>
      <c r="C62" s="4">
        <v>10.229889177913588</v>
      </c>
      <c r="D62" s="29">
        <v>3.3422002081219992</v>
      </c>
      <c r="E62" s="25" t="s">
        <v>64</v>
      </c>
    </row>
    <row r="63" spans="1:5">
      <c r="A63" s="38" t="s">
        <v>108</v>
      </c>
      <c r="B63" s="39">
        <v>44610</v>
      </c>
      <c r="C63" s="4">
        <v>9.9185264034939742</v>
      </c>
      <c r="D63" s="29">
        <v>3.8487595884548877</v>
      </c>
      <c r="E63" s="25" t="s">
        <v>64</v>
      </c>
    </row>
    <row r="64" spans="1:5">
      <c r="A64" s="38" t="s">
        <v>108</v>
      </c>
      <c r="B64" s="39">
        <v>44610</v>
      </c>
      <c r="C64" s="4">
        <v>9.7028925957102601</v>
      </c>
      <c r="D64" s="29">
        <v>3.8755685917453788</v>
      </c>
      <c r="E64" s="25" t="s">
        <v>64</v>
      </c>
    </row>
    <row r="65" spans="1:5">
      <c r="A65" s="38" t="s">
        <v>109</v>
      </c>
      <c r="B65" s="39">
        <v>44610</v>
      </c>
      <c r="C65" s="4">
        <v>9.0913588438294344</v>
      </c>
      <c r="D65" s="29">
        <v>3.717880735371522</v>
      </c>
      <c r="E65" s="25" t="s">
        <v>64</v>
      </c>
    </row>
    <row r="66" spans="1:5">
      <c r="A66" s="38" t="s">
        <v>110</v>
      </c>
      <c r="B66" s="39">
        <v>44610</v>
      </c>
      <c r="C66" s="4">
        <v>9.146107041045358</v>
      </c>
      <c r="D66" s="29">
        <v>3.6877319390775023</v>
      </c>
      <c r="E66" s="25" t="s">
        <v>64</v>
      </c>
    </row>
    <row r="67" spans="1:5">
      <c r="A67" s="38" t="s">
        <v>111</v>
      </c>
      <c r="B67" s="39">
        <v>44610</v>
      </c>
      <c r="C67" s="4">
        <v>9.1136361583041783</v>
      </c>
      <c r="D67" s="29">
        <v>3.5765348372928862</v>
      </c>
      <c r="E67" s="25" t="s">
        <v>64</v>
      </c>
    </row>
    <row r="68" spans="1:5">
      <c r="A68" s="38" t="s">
        <v>112</v>
      </c>
      <c r="B68" s="39">
        <v>44610</v>
      </c>
      <c r="C68" s="4">
        <v>9.0932358536710005</v>
      </c>
      <c r="D68" s="29">
        <v>3.5039808437229309</v>
      </c>
      <c r="E68" s="25" t="s">
        <v>64</v>
      </c>
    </row>
    <row r="69" spans="1:5">
      <c r="A69" s="38" t="s">
        <v>113</v>
      </c>
      <c r="B69" s="39">
        <v>44610</v>
      </c>
      <c r="C69" s="4">
        <v>9.3217104594701574</v>
      </c>
      <c r="D69" s="29">
        <v>3.2472711256129223</v>
      </c>
      <c r="E69" s="25" t="s">
        <v>64</v>
      </c>
    </row>
    <row r="70" spans="1:5">
      <c r="A70" s="38" t="s">
        <v>115</v>
      </c>
      <c r="B70" s="39">
        <v>44610</v>
      </c>
      <c r="C70" s="4">
        <v>9.3437207144676044</v>
      </c>
      <c r="D70" s="29">
        <v>3.7184354396336152</v>
      </c>
      <c r="E70" s="25" t="s">
        <v>64</v>
      </c>
    </row>
    <row r="71" spans="1:5">
      <c r="A71" s="38" t="s">
        <v>114</v>
      </c>
      <c r="B71" s="39">
        <v>44610</v>
      </c>
      <c r="C71" s="4">
        <v>9.316307960688345</v>
      </c>
      <c r="D71" s="29">
        <v>3.7172462298877536</v>
      </c>
      <c r="E71" s="25" t="s">
        <v>64</v>
      </c>
    </row>
    <row r="72" spans="1:5">
      <c r="A72" s="38" t="s">
        <v>116</v>
      </c>
      <c r="B72" s="39">
        <v>44610</v>
      </c>
      <c r="C72" s="4">
        <v>9.2348206015077192</v>
      </c>
      <c r="D72" s="29">
        <v>3.75112465013608</v>
      </c>
      <c r="E72" s="25" t="s">
        <v>64</v>
      </c>
    </row>
    <row r="73" spans="1:5">
      <c r="A73" s="38" t="s">
        <v>106</v>
      </c>
      <c r="B73" s="40">
        <v>44636</v>
      </c>
      <c r="C73" s="4">
        <v>9.3344573974581273</v>
      </c>
      <c r="D73" s="29">
        <v>3.7375640056174371</v>
      </c>
      <c r="E73" s="25" t="s">
        <v>64</v>
      </c>
    </row>
    <row r="74" spans="1:5">
      <c r="A74" s="38" t="s">
        <v>107</v>
      </c>
      <c r="B74" s="40">
        <v>44636</v>
      </c>
      <c r="C74" s="4">
        <v>9.1886128836172833</v>
      </c>
      <c r="D74" s="29">
        <v>3.8423917075881961</v>
      </c>
      <c r="E74" s="25" t="s">
        <v>64</v>
      </c>
    </row>
    <row r="75" spans="1:5">
      <c r="A75" s="38" t="s">
        <v>108</v>
      </c>
      <c r="B75" s="40">
        <v>44636</v>
      </c>
      <c r="C75" s="4">
        <v>9.1166760775213191</v>
      </c>
      <c r="D75" s="29">
        <v>3.5620559624989756</v>
      </c>
      <c r="E75" s="25" t="s">
        <v>64</v>
      </c>
    </row>
    <row r="76" spans="1:5">
      <c r="A76" s="38" t="s">
        <v>108</v>
      </c>
      <c r="B76" s="40">
        <v>44636</v>
      </c>
      <c r="C76" s="4">
        <v>9.0841992030541938</v>
      </c>
      <c r="D76" s="29">
        <v>3.6912182530835294</v>
      </c>
      <c r="E76" s="25" t="s">
        <v>64</v>
      </c>
    </row>
    <row r="77" spans="1:5">
      <c r="A77" s="38" t="s">
        <v>109</v>
      </c>
      <c r="B77" s="40">
        <v>44637</v>
      </c>
      <c r="C77" s="4">
        <v>8.4985379926979601</v>
      </c>
      <c r="D77" s="29">
        <v>2.7366883507619892</v>
      </c>
      <c r="E77" s="25" t="s">
        <v>64</v>
      </c>
    </row>
    <row r="78" spans="1:5">
      <c r="A78" s="38" t="s">
        <v>110</v>
      </c>
      <c r="B78" s="40">
        <v>44637</v>
      </c>
      <c r="C78" s="4">
        <v>8.3834625292675646</v>
      </c>
      <c r="D78" s="29">
        <v>2.9015341467808158</v>
      </c>
      <c r="E78" s="25" t="s">
        <v>64</v>
      </c>
    </row>
    <row r="79" spans="1:5">
      <c r="A79" s="38" t="s">
        <v>111</v>
      </c>
      <c r="B79" s="40">
        <v>44637</v>
      </c>
      <c r="C79" s="4">
        <v>8.5999064044237503</v>
      </c>
      <c r="D79" s="29">
        <v>3.0555547303732613</v>
      </c>
      <c r="E79" s="25" t="s">
        <v>64</v>
      </c>
    </row>
    <row r="80" spans="1:5">
      <c r="A80" s="38" t="s">
        <v>112</v>
      </c>
      <c r="B80" s="40">
        <v>44637</v>
      </c>
      <c r="C80" s="4">
        <v>8.4471044765934469</v>
      </c>
      <c r="D80" s="29">
        <v>3.0617990323085333</v>
      </c>
      <c r="E80" s="25" t="s">
        <v>64</v>
      </c>
    </row>
    <row r="81" spans="1:5">
      <c r="A81" s="38" t="s">
        <v>113</v>
      </c>
      <c r="B81" s="40">
        <v>44637</v>
      </c>
      <c r="C81" s="4">
        <v>8.7659571341059959</v>
      </c>
      <c r="D81" s="29">
        <v>3.0455417845688917</v>
      </c>
      <c r="E81" s="25" t="s">
        <v>64</v>
      </c>
    </row>
    <row r="82" spans="1:5">
      <c r="A82" s="38" t="s">
        <v>115</v>
      </c>
      <c r="B82" s="40">
        <v>44637</v>
      </c>
      <c r="C82" s="4">
        <v>8.7320506684018575</v>
      </c>
      <c r="D82" s="29">
        <v>3.0011988118679076</v>
      </c>
      <c r="E82" s="25" t="s">
        <v>64</v>
      </c>
    </row>
    <row r="83" spans="1:5">
      <c r="A83" s="38" t="s">
        <v>114</v>
      </c>
      <c r="B83" s="40">
        <v>44637</v>
      </c>
      <c r="C83" s="4">
        <v>8.6735958553626205</v>
      </c>
      <c r="D83" s="29">
        <v>3.0925774454538386</v>
      </c>
      <c r="E83" s="25" t="s">
        <v>64</v>
      </c>
    </row>
    <row r="84" spans="1:5">
      <c r="A84" s="38" t="s">
        <v>116</v>
      </c>
      <c r="B84" s="40">
        <v>44637</v>
      </c>
      <c r="C84" s="4">
        <v>8.4281615524948243</v>
      </c>
      <c r="D84" s="29">
        <v>3.4671130540698867</v>
      </c>
      <c r="E84" s="25" t="s">
        <v>64</v>
      </c>
    </row>
    <row r="85" spans="1:5">
      <c r="A85" s="38" t="s">
        <v>106</v>
      </c>
      <c r="B85" s="40">
        <v>44650</v>
      </c>
      <c r="C85" s="4">
        <v>9.6623997444371224</v>
      </c>
      <c r="D85" s="29">
        <v>4.1187650887691785</v>
      </c>
      <c r="E85" s="25" t="s">
        <v>64</v>
      </c>
    </row>
    <row r="86" spans="1:5">
      <c r="A86" s="38" t="s">
        <v>107</v>
      </c>
      <c r="B86" s="40">
        <v>44650</v>
      </c>
      <c r="C86" s="4">
        <v>9.6270981498520687</v>
      </c>
      <c r="D86" s="29">
        <v>3.6908369674066854</v>
      </c>
      <c r="E86" s="25" t="s">
        <v>64</v>
      </c>
    </row>
    <row r="87" spans="1:5">
      <c r="A87" s="38" t="s">
        <v>108</v>
      </c>
      <c r="B87" s="40">
        <v>44650</v>
      </c>
      <c r="C87" s="4">
        <v>9.5343617458353904</v>
      </c>
      <c r="D87" s="29">
        <v>4.2592819860662887</v>
      </c>
      <c r="E87" s="25" t="s">
        <v>64</v>
      </c>
    </row>
    <row r="88" spans="1:5">
      <c r="A88" s="38" t="s">
        <v>108</v>
      </c>
      <c r="B88" s="40">
        <v>44650</v>
      </c>
      <c r="C88" s="4">
        <v>9.628268183465611</v>
      </c>
      <c r="D88" s="29">
        <v>4.3346643321005969</v>
      </c>
      <c r="E88" s="25" t="s">
        <v>64</v>
      </c>
    </row>
    <row r="89" spans="1:5">
      <c r="A89" s="38" t="s">
        <v>109</v>
      </c>
      <c r="B89" s="40">
        <v>44650</v>
      </c>
      <c r="C89" s="4">
        <v>9.0796606790513721</v>
      </c>
      <c r="D89" s="29">
        <v>3.1939837350241467</v>
      </c>
      <c r="E89" s="25" t="s">
        <v>64</v>
      </c>
    </row>
    <row r="90" spans="1:5">
      <c r="A90" s="38" t="s">
        <v>110</v>
      </c>
      <c r="B90" s="40">
        <v>44650</v>
      </c>
      <c r="C90" s="4">
        <v>8.9806605262808024</v>
      </c>
      <c r="D90" s="29">
        <v>3.2081698620807977</v>
      </c>
      <c r="E90" s="25" t="s">
        <v>64</v>
      </c>
    </row>
    <row r="91" spans="1:5">
      <c r="A91" s="38" t="s">
        <v>111</v>
      </c>
      <c r="B91" s="40">
        <v>44650</v>
      </c>
      <c r="C91" s="4">
        <v>9.0434129830260623</v>
      </c>
      <c r="D91" s="29">
        <v>3.7215214654622724</v>
      </c>
      <c r="E91" s="25" t="s">
        <v>64</v>
      </c>
    </row>
    <row r="92" spans="1:5">
      <c r="A92" s="38" t="s">
        <v>112</v>
      </c>
      <c r="B92" s="40">
        <v>44650</v>
      </c>
      <c r="C92" s="4">
        <v>9.0744178660022765</v>
      </c>
      <c r="D92" s="29">
        <v>3.5638246169456735</v>
      </c>
      <c r="E92" s="25" t="s">
        <v>64</v>
      </c>
    </row>
    <row r="93" spans="1:5">
      <c r="A93" s="38" t="s">
        <v>113</v>
      </c>
      <c r="B93" s="40">
        <v>44650</v>
      </c>
      <c r="C93" s="4">
        <v>9.0935284086915971</v>
      </c>
      <c r="D93" s="29">
        <v>3.6420385693045176</v>
      </c>
      <c r="E93" s="25" t="s">
        <v>64</v>
      </c>
    </row>
    <row r="94" spans="1:5">
      <c r="A94" s="38" t="s">
        <v>115</v>
      </c>
      <c r="B94" s="40">
        <v>44650</v>
      </c>
      <c r="C94" s="4">
        <v>9.0701578395036542</v>
      </c>
      <c r="D94" s="29">
        <v>3.7849342018664975</v>
      </c>
      <c r="E94" s="25" t="s">
        <v>64</v>
      </c>
    </row>
    <row r="95" spans="1:5">
      <c r="A95" s="38" t="s">
        <v>114</v>
      </c>
      <c r="B95" s="40">
        <v>44650</v>
      </c>
      <c r="C95" s="4">
        <v>8.8919078685253776</v>
      </c>
      <c r="D95" s="29">
        <v>3.9194277837160438</v>
      </c>
      <c r="E95" s="25" t="s">
        <v>64</v>
      </c>
    </row>
    <row r="96" spans="1:5">
      <c r="A96" s="38" t="s">
        <v>116</v>
      </c>
      <c r="B96" s="40">
        <v>44650</v>
      </c>
      <c r="C96" s="4">
        <v>8.9340869837900527</v>
      </c>
      <c r="D96" s="29">
        <v>3.8724581334415138</v>
      </c>
      <c r="E96" s="25" t="s">
        <v>64</v>
      </c>
    </row>
    <row r="97" spans="1:5">
      <c r="A97" s="38" t="s">
        <v>106</v>
      </c>
      <c r="B97" s="40">
        <v>44697</v>
      </c>
      <c r="C97" s="4">
        <v>9.9175165731021568</v>
      </c>
      <c r="D97" s="29">
        <v>5.0882930860817766</v>
      </c>
      <c r="E97" s="25" t="s">
        <v>64</v>
      </c>
    </row>
    <row r="98" spans="1:5">
      <c r="A98" s="38" t="s">
        <v>107</v>
      </c>
      <c r="B98" s="40">
        <v>44697</v>
      </c>
      <c r="C98" s="4">
        <v>9.3974616337895434</v>
      </c>
      <c r="D98" s="29">
        <v>5.1846033495597066</v>
      </c>
      <c r="E98" s="25" t="s">
        <v>64</v>
      </c>
    </row>
    <row r="99" spans="1:5">
      <c r="A99" s="38" t="s">
        <v>108</v>
      </c>
      <c r="B99" s="40">
        <v>44697</v>
      </c>
      <c r="C99" s="4">
        <v>9.4529171717780258</v>
      </c>
      <c r="D99" s="29">
        <v>4.7843312546018444</v>
      </c>
      <c r="E99" s="25" t="s">
        <v>64</v>
      </c>
    </row>
    <row r="100" spans="1:5">
      <c r="A100" s="38" t="s">
        <v>108</v>
      </c>
      <c r="B100" s="40">
        <v>44697</v>
      </c>
      <c r="C100" s="4">
        <v>9.4075145176549206</v>
      </c>
      <c r="D100" s="29">
        <v>5.004642901642093</v>
      </c>
      <c r="E100" s="25" t="s">
        <v>64</v>
      </c>
    </row>
    <row r="101" spans="1:5">
      <c r="A101" s="38" t="s">
        <v>109</v>
      </c>
      <c r="B101" s="40">
        <v>44697</v>
      </c>
      <c r="C101" s="4">
        <v>8.8645320785627568</v>
      </c>
      <c r="D101" s="29">
        <v>4.3654678714026858</v>
      </c>
      <c r="E101" s="25" t="s">
        <v>64</v>
      </c>
    </row>
    <row r="102" spans="1:5">
      <c r="A102" s="38" t="s">
        <v>110</v>
      </c>
      <c r="B102" s="40">
        <v>44697</v>
      </c>
      <c r="C102" s="4">
        <v>8.9548579969740629</v>
      </c>
      <c r="D102" s="29">
        <v>4.5335597584637997</v>
      </c>
      <c r="E102" s="25" t="s">
        <v>64</v>
      </c>
    </row>
    <row r="103" spans="1:5">
      <c r="A103" s="38" t="s">
        <v>111</v>
      </c>
      <c r="B103" s="40">
        <v>44697</v>
      </c>
      <c r="C103" s="4">
        <v>8.9065572007078888</v>
      </c>
      <c r="D103" s="29">
        <v>4.7091371020392643</v>
      </c>
      <c r="E103" s="25" t="s">
        <v>64</v>
      </c>
    </row>
    <row r="104" spans="1:5">
      <c r="A104" s="38" t="s">
        <v>112</v>
      </c>
      <c r="B104" s="40">
        <v>44697</v>
      </c>
      <c r="C104" s="4">
        <v>9.5197849492270343</v>
      </c>
      <c r="D104" s="29">
        <v>4.7730104928788144</v>
      </c>
      <c r="E104" s="25" t="s">
        <v>64</v>
      </c>
    </row>
    <row r="105" spans="1:5">
      <c r="A105" s="38" t="s">
        <v>113</v>
      </c>
      <c r="B105" s="40">
        <v>44697</v>
      </c>
      <c r="C105" s="4">
        <v>9.0249645783392403</v>
      </c>
      <c r="D105" s="29">
        <v>4.5477204641526452</v>
      </c>
      <c r="E105" s="25" t="s">
        <v>64</v>
      </c>
    </row>
    <row r="106" spans="1:5">
      <c r="A106" s="38" t="s">
        <v>115</v>
      </c>
      <c r="B106" s="40">
        <v>44697</v>
      </c>
      <c r="C106" s="4">
        <v>9.6334164107267632</v>
      </c>
      <c r="D106" s="29">
        <v>4.5398270978494519</v>
      </c>
      <c r="E106" s="25" t="s">
        <v>64</v>
      </c>
    </row>
    <row r="107" spans="1:5">
      <c r="A107" s="38" t="s">
        <v>114</v>
      </c>
      <c r="B107" s="40">
        <v>44697</v>
      </c>
      <c r="C107" s="4">
        <v>9.6952841904743892</v>
      </c>
      <c r="D107" s="29">
        <v>4.6645525069348182</v>
      </c>
      <c r="E107" s="25" t="s">
        <v>64</v>
      </c>
    </row>
    <row r="108" spans="1:5">
      <c r="A108" s="38" t="s">
        <v>116</v>
      </c>
      <c r="B108" s="40">
        <v>44697</v>
      </c>
      <c r="C108" s="4">
        <v>9.1918787502595194</v>
      </c>
      <c r="D108" s="29">
        <v>4.7132123925866081</v>
      </c>
      <c r="E108" s="25" t="s">
        <v>64</v>
      </c>
    </row>
    <row r="109" spans="1:5">
      <c r="A109" s="38" t="s">
        <v>106</v>
      </c>
      <c r="B109" s="40">
        <v>44720</v>
      </c>
      <c r="C109" s="4">
        <v>9.9957638524071886</v>
      </c>
      <c r="D109" s="29">
        <v>3.4520074312118476</v>
      </c>
      <c r="E109" s="25" t="s">
        <v>64</v>
      </c>
    </row>
    <row r="110" spans="1:5">
      <c r="A110" s="38" t="s">
        <v>107</v>
      </c>
      <c r="B110" s="40">
        <v>44720</v>
      </c>
      <c r="C110" s="4">
        <v>9.4671599437454823</v>
      </c>
      <c r="D110" s="29">
        <v>3.7922757756305963</v>
      </c>
      <c r="E110" s="25" t="s">
        <v>64</v>
      </c>
    </row>
    <row r="111" spans="1:5">
      <c r="A111" s="38" t="s">
        <v>108</v>
      </c>
      <c r="B111" s="40">
        <v>44720</v>
      </c>
      <c r="C111" s="4">
        <v>9.2911674981107986</v>
      </c>
      <c r="D111" s="29">
        <v>3.5395182156915821</v>
      </c>
      <c r="E111" s="25" t="s">
        <v>64</v>
      </c>
    </row>
    <row r="112" spans="1:5">
      <c r="A112" s="38" t="s">
        <v>108</v>
      </c>
      <c r="B112" s="40">
        <v>44720</v>
      </c>
      <c r="C112" s="4">
        <v>9.2590494952388891</v>
      </c>
      <c r="D112" s="29">
        <v>3.7141655318588915</v>
      </c>
      <c r="E112" s="25" t="s">
        <v>64</v>
      </c>
    </row>
    <row r="113" spans="1:5">
      <c r="A113" s="38" t="s">
        <v>109</v>
      </c>
      <c r="B113" s="40">
        <v>44720</v>
      </c>
      <c r="C113" s="4">
        <v>8.590992748890578</v>
      </c>
      <c r="D113" s="29">
        <v>3.3373441445056438</v>
      </c>
      <c r="E113" s="25" t="s">
        <v>64</v>
      </c>
    </row>
    <row r="114" spans="1:5">
      <c r="A114" s="38" t="s">
        <v>110</v>
      </c>
      <c r="B114" s="40">
        <v>44720</v>
      </c>
      <c r="C114" s="4">
        <v>8.6362964023094229</v>
      </c>
      <c r="D114" s="29">
        <v>3.1998180984083566</v>
      </c>
      <c r="E114" s="25" t="s">
        <v>64</v>
      </c>
    </row>
    <row r="115" spans="1:5">
      <c r="A115" s="38" t="s">
        <v>111</v>
      </c>
      <c r="B115" s="40">
        <v>44720</v>
      </c>
      <c r="C115" s="4">
        <v>8.3375232857580919</v>
      </c>
      <c r="D115" s="29">
        <v>3.5284682539823282</v>
      </c>
      <c r="E115" s="25" t="s">
        <v>64</v>
      </c>
    </row>
    <row r="116" spans="1:5">
      <c r="A116" s="38" t="s">
        <v>112</v>
      </c>
      <c r="B116" s="40">
        <v>44720</v>
      </c>
      <c r="C116" s="4">
        <v>8.7383024961244065</v>
      </c>
      <c r="D116" s="29">
        <v>3.4182517629918117</v>
      </c>
      <c r="E116" s="25" t="s">
        <v>64</v>
      </c>
    </row>
    <row r="117" spans="1:5">
      <c r="A117" s="38" t="s">
        <v>113</v>
      </c>
      <c r="B117" s="40">
        <v>44720</v>
      </c>
      <c r="C117" s="4">
        <v>8.6642293962401418</v>
      </c>
      <c r="D117" s="29">
        <v>3.5064918841306314</v>
      </c>
      <c r="E117" s="25" t="s">
        <v>64</v>
      </c>
    </row>
    <row r="118" spans="1:5">
      <c r="A118" s="38" t="s">
        <v>115</v>
      </c>
      <c r="B118" s="40">
        <v>44720</v>
      </c>
      <c r="C118" s="4">
        <v>8.4861320861779639</v>
      </c>
      <c r="D118" s="29">
        <v>3.707193824403467</v>
      </c>
      <c r="E118" s="25" t="s">
        <v>64</v>
      </c>
    </row>
    <row r="119" spans="1:5">
      <c r="A119" s="38" t="s">
        <v>114</v>
      </c>
      <c r="B119" s="40">
        <v>44720</v>
      </c>
      <c r="C119" s="4">
        <v>8.7079401438918218</v>
      </c>
      <c r="D119" s="29">
        <v>3.6795570354621345</v>
      </c>
      <c r="E119" s="25" t="s">
        <v>64</v>
      </c>
    </row>
    <row r="120" spans="1:5">
      <c r="A120" s="38" t="s">
        <v>116</v>
      </c>
      <c r="B120" s="40">
        <v>44720</v>
      </c>
      <c r="C120" s="4">
        <v>8.829915019222927</v>
      </c>
      <c r="D120" s="29">
        <v>3.7274934519523475</v>
      </c>
      <c r="E120" s="25" t="s">
        <v>64</v>
      </c>
    </row>
  </sheetData>
  <phoneticPr fontId="1" type="noConversion"/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46"/>
  <sheetViews>
    <sheetView topLeftCell="A10" workbookViewId="0">
      <selection activeCell="E3" sqref="E3"/>
    </sheetView>
  </sheetViews>
  <sheetFormatPr defaultRowHeight="15"/>
  <cols>
    <col min="1" max="1" width="10.5703125" customWidth="1"/>
    <col min="2" max="2" width="14.28515625" customWidth="1"/>
    <col min="3" max="3" width="10.42578125" style="8" bestFit="1" customWidth="1"/>
    <col min="4" max="4" width="11.85546875" bestFit="1" customWidth="1"/>
    <col min="6" max="6" width="11.85546875" bestFit="1" customWidth="1"/>
    <col min="7" max="15" width="10.42578125" bestFit="1" customWidth="1"/>
  </cols>
  <sheetData>
    <row r="1" spans="1:15">
      <c r="B1" s="1" t="s">
        <v>0</v>
      </c>
      <c r="C1" s="8" t="s">
        <v>131</v>
      </c>
      <c r="D1" s="1"/>
    </row>
    <row r="2" spans="1:15">
      <c r="C2" s="8" t="s">
        <v>130</v>
      </c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>
      <c r="A3" t="s">
        <v>126</v>
      </c>
      <c r="B3" s="1">
        <v>44389</v>
      </c>
      <c r="C3" s="8">
        <v>1.9563456345634564E-6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>
      <c r="A4" t="s">
        <v>127</v>
      </c>
      <c r="B4" s="1">
        <v>44389</v>
      </c>
      <c r="C4" s="8">
        <v>2.5737122557726466E-6</v>
      </c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>
      <c r="A5" t="s">
        <v>128</v>
      </c>
      <c r="B5" s="1">
        <v>44389</v>
      </c>
      <c r="C5" s="8">
        <v>1.049239681390297E-6</v>
      </c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>
      <c r="A6" t="s">
        <v>129</v>
      </c>
      <c r="B6" s="1">
        <v>44389</v>
      </c>
      <c r="C6" s="8">
        <v>1.4379755210056233E-6</v>
      </c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>
      <c r="A7" t="s">
        <v>126</v>
      </c>
      <c r="B7" s="1">
        <v>44405</v>
      </c>
      <c r="C7" s="8">
        <v>2.2687891440501043E-6</v>
      </c>
      <c r="G7" s="5"/>
      <c r="I7" s="5"/>
    </row>
    <row r="8" spans="1:15">
      <c r="A8" t="s">
        <v>127</v>
      </c>
      <c r="B8" s="1">
        <v>44405</v>
      </c>
      <c r="C8" s="8">
        <v>2.2878947368421054E-6</v>
      </c>
      <c r="G8" s="5"/>
      <c r="I8" s="5"/>
    </row>
    <row r="9" spans="1:15">
      <c r="A9" t="s">
        <v>128</v>
      </c>
      <c r="B9" s="1">
        <v>44405</v>
      </c>
      <c r="C9" s="8">
        <v>1.6914396887159533E-6</v>
      </c>
      <c r="G9" s="5"/>
      <c r="I9" s="5"/>
    </row>
    <row r="10" spans="1:15">
      <c r="A10" t="s">
        <v>129</v>
      </c>
      <c r="B10" s="1">
        <v>44405</v>
      </c>
      <c r="C10" s="8">
        <v>3.7441860465116283E-7</v>
      </c>
      <c r="G10" s="5"/>
      <c r="I10" s="5"/>
    </row>
    <row r="11" spans="1:15">
      <c r="A11" t="s">
        <v>126</v>
      </c>
      <c r="B11" s="1">
        <v>44430</v>
      </c>
      <c r="C11" s="8">
        <v>2.3320815450643774E-6</v>
      </c>
      <c r="G11" s="5"/>
      <c r="I11" s="5"/>
    </row>
    <row r="12" spans="1:15">
      <c r="A12" t="s">
        <v>127</v>
      </c>
      <c r="B12" s="1">
        <v>44430</v>
      </c>
      <c r="C12" s="8">
        <v>2.9536266349583833E-6</v>
      </c>
      <c r="G12" s="5"/>
      <c r="I12" s="5"/>
    </row>
    <row r="13" spans="1:15">
      <c r="A13" t="s">
        <v>128</v>
      </c>
      <c r="B13" s="1">
        <v>44430</v>
      </c>
      <c r="C13" s="8">
        <v>1.4346534653465348E-6</v>
      </c>
      <c r="G13" s="5"/>
      <c r="I13" s="5"/>
    </row>
    <row r="14" spans="1:15">
      <c r="A14" t="s">
        <v>129</v>
      </c>
      <c r="B14" s="1">
        <v>44430</v>
      </c>
      <c r="C14" s="8">
        <v>1.8386380458919319E-6</v>
      </c>
      <c r="G14" s="5"/>
      <c r="I14" s="5"/>
    </row>
    <row r="15" spans="1:15">
      <c r="A15" t="s">
        <v>126</v>
      </c>
      <c r="B15" s="1">
        <v>44469</v>
      </c>
      <c r="C15" s="8">
        <v>2.5813539192399053E-6</v>
      </c>
      <c r="G15" s="5"/>
      <c r="I15" s="5"/>
    </row>
    <row r="16" spans="1:15">
      <c r="A16" t="s">
        <v>127</v>
      </c>
      <c r="B16" s="1">
        <v>44469</v>
      </c>
      <c r="C16" s="8">
        <v>2.2079999999999999E-6</v>
      </c>
      <c r="G16" s="5"/>
      <c r="I16" s="5"/>
    </row>
    <row r="17" spans="1:9">
      <c r="A17" t="s">
        <v>128</v>
      </c>
      <c r="B17" s="1">
        <v>44469</v>
      </c>
      <c r="C17" s="8">
        <v>2.0739503816793893E-6</v>
      </c>
      <c r="G17" s="5"/>
      <c r="I17" s="5"/>
    </row>
    <row r="18" spans="1:9">
      <c r="A18" t="s">
        <v>129</v>
      </c>
      <c r="B18" s="1">
        <v>44469</v>
      </c>
      <c r="C18" s="8">
        <v>2.4329089128305583E-6</v>
      </c>
      <c r="D18" s="6"/>
    </row>
    <row r="19" spans="1:9">
      <c r="A19" t="s">
        <v>126</v>
      </c>
      <c r="B19" s="1">
        <v>44498</v>
      </c>
      <c r="C19" s="8">
        <v>2.8411764705882351E-6</v>
      </c>
    </row>
    <row r="20" spans="1:9">
      <c r="A20" t="s">
        <v>127</v>
      </c>
      <c r="B20" s="1">
        <v>44498</v>
      </c>
      <c r="C20" s="8">
        <v>2.5661157024793388E-6</v>
      </c>
      <c r="D20" s="6"/>
      <c r="E20" s="6"/>
    </row>
    <row r="21" spans="1:9">
      <c r="A21" t="s">
        <v>128</v>
      </c>
      <c r="B21" s="1">
        <v>44498</v>
      </c>
      <c r="C21" s="8">
        <v>1.73463687150838E-6</v>
      </c>
    </row>
    <row r="22" spans="1:9">
      <c r="A22" t="s">
        <v>129</v>
      </c>
      <c r="B22" s="1">
        <v>44498</v>
      </c>
      <c r="C22" s="8">
        <v>2.0700000000000001E-6</v>
      </c>
    </row>
    <row r="23" spans="1:9">
      <c r="A23" t="s">
        <v>126</v>
      </c>
      <c r="B23" s="1">
        <v>44531</v>
      </c>
      <c r="C23" s="8">
        <v>1.7401921537229785E-6</v>
      </c>
    </row>
    <row r="24" spans="1:9">
      <c r="A24" t="s">
        <v>127</v>
      </c>
      <c r="B24" s="1">
        <v>44531</v>
      </c>
      <c r="C24" s="8">
        <v>1.362589138782227E-6</v>
      </c>
    </row>
    <row r="25" spans="1:9">
      <c r="A25" t="s">
        <v>128</v>
      </c>
      <c r="B25" s="1">
        <v>44531</v>
      </c>
      <c r="C25" s="8">
        <v>1.2968377088305488E-6</v>
      </c>
    </row>
    <row r="26" spans="1:9">
      <c r="A26" t="s">
        <v>129</v>
      </c>
      <c r="B26" s="1">
        <v>44531</v>
      </c>
      <c r="C26" s="8">
        <v>1.0547770700636942E-6</v>
      </c>
    </row>
    <row r="27" spans="1:9">
      <c r="A27" t="s">
        <v>126</v>
      </c>
      <c r="B27" s="1">
        <v>44598</v>
      </c>
      <c r="C27" s="8">
        <v>2.5998803827751199E-6</v>
      </c>
    </row>
    <row r="28" spans="1:9">
      <c r="A28" t="s">
        <v>127</v>
      </c>
      <c r="B28" s="1">
        <v>44598</v>
      </c>
      <c r="C28" s="8">
        <v>3.320855614973262E-6</v>
      </c>
    </row>
    <row r="29" spans="1:9">
      <c r="A29" t="s">
        <v>128</v>
      </c>
      <c r="B29" s="1">
        <v>44598</v>
      </c>
      <c r="C29" s="8">
        <v>2.5998803827751199E-6</v>
      </c>
    </row>
    <row r="30" spans="1:9">
      <c r="A30" t="s">
        <v>129</v>
      </c>
      <c r="B30" s="1">
        <v>44598</v>
      </c>
      <c r="C30" s="8">
        <v>2.8004509582863589E-6</v>
      </c>
    </row>
    <row r="31" spans="1:9">
      <c r="A31" t="s">
        <v>126</v>
      </c>
      <c r="B31" s="1">
        <v>44610</v>
      </c>
      <c r="C31" s="8">
        <v>2.7865384615384614E-6</v>
      </c>
      <c r="D31" s="8"/>
      <c r="E31" s="8"/>
    </row>
    <row r="32" spans="1:9">
      <c r="A32" t="s">
        <v>127</v>
      </c>
      <c r="B32" s="1">
        <v>44610</v>
      </c>
      <c r="C32" s="8">
        <v>2.9096385542168679E-6</v>
      </c>
    </row>
    <row r="33" spans="1:3">
      <c r="A33" t="s">
        <v>128</v>
      </c>
      <c r="B33" s="1">
        <v>44610</v>
      </c>
      <c r="C33" s="8">
        <v>2.2453512396694215E-6</v>
      </c>
    </row>
    <row r="34" spans="1:3">
      <c r="A34" t="s">
        <v>129</v>
      </c>
      <c r="B34" s="1">
        <v>44610</v>
      </c>
      <c r="C34" s="8">
        <v>4.2954545454545454E-6</v>
      </c>
    </row>
    <row r="35" spans="1:3">
      <c r="A35" t="s">
        <v>126</v>
      </c>
      <c r="B35" s="1">
        <v>44650</v>
      </c>
      <c r="C35" s="8">
        <v>2.5813539192399053E-6</v>
      </c>
    </row>
    <row r="36" spans="1:3">
      <c r="A36" t="s">
        <v>127</v>
      </c>
      <c r="B36" s="1">
        <v>44650</v>
      </c>
      <c r="C36" s="8">
        <v>2.8195232690124856E-6</v>
      </c>
    </row>
    <row r="37" spans="1:3">
      <c r="A37" t="s">
        <v>128</v>
      </c>
      <c r="B37" s="1">
        <v>44650</v>
      </c>
      <c r="C37" s="8">
        <v>1.9032399299474605E-6</v>
      </c>
    </row>
    <row r="38" spans="1:3">
      <c r="A38" t="s">
        <v>129</v>
      </c>
      <c r="B38" s="1">
        <v>44650</v>
      </c>
      <c r="C38" s="8">
        <v>2.2459312839059674E-6</v>
      </c>
    </row>
    <row r="39" spans="1:3">
      <c r="A39" t="s">
        <v>126</v>
      </c>
      <c r="B39" s="1">
        <v>44697</v>
      </c>
      <c r="C39" s="8">
        <v>3.3593508500772801E-6</v>
      </c>
    </row>
    <row r="40" spans="1:3">
      <c r="A40" t="s">
        <v>127</v>
      </c>
      <c r="B40" s="1">
        <v>44697</v>
      </c>
      <c r="C40" s="8">
        <v>3.806479859894921E-6</v>
      </c>
    </row>
    <row r="41" spans="1:3">
      <c r="A41" t="s">
        <v>128</v>
      </c>
      <c r="B41" s="1">
        <v>44697</v>
      </c>
      <c r="C41" s="8">
        <v>2.0013812154696134E-6</v>
      </c>
    </row>
    <row r="42" spans="1:3">
      <c r="A42" t="s">
        <v>129</v>
      </c>
      <c r="B42" s="1">
        <v>44697</v>
      </c>
      <c r="C42" s="8">
        <v>2.2664233576642339E-6</v>
      </c>
    </row>
    <row r="43" spans="1:3">
      <c r="B43" s="1"/>
    </row>
    <row r="44" spans="1:3">
      <c r="B44" s="1"/>
    </row>
    <row r="45" spans="1:3">
      <c r="B45" s="1"/>
    </row>
    <row r="46" spans="1:3">
      <c r="B46" s="1"/>
    </row>
  </sheetData>
  <phoneticPr fontId="1" type="noConversion"/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44D57-119A-4E9A-B5F1-7F874E70B57C}">
  <dimension ref="A1:H12"/>
  <sheetViews>
    <sheetView tabSelected="1" workbookViewId="0">
      <selection activeCell="F18" sqref="F18"/>
    </sheetView>
  </sheetViews>
  <sheetFormatPr defaultRowHeight="15"/>
  <cols>
    <col min="2" max="2" width="14" customWidth="1"/>
    <col min="3" max="3" width="12.7109375" customWidth="1"/>
    <col min="4" max="4" width="9" customWidth="1"/>
    <col min="5" max="5" width="21.140625" customWidth="1"/>
    <col min="6" max="6" width="21.5703125" customWidth="1"/>
    <col min="7" max="7" width="18.7109375" customWidth="1"/>
  </cols>
  <sheetData>
    <row r="1" spans="1:8">
      <c r="B1" t="s">
        <v>132</v>
      </c>
      <c r="C1" t="s">
        <v>133</v>
      </c>
      <c r="D1" t="s">
        <v>134</v>
      </c>
      <c r="E1" t="s">
        <v>135</v>
      </c>
      <c r="F1" t="s">
        <v>143</v>
      </c>
      <c r="G1" t="s">
        <v>136</v>
      </c>
      <c r="H1" t="s">
        <v>137</v>
      </c>
    </row>
    <row r="2" spans="1:8">
      <c r="B2" t="s">
        <v>138</v>
      </c>
      <c r="C2" t="s">
        <v>138</v>
      </c>
      <c r="D2" t="s">
        <v>138</v>
      </c>
      <c r="E2" t="s">
        <v>138</v>
      </c>
      <c r="F2" t="s">
        <v>138</v>
      </c>
      <c r="G2" t="s">
        <v>138</v>
      </c>
    </row>
    <row r="4" spans="1:8">
      <c r="A4" t="s">
        <v>126</v>
      </c>
      <c r="B4">
        <v>1.0915889741919503E-3</v>
      </c>
      <c r="C4">
        <v>2.4447507137778531E-3</v>
      </c>
      <c r="D4">
        <v>6.823978414140796E-3</v>
      </c>
      <c r="E4">
        <v>3.4179036428111671E-3</v>
      </c>
      <c r="F4">
        <v>5.3058082361922762E-4</v>
      </c>
      <c r="G4">
        <v>1.458122464205517E-3</v>
      </c>
      <c r="H4">
        <v>1.5766925032746511E-2</v>
      </c>
    </row>
    <row r="5" spans="1:8">
      <c r="A5" t="s">
        <v>127</v>
      </c>
      <c r="B5">
        <v>9.0145881877521684E-4</v>
      </c>
      <c r="C5">
        <v>2.56437388841296E-3</v>
      </c>
      <c r="D5">
        <v>5.6993675066622611E-3</v>
      </c>
      <c r="E5">
        <v>3.0477087364331329E-3</v>
      </c>
      <c r="F5" t="s">
        <v>64</v>
      </c>
      <c r="G5">
        <v>1.4917641608927258E-3</v>
      </c>
      <c r="H5">
        <v>1.3704673111176296E-2</v>
      </c>
    </row>
    <row r="6" spans="1:8">
      <c r="A6" t="s">
        <v>139</v>
      </c>
      <c r="B6">
        <v>7.6824075329022436E-4</v>
      </c>
      <c r="C6">
        <v>3.2866309075738277E-3</v>
      </c>
      <c r="D6">
        <v>7.1713443838130417E-3</v>
      </c>
      <c r="E6">
        <v>3.1075541860842021E-3</v>
      </c>
      <c r="F6" t="s">
        <v>64</v>
      </c>
      <c r="G6">
        <v>1.5376392870372416E-3</v>
      </c>
      <c r="H6">
        <v>1.5871409517798536E-2</v>
      </c>
    </row>
    <row r="7" spans="1:8">
      <c r="A7" t="s">
        <v>140</v>
      </c>
      <c r="B7">
        <v>1.1331880521936498E-3</v>
      </c>
      <c r="C7">
        <v>4.8970717304760662E-3</v>
      </c>
      <c r="D7">
        <v>1.091380385915334E-2</v>
      </c>
      <c r="E7">
        <v>2.8815453903814157E-3</v>
      </c>
      <c r="F7">
        <v>4.3644178273315182E-4</v>
      </c>
      <c r="G7">
        <v>1.0123989844986834E-3</v>
      </c>
      <c r="H7">
        <v>2.1274449799436303E-2</v>
      </c>
    </row>
    <row r="9" spans="1:8">
      <c r="A9" t="s">
        <v>128</v>
      </c>
      <c r="B9">
        <v>9.741280319780915E-4</v>
      </c>
      <c r="C9">
        <v>8.315504032521538E-4</v>
      </c>
      <c r="D9">
        <v>8.4834739186835303E-4</v>
      </c>
      <c r="E9">
        <v>2.7496673895720993E-3</v>
      </c>
      <c r="F9" t="s">
        <v>64</v>
      </c>
      <c r="G9">
        <v>4.6251961450924188E-4</v>
      </c>
      <c r="H9">
        <v>5.86621283117994E-3</v>
      </c>
    </row>
    <row r="10" spans="1:8">
      <c r="A10" t="s">
        <v>129</v>
      </c>
      <c r="B10">
        <v>9.6901883364123361E-4</v>
      </c>
      <c r="C10">
        <v>7.1926594891860013E-4</v>
      </c>
      <c r="D10">
        <v>4.5416754795290322E-4</v>
      </c>
      <c r="E10">
        <v>1.5268410891721845E-3</v>
      </c>
      <c r="F10" t="s">
        <v>64</v>
      </c>
      <c r="G10">
        <v>1.5033300186269999E-4</v>
      </c>
      <c r="H10">
        <v>3.8196264215476215E-3</v>
      </c>
    </row>
    <row r="11" spans="1:8">
      <c r="A11" t="s">
        <v>141</v>
      </c>
      <c r="B11">
        <v>1.4790485532899262E-3</v>
      </c>
      <c r="C11">
        <v>1.021936514686907E-3</v>
      </c>
      <c r="D11">
        <v>7.3270198434997576E-4</v>
      </c>
      <c r="E11">
        <v>2.1026739671886497E-3</v>
      </c>
      <c r="F11" t="s">
        <v>64</v>
      </c>
      <c r="G11">
        <v>2.1866369651888339E-4</v>
      </c>
      <c r="H11">
        <v>5.5550247160343416E-3</v>
      </c>
    </row>
    <row r="12" spans="1:8">
      <c r="A12" t="s">
        <v>142</v>
      </c>
      <c r="B12">
        <v>1.2073714071937419E-3</v>
      </c>
      <c r="C12">
        <v>7.0193365279021388E-4</v>
      </c>
      <c r="D12">
        <v>4.2877612979986103E-4</v>
      </c>
      <c r="E12">
        <v>9.9041826847058416E-4</v>
      </c>
      <c r="F12" t="s">
        <v>64</v>
      </c>
      <c r="G12" t="s">
        <v>64</v>
      </c>
      <c r="H12">
        <v>3.328499458254401E-3</v>
      </c>
    </row>
  </sheetData>
  <phoneticPr fontId="8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D959B2D8FA5C4980890EF71530081A" ma:contentTypeVersion="13" ma:contentTypeDescription="Create a new document." ma:contentTypeScope="" ma:versionID="242b9fe18fff223774639010e567de29">
  <xsd:schema xmlns:xsd="http://www.w3.org/2001/XMLSchema" xmlns:xs="http://www.w3.org/2001/XMLSchema" xmlns:p="http://schemas.microsoft.com/office/2006/metadata/properties" xmlns:ns3="1ff86b73-d2ed-45d1-9e31-5b4a0d263f49" xmlns:ns4="917767b3-d7cc-4621-8ad9-27e46fe3c43e" targetNamespace="http://schemas.microsoft.com/office/2006/metadata/properties" ma:root="true" ma:fieldsID="8f854d3cfa7c196002ce9f3550cfd1bb" ns3:_="" ns4:_="">
    <xsd:import namespace="1ff86b73-d2ed-45d1-9e31-5b4a0d263f49"/>
    <xsd:import namespace="917767b3-d7cc-4621-8ad9-27e46fe3c43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f86b73-d2ed-45d1-9e31-5b4a0d263f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7767b3-d7cc-4621-8ad9-27e46fe3c43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0C01B1-1088-419D-91FD-73B133199FA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3BB8E9D-DE15-4E3B-86B6-5DB6338DC7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f86b73-d2ed-45d1-9e31-5b4a0d263f49"/>
    <ds:schemaRef ds:uri="917767b3-d7cc-4621-8ad9-27e46fe3c4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BD6C48A-6C24-4879-9380-3AE48EBB75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Basic water chemistry</vt:lpstr>
      <vt:lpstr>IC and TC TIC</vt:lpstr>
      <vt:lpstr>ICP OES MS</vt:lpstr>
      <vt:lpstr>Conventional Microbiology</vt:lpstr>
      <vt:lpstr>qPCR</vt:lpstr>
      <vt:lpstr>Hydraulic test</vt:lpstr>
      <vt:lpstr>PAHs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Werner</dc:creator>
  <cp:keywords/>
  <dc:description/>
  <cp:lastModifiedBy>David Werner</cp:lastModifiedBy>
  <cp:revision/>
  <dcterms:created xsi:type="dcterms:W3CDTF">2020-11-16T15:49:30Z</dcterms:created>
  <dcterms:modified xsi:type="dcterms:W3CDTF">2024-04-25T12:13:18Z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0x010100D9D959B2D8FA5C4980890EF71530081A</vt:lpwstr>
  </property>
</Properties>
</file>