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filterPrivacy="1" defaultThemeVersion="166925"/>
  <xr:revisionPtr revIDLastSave="0" documentId="13_ncr:1_{A82239E5-68ED-4E40-81D1-E92C4AE4A7D9}" xr6:coauthVersionLast="47" xr6:coauthVersionMax="47" xr10:uidLastSave="{00000000-0000-0000-0000-000000000000}"/>
  <bookViews>
    <workbookView xWindow="-120" yWindow="-120" windowWidth="29040" windowHeight="15720" xr2:uid="{6E4A07C3-3810-43C3-8318-A16277B8B0A2}"/>
  </bookViews>
  <sheets>
    <sheet name="Read Me" sheetId="6" r:id="rId1"/>
    <sheet name="Fig. 10" sheetId="10"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37" i="10" l="1"/>
  <c r="O37" i="10"/>
  <c r="P36" i="10"/>
  <c r="O36" i="10"/>
  <c r="P35" i="10"/>
  <c r="O35" i="10"/>
  <c r="P34" i="10"/>
  <c r="O34" i="10"/>
  <c r="P33" i="10"/>
  <c r="O33" i="10"/>
  <c r="P32" i="10"/>
  <c r="O32" i="10"/>
  <c r="P31" i="10"/>
  <c r="O31" i="10"/>
  <c r="P30" i="10"/>
  <c r="O30" i="10"/>
  <c r="P29" i="10"/>
  <c r="O29" i="10"/>
  <c r="P28" i="10"/>
  <c r="O28" i="10"/>
  <c r="P27" i="10"/>
  <c r="O27" i="10"/>
  <c r="P26" i="10"/>
  <c r="O26" i="10"/>
  <c r="P25" i="10"/>
  <c r="O25" i="10"/>
  <c r="P24" i="10"/>
  <c r="O24" i="10"/>
  <c r="P23" i="10"/>
  <c r="O23" i="10"/>
  <c r="P22" i="10"/>
  <c r="O22" i="10"/>
  <c r="P21" i="10"/>
  <c r="O21" i="10"/>
  <c r="P20" i="10"/>
  <c r="O20" i="10"/>
  <c r="P19" i="10"/>
  <c r="O19" i="10"/>
  <c r="R37" i="10"/>
  <c r="Q37" i="10"/>
  <c r="R36" i="10"/>
  <c r="Q36" i="10"/>
  <c r="R35" i="10"/>
  <c r="Q35" i="10"/>
  <c r="R34" i="10"/>
  <c r="Q34" i="10"/>
  <c r="R33" i="10"/>
  <c r="Q33" i="10"/>
  <c r="R32" i="10"/>
  <c r="Q32" i="10"/>
  <c r="R31" i="10"/>
  <c r="Q31" i="10"/>
  <c r="R30" i="10"/>
  <c r="Q30" i="10"/>
  <c r="R29" i="10"/>
  <c r="Q29" i="10"/>
  <c r="R28" i="10"/>
  <c r="Q28" i="10"/>
  <c r="R27" i="10"/>
  <c r="Q27" i="10"/>
  <c r="R26" i="10"/>
  <c r="Q26" i="10"/>
  <c r="R25" i="10"/>
  <c r="Q25" i="10"/>
  <c r="R24" i="10"/>
  <c r="Q24" i="10"/>
  <c r="R23" i="10"/>
  <c r="Q23" i="10"/>
  <c r="R22" i="10"/>
  <c r="Q22" i="10"/>
  <c r="R21" i="10"/>
  <c r="Q21" i="10"/>
  <c r="R20" i="10"/>
  <c r="Q20" i="10"/>
  <c r="R19" i="10"/>
  <c r="Q19" i="10"/>
  <c r="R18" i="10"/>
  <c r="Q18" i="10"/>
  <c r="R17" i="10"/>
  <c r="Q17" i="10"/>
  <c r="R16" i="10"/>
  <c r="Q16" i="10"/>
  <c r="R15" i="10"/>
  <c r="Q15" i="10"/>
  <c r="R14" i="10"/>
  <c r="Q14" i="10"/>
  <c r="R13" i="10"/>
  <c r="Q13" i="10"/>
  <c r="R12" i="10"/>
  <c r="Q12" i="10"/>
  <c r="R11" i="10"/>
  <c r="Q11" i="10"/>
  <c r="N36" i="10"/>
  <c r="M36" i="10"/>
  <c r="N37" i="10"/>
  <c r="M37" i="10"/>
  <c r="L37" i="10"/>
  <c r="K37" i="10"/>
  <c r="J37" i="10"/>
  <c r="I37" i="10"/>
  <c r="J25" i="10"/>
  <c r="I25" i="10"/>
  <c r="J24" i="10"/>
  <c r="I24" i="10"/>
  <c r="J23" i="10"/>
  <c r="I23" i="10"/>
  <c r="J22" i="10"/>
  <c r="I22" i="10"/>
  <c r="J21" i="10"/>
  <c r="I21" i="10"/>
  <c r="J20" i="10"/>
  <c r="I20" i="10"/>
  <c r="L35" i="10"/>
  <c r="K35" i="10"/>
  <c r="J35" i="10"/>
  <c r="I35" i="10"/>
  <c r="L34" i="10"/>
  <c r="K34" i="10"/>
  <c r="J34" i="10"/>
  <c r="I34" i="10"/>
  <c r="L33" i="10"/>
  <c r="K33" i="10"/>
  <c r="J33" i="10"/>
  <c r="I33" i="10"/>
  <c r="L32" i="10"/>
  <c r="K32" i="10"/>
  <c r="J32" i="10"/>
  <c r="I32" i="10"/>
  <c r="L31" i="10"/>
  <c r="K31" i="10"/>
  <c r="J31" i="10"/>
  <c r="I31" i="10"/>
  <c r="L30" i="10"/>
  <c r="K30" i="10"/>
  <c r="J30" i="10"/>
  <c r="I30" i="10"/>
  <c r="L29" i="10"/>
  <c r="K29" i="10"/>
  <c r="J29" i="10"/>
  <c r="I29" i="10"/>
  <c r="L28" i="10"/>
  <c r="K28" i="10"/>
  <c r="J28" i="10"/>
  <c r="I28" i="10"/>
  <c r="L27" i="10"/>
  <c r="K27" i="10"/>
  <c r="J27" i="10"/>
  <c r="I27" i="10"/>
  <c r="L26" i="10"/>
  <c r="K26" i="10"/>
  <c r="J26" i="10"/>
  <c r="I26" i="10"/>
  <c r="L36" i="10"/>
  <c r="K36" i="10"/>
  <c r="J36" i="10"/>
  <c r="I36" i="10"/>
  <c r="H37" i="10"/>
  <c r="G37" i="10"/>
  <c r="F37" i="10"/>
  <c r="E37" i="10"/>
  <c r="H36" i="10"/>
  <c r="G36" i="10"/>
  <c r="F36" i="10"/>
  <c r="E36" i="10"/>
  <c r="H35" i="10"/>
  <c r="G35" i="10"/>
  <c r="F35" i="10"/>
  <c r="E35" i="10"/>
  <c r="H34" i="10"/>
  <c r="G34" i="10"/>
  <c r="F34" i="10"/>
  <c r="E34" i="10"/>
  <c r="H33" i="10"/>
  <c r="G33" i="10"/>
  <c r="F33" i="10"/>
  <c r="E33" i="10"/>
  <c r="H32" i="10"/>
  <c r="G32" i="10"/>
  <c r="F32" i="10"/>
  <c r="E32" i="10"/>
  <c r="H31" i="10"/>
  <c r="G31" i="10"/>
  <c r="F31" i="10"/>
  <c r="E31" i="10"/>
  <c r="H30" i="10"/>
  <c r="G30" i="10"/>
  <c r="F30" i="10"/>
  <c r="E30" i="10"/>
  <c r="H29" i="10"/>
  <c r="G29" i="10"/>
  <c r="F29" i="10"/>
  <c r="E29" i="10"/>
  <c r="H28" i="10"/>
  <c r="G28" i="10"/>
  <c r="F28" i="10"/>
  <c r="E28" i="10"/>
  <c r="H27" i="10"/>
  <c r="G27" i="10"/>
  <c r="F27" i="10"/>
  <c r="E27" i="10"/>
  <c r="H26" i="10"/>
  <c r="G26" i="10"/>
  <c r="F26" i="10"/>
  <c r="E26" i="10"/>
  <c r="H25" i="10"/>
  <c r="G25" i="10"/>
  <c r="F25" i="10"/>
  <c r="E25" i="10"/>
  <c r="H24" i="10"/>
  <c r="G24" i="10"/>
  <c r="F24" i="10"/>
  <c r="E24" i="10"/>
  <c r="H23" i="10"/>
  <c r="G23" i="10"/>
  <c r="F23" i="10"/>
  <c r="E23" i="10"/>
  <c r="H22" i="10"/>
  <c r="G22" i="10"/>
  <c r="F22" i="10"/>
  <c r="E22" i="10"/>
  <c r="H21" i="10"/>
  <c r="G21" i="10"/>
  <c r="F21" i="10"/>
  <c r="E21" i="10"/>
  <c r="H20" i="10"/>
  <c r="G20" i="10"/>
  <c r="F20" i="10"/>
  <c r="E20" i="10"/>
  <c r="H19" i="10"/>
  <c r="G19" i="10"/>
  <c r="F19" i="10"/>
  <c r="E19" i="10"/>
  <c r="H18" i="10"/>
  <c r="G18" i="10"/>
  <c r="F18" i="10"/>
  <c r="E18" i="10"/>
  <c r="H17" i="10"/>
  <c r="G17" i="10"/>
  <c r="F17" i="10"/>
  <c r="E17" i="10"/>
  <c r="H16" i="10"/>
  <c r="G16" i="10"/>
  <c r="F16" i="10"/>
  <c r="E16" i="10"/>
  <c r="H15" i="10"/>
  <c r="G15" i="10"/>
  <c r="F15" i="10"/>
  <c r="E15" i="10"/>
  <c r="H14" i="10"/>
  <c r="G14" i="10"/>
  <c r="F14" i="10"/>
  <c r="E14" i="10"/>
  <c r="H13" i="10"/>
  <c r="G13" i="10"/>
  <c r="F13" i="10"/>
  <c r="E13" i="10"/>
  <c r="H12" i="10"/>
  <c r="G12" i="10"/>
  <c r="F12" i="10"/>
  <c r="E12" i="10"/>
  <c r="H11" i="10"/>
  <c r="G11" i="10"/>
  <c r="F11" i="10"/>
  <c r="E11" i="10"/>
  <c r="H10" i="10"/>
  <c r="G10" i="10"/>
  <c r="F10" i="10"/>
  <c r="E10" i="10"/>
  <c r="G7" i="10"/>
  <c r="F7" i="10"/>
  <c r="E2" i="10"/>
  <c r="D2" i="10"/>
  <c r="G9" i="10"/>
  <c r="F9" i="10"/>
  <c r="G8" i="10"/>
  <c r="F8" i="10"/>
  <c r="H9" i="10"/>
  <c r="H8" i="10"/>
  <c r="V8" i="10"/>
  <c r="W8" i="10"/>
  <c r="X8" i="10"/>
  <c r="V9" i="10"/>
  <c r="W9" i="10"/>
  <c r="X9" i="10"/>
  <c r="U8" i="10"/>
  <c r="U9" i="10"/>
  <c r="T9" i="10"/>
  <c r="T8" i="10"/>
  <c r="D9" i="10"/>
  <c r="D10" i="10"/>
  <c r="D11" i="10"/>
  <c r="D12" i="10"/>
  <c r="D13" i="10"/>
  <c r="D14" i="10"/>
  <c r="D15" i="10"/>
  <c r="D16" i="10"/>
  <c r="D17" i="10"/>
  <c r="D18" i="10"/>
  <c r="D19" i="10"/>
  <c r="D20" i="10"/>
  <c r="D21" i="10"/>
  <c r="D22" i="10"/>
  <c r="D23" i="10"/>
  <c r="D24" i="10"/>
  <c r="D25" i="10"/>
  <c r="D26" i="10"/>
  <c r="D27" i="10"/>
  <c r="D28" i="10"/>
  <c r="D29" i="10"/>
  <c r="D30" i="10"/>
  <c r="D31" i="10"/>
  <c r="D32" i="10"/>
  <c r="D33" i="10"/>
  <c r="D34" i="10"/>
  <c r="D35" i="10"/>
  <c r="D36" i="10"/>
  <c r="D37" i="10"/>
  <c r="D8" i="10"/>
  <c r="C9" i="10"/>
  <c r="C10" i="10"/>
  <c r="C11" i="10"/>
  <c r="C12" i="10"/>
  <c r="C13" i="10"/>
  <c r="C14" i="10"/>
  <c r="C15" i="10"/>
  <c r="C16" i="10"/>
  <c r="C17" i="10"/>
  <c r="C18" i="10"/>
  <c r="C19" i="10"/>
  <c r="C20" i="10"/>
  <c r="C21" i="10"/>
  <c r="C22" i="10"/>
  <c r="C23" i="10"/>
  <c r="C24" i="10"/>
  <c r="C25" i="10"/>
  <c r="C26" i="10"/>
  <c r="C27" i="10"/>
  <c r="C28" i="10"/>
  <c r="C29" i="10"/>
  <c r="C30" i="10"/>
  <c r="C31" i="10"/>
  <c r="C32" i="10"/>
  <c r="C33" i="10"/>
  <c r="C34" i="10"/>
  <c r="C35" i="10"/>
  <c r="C36" i="10"/>
  <c r="C37" i="10"/>
  <c r="C8" i="10"/>
  <c r="D5" i="10" l="1"/>
  <c r="D3" i="10"/>
</calcChain>
</file>

<file path=xl/sharedStrings.xml><?xml version="1.0" encoding="utf-8"?>
<sst xmlns="http://schemas.openxmlformats.org/spreadsheetml/2006/main" count="73" uniqueCount="44">
  <si>
    <t>This dataset should be cited as:</t>
  </si>
  <si>
    <t>Caption:</t>
  </si>
  <si>
    <t>https://creativecommons.org/licenses/by/4.0/.</t>
  </si>
  <si>
    <t>This data is made available under the CC BY 4.0 license:</t>
  </si>
  <si>
    <t>The original publication is available from the Elsevier Journal: Transportation Geotechnics</t>
  </si>
  <si>
    <t>References to Sources of Data used in Figure</t>
  </si>
  <si>
    <t>Figure 10. The residual frictional strength range adopted in the modeling compared to laboratory and field data along with the residual strength adopted for overconsolidated high plasticity clays in other work.</t>
  </si>
  <si>
    <t>Lupini, 1980</t>
  </si>
  <si>
    <t>Gault Clay</t>
  </si>
  <si>
    <t>Lias Clay</t>
  </si>
  <si>
    <t>London Clay</t>
  </si>
  <si>
    <t>Lupini in Potts et al 1997</t>
  </si>
  <si>
    <t>Weald Clay</t>
  </si>
  <si>
    <t>Bromhead &amp; Dixon, 1986</t>
  </si>
  <si>
    <t>Bromhead EN, Dixon N. The field residual strength of London Clay and its correlation with laboratory measurements, especially ring shear tests. Géotechnique 1986;36:449–52. https://doi.org/10.1680/geot.1986.36.3.449.</t>
  </si>
  <si>
    <t>Lupini JF. The residual strength of soils. Imperial College of Science and Technology, University of London, 1980.</t>
  </si>
  <si>
    <t>Potts DM, Kovacevic N, Vaughan PR. Delayed collapse of cut slopes in stiff clay. Géotechnique 1997;47:953–82. https://doi.org/10.1680/geot.1997.47.5.953.</t>
  </si>
  <si>
    <t>Ellis EA, O’Brien AS. Effect of height on delayed collapse of cuttings in stiff clay. Proc Inst Civ Eng - Geotech Eng 2007;160:73–84. https://doi.org/10.1680/geng.2007.160.2.73.</t>
  </si>
  <si>
    <t>Lupini JF, Skinner AE, Vaughan PR. The drained residual strength of cohesive soils. Géotechnique 1981;31:181–213. https://doi.org/10.1680/geot.1981.31.2.181.</t>
  </si>
  <si>
    <t>London Clay - Field data range 99% conf. interval (CI)</t>
  </si>
  <si>
    <t>Max. Envelope</t>
  </si>
  <si>
    <t>Min. Envelope</t>
  </si>
  <si>
    <t>Lupini, 1980 - All data</t>
  </si>
  <si>
    <t>Ellis and O'Brien (2007)</t>
  </si>
  <si>
    <t>Rouainia et al. (2020)</t>
  </si>
  <si>
    <t>Potts et al. (1997)</t>
  </si>
  <si>
    <t>London Clay: Residual Strength</t>
  </si>
  <si>
    <t>Rouainia M, Helm P, Davies O, Glendinning S. Deterioration of an infrastructure cutting subjected to climate change. Acta Geotech 2020;15:2997–3016. https://doi.org/10.1007/s11440-020-00965-1</t>
  </si>
  <si>
    <r>
      <t>St. Dev. (</t>
    </r>
    <r>
      <rPr>
        <b/>
        <i/>
        <sz val="11"/>
        <color theme="1"/>
        <rFont val="Calibri"/>
        <family val="2"/>
        <scheme val="minor"/>
      </rPr>
      <t>s</t>
    </r>
    <r>
      <rPr>
        <b/>
        <sz val="11"/>
        <color theme="1"/>
        <rFont val="Calibri"/>
        <family val="2"/>
        <scheme val="minor"/>
      </rPr>
      <t>) phi_r</t>
    </r>
  </si>
  <si>
    <r>
      <t>Adopted St. Dev (</t>
    </r>
    <r>
      <rPr>
        <b/>
        <i/>
        <sz val="11"/>
        <color theme="1"/>
        <rFont val="Calibri"/>
        <family val="2"/>
        <scheme val="minor"/>
      </rPr>
      <t>s</t>
    </r>
    <r>
      <rPr>
        <b/>
        <sz val="11"/>
        <color theme="1"/>
        <rFont val="Calibri"/>
        <family val="2"/>
        <scheme val="minor"/>
      </rPr>
      <t>). phi_r</t>
    </r>
  </si>
  <si>
    <t>Helm, P.R., Svalova, A., Morsy, A.M., Rouainia, M., Smith, A., El-Hamalawi, A., Wilkinson, D.J., Postill, H. &amp; Glendinning, S. (2023). Data: Emulating long-term weather-driven transportation earthworks deterioration models to support asset management. Dataset. Newcastle University. https://doi.org/10.25405/data.ncl.22714831.</t>
  </si>
  <si>
    <r>
      <t xml:space="preserve">Helm, P.R., Svalova, A., Morsy, A.M., Rouainia, M., Smith, A., El-Hamalawi, A., Wilkinson, D.J., Postill, H. &amp; Glendinning, S. (2024). Emulating long-term weather-driven transportation earthworks deterioration models to support asset management. </t>
    </r>
    <r>
      <rPr>
        <i/>
        <sz val="14"/>
        <rFont val="Calibri"/>
        <family val="2"/>
        <scheme val="minor"/>
      </rPr>
      <t>Transportation Geotechnics</t>
    </r>
    <r>
      <rPr>
        <sz val="14"/>
        <rFont val="Calibri"/>
        <family val="2"/>
        <scheme val="minor"/>
      </rPr>
      <t xml:space="preserve"> 44: 101155. DOI: https://doi.org/10.1016/j.trgeo.2023.101155.</t>
    </r>
  </si>
  <si>
    <t>sigma_n [kPa]</t>
  </si>
  <si>
    <t>tau_r [kPa]</t>
  </si>
  <si>
    <t>phi_r [deg.]</t>
  </si>
  <si>
    <t>Mean tau_r [kPa]</t>
  </si>
  <si>
    <t>tan(phi_r) [-]</t>
  </si>
  <si>
    <t>Max c_r [deg]</t>
  </si>
  <si>
    <t>Min c_r [deg]</t>
  </si>
  <si>
    <t>c_r [deg]</t>
  </si>
  <si>
    <t>St. Dev. Z Score @99% CI (z)</t>
  </si>
  <si>
    <t>Max phi_r [deg]</t>
  </si>
  <si>
    <t>Min phi_r [deg]</t>
  </si>
  <si>
    <t>phi_r [deg]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</si>
</sst>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2">
    <font>
      <sz val="11"/>
      <color theme="1"/>
      <name val="Calibri"/>
      <family val="2"/>
      <scheme val="minor"/>
    </font>
    <font>
      <sz val="11"/>
      <color theme="1"/>
      <name val="Calibri"/>
      <family val="2"/>
      <scheme val="minor"/>
    </font>
    <font>
      <b/>
      <sz val="14"/>
      <color theme="1"/>
      <name val="Calibri"/>
      <family val="2"/>
      <scheme val="minor"/>
    </font>
    <font>
      <sz val="14"/>
      <color theme="1"/>
      <name val="Calibri"/>
      <family val="2"/>
      <scheme val="minor"/>
    </font>
    <font>
      <sz val="14"/>
      <color rgb="FF000000"/>
      <name val="Calibri"/>
      <family val="2"/>
      <scheme val="minor"/>
    </font>
    <font>
      <sz val="11"/>
      <color rgb="FF000000"/>
      <name val="CIDFont+F3"/>
    </font>
    <font>
      <u/>
      <sz val="11"/>
      <color theme="10"/>
      <name val="Calibri"/>
      <family val="2"/>
      <scheme val="minor"/>
    </font>
    <font>
      <sz val="11"/>
      <color rgb="FF000000"/>
      <name val="Calibri"/>
      <family val="2"/>
      <scheme val="minor"/>
    </font>
    <font>
      <sz val="14"/>
      <name val="Calibri"/>
      <family val="2"/>
      <scheme val="minor"/>
    </font>
    <font>
      <i/>
      <sz val="14"/>
      <name val="Calibri"/>
      <family val="2"/>
      <scheme val="minor"/>
    </font>
    <font>
      <b/>
      <sz val="11"/>
      <color theme="1"/>
      <name val="Calibri"/>
      <family val="2"/>
      <scheme val="minor"/>
    </font>
    <font>
      <b/>
      <i/>
      <sz val="11"/>
      <color theme="1"/>
      <name val="Calibri"/>
      <family val="2"/>
      <scheme val="minor"/>
    </font>
  </fonts>
  <fills count="2">
    <fill>
      <patternFill patternType="none"/>
    </fill>
    <fill>
      <patternFill patternType="gray125"/>
    </fill>
  </fills>
  <borders count="9">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6" fillId="0" borderId="0" applyNumberFormat="0" applyFill="0" applyBorder="0" applyAlignment="0" applyProtection="0"/>
  </cellStyleXfs>
  <cellXfs count="42">
    <xf numFmtId="0" fontId="0" fillId="0" borderId="0" xfId="0"/>
    <xf numFmtId="2" fontId="0" fillId="0" borderId="0" xfId="0" applyNumberFormat="1"/>
    <xf numFmtId="0" fontId="2"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Alignment="1">
      <alignment horizontal="left" vertical="center"/>
    </xf>
    <xf numFmtId="0" fontId="2" fillId="0" borderId="0" xfId="1" applyFont="1" applyAlignment="1">
      <alignment horizontal="left" vertical="center"/>
    </xf>
    <xf numFmtId="0" fontId="4" fillId="0" borderId="0" xfId="0" applyFont="1" applyAlignment="1">
      <alignment horizontal="left" vertical="center" wrapText="1"/>
    </xf>
    <xf numFmtId="0" fontId="3" fillId="0" borderId="0" xfId="0" applyFont="1"/>
    <xf numFmtId="0" fontId="5" fillId="0" borderId="0" xfId="0" applyFont="1"/>
    <xf numFmtId="0" fontId="2" fillId="0" borderId="0" xfId="0" applyFont="1"/>
    <xf numFmtId="0" fontId="0" fillId="0" borderId="0" xfId="0" applyAlignment="1">
      <alignment horizontal="left" vertical="center"/>
    </xf>
    <xf numFmtId="0" fontId="6" fillId="0" borderId="0" xfId="2"/>
    <xf numFmtId="0" fontId="7" fillId="0" borderId="0" xfId="0" applyFont="1" applyAlignment="1">
      <alignment horizontal="justify" vertical="center"/>
    </xf>
    <xf numFmtId="0" fontId="4" fillId="0" borderId="0" xfId="0" applyFont="1" applyAlignment="1">
      <alignment horizontal="left" wrapText="1"/>
    </xf>
    <xf numFmtId="0" fontId="0" fillId="0" borderId="0" xfId="0" applyAlignment="1">
      <alignment horizontal="center" vertical="center" wrapText="1"/>
    </xf>
    <xf numFmtId="0" fontId="0" fillId="0" borderId="0" xfId="0" applyAlignment="1">
      <alignment horizontal="center" vertical="center"/>
    </xf>
    <xf numFmtId="2" fontId="0" fillId="0" borderId="0" xfId="0" applyNumberFormat="1" applyAlignment="1">
      <alignment horizontal="center" vertical="center"/>
    </xf>
    <xf numFmtId="164" fontId="0" fillId="0" borderId="0" xfId="0" applyNumberFormat="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7" xfId="0" applyBorder="1" applyAlignment="1">
      <alignment horizontal="center" vertical="center"/>
    </xf>
    <xf numFmtId="0" fontId="8" fillId="0" borderId="0" xfId="1" applyFont="1" applyAlignment="1">
      <alignment horizontal="left" vertical="center" wrapText="1"/>
    </xf>
    <xf numFmtId="0" fontId="10" fillId="0" borderId="0" xfId="0" applyFont="1"/>
    <xf numFmtId="0" fontId="10" fillId="0" borderId="1" xfId="0" applyFont="1" applyBorder="1"/>
    <xf numFmtId="0" fontId="10" fillId="0" borderId="2" xfId="0" applyFont="1" applyBorder="1"/>
    <xf numFmtId="0" fontId="10" fillId="0" borderId="6" xfId="0" applyFont="1" applyBorder="1"/>
    <xf numFmtId="0" fontId="10" fillId="0" borderId="2" xfId="0" applyFont="1" applyBorder="1" applyAlignment="1">
      <alignment horizontal="center" vertical="center"/>
    </xf>
    <xf numFmtId="0" fontId="10" fillId="0" borderId="6" xfId="0" applyFont="1" applyBorder="1" applyAlignment="1">
      <alignment horizontal="center" vertical="center"/>
    </xf>
    <xf numFmtId="0" fontId="10" fillId="0" borderId="3" xfId="0" applyFont="1" applyBorder="1" applyAlignment="1">
      <alignment horizontal="center" vertical="center"/>
    </xf>
    <xf numFmtId="0" fontId="10" fillId="0" borderId="0" xfId="0" applyFont="1" applyAlignment="1">
      <alignment horizontal="center" vertical="center"/>
    </xf>
    <xf numFmtId="0" fontId="10" fillId="0" borderId="7" xfId="0" applyFont="1" applyBorder="1" applyAlignment="1">
      <alignment horizontal="center" vertical="center" wrapText="1"/>
    </xf>
    <xf numFmtId="0" fontId="10" fillId="0" borderId="0" xfId="0" applyFont="1" applyAlignment="1">
      <alignment horizontal="center" vertical="center" wrapText="1"/>
    </xf>
    <xf numFmtId="0" fontId="10" fillId="0" borderId="7" xfId="0" applyFont="1" applyBorder="1" applyAlignment="1">
      <alignment horizontal="center" vertical="center"/>
    </xf>
    <xf numFmtId="2" fontId="0" fillId="0" borderId="3" xfId="0" applyNumberFormat="1" applyBorder="1" applyAlignment="1">
      <alignment horizontal="center" vertical="center"/>
    </xf>
    <xf numFmtId="2" fontId="0" fillId="0" borderId="7" xfId="0" applyNumberFormat="1" applyBorder="1" applyAlignment="1">
      <alignment horizontal="center" vertical="center"/>
    </xf>
    <xf numFmtId="2" fontId="0" fillId="0" borderId="4" xfId="0" applyNumberFormat="1" applyBorder="1" applyAlignment="1">
      <alignment horizontal="center" vertical="center"/>
    </xf>
    <xf numFmtId="2" fontId="0" fillId="0" borderId="5" xfId="0" applyNumberFormat="1" applyBorder="1" applyAlignment="1">
      <alignment horizontal="center" vertical="center"/>
    </xf>
    <xf numFmtId="2" fontId="0" fillId="0" borderId="8" xfId="0" applyNumberFormat="1" applyBorder="1" applyAlignment="1">
      <alignment horizontal="center" vertical="center"/>
    </xf>
    <xf numFmtId="0" fontId="0" fillId="0" borderId="0" xfId="0" applyAlignment="1">
      <alignment horizontal="center" vertical="center" wrapText="1"/>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0" xfId="0" applyFont="1" applyAlignment="1">
      <alignment horizontal="center" vertical="center" wrapText="1"/>
    </xf>
  </cellXfs>
  <cellStyles count="3">
    <cellStyle name="Hyperlink" xfId="2" builtinId="8"/>
    <cellStyle name="Normal" xfId="0" builtinId="0"/>
    <cellStyle name="Normal 3" xfId="1" xr:uid="{6114148B-E5E4-48BE-8252-79029882590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10</xdr:row>
      <xdr:rowOff>0</xdr:rowOff>
    </xdr:from>
    <xdr:to>
      <xdr:col>0</xdr:col>
      <xdr:colOff>2542857</xdr:colOff>
      <xdr:row>11</xdr:row>
      <xdr:rowOff>238065</xdr:rowOff>
    </xdr:to>
    <xdr:pic>
      <xdr:nvPicPr>
        <xdr:cNvPr id="2" name="Picture 1">
          <a:extLst>
            <a:ext uri="{FF2B5EF4-FFF2-40B4-BE49-F238E27FC236}">
              <a16:creationId xmlns:a16="http://schemas.microsoft.com/office/drawing/2014/main" id="{AC51F7C1-E983-5E1C-A8C8-38AA126413BC}"/>
            </a:ext>
          </a:extLst>
        </xdr:cNvPr>
        <xdr:cNvPicPr>
          <a:picLocks noChangeAspect="1"/>
        </xdr:cNvPicPr>
      </xdr:nvPicPr>
      <xdr:blipFill>
        <a:blip xmlns:r="http://schemas.openxmlformats.org/officeDocument/2006/relationships" r:embed="rId1"/>
        <a:stretch>
          <a:fillRect/>
        </a:stretch>
      </xdr:blipFill>
      <xdr:spPr>
        <a:xfrm>
          <a:off x="0" y="3443654"/>
          <a:ext cx="2542857" cy="476190"/>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07AE9-E531-4631-8A0C-E6FD16A46341}">
  <dimension ref="A1:B33"/>
  <sheetViews>
    <sheetView tabSelected="1" zoomScaleNormal="100" workbookViewId="0"/>
  </sheetViews>
  <sheetFormatPr defaultRowHeight="18.75"/>
  <cols>
    <col min="1" max="1" width="145.7109375" style="7" customWidth="1"/>
  </cols>
  <sheetData>
    <row r="1" spans="1:1">
      <c r="A1" s="2" t="s">
        <v>0</v>
      </c>
    </row>
    <row r="2" spans="1:1" ht="56.25">
      <c r="A2" s="3" t="s">
        <v>30</v>
      </c>
    </row>
    <row r="3" spans="1:1">
      <c r="A3" s="4"/>
    </row>
    <row r="4" spans="1:1">
      <c r="A4" s="2" t="s">
        <v>4</v>
      </c>
    </row>
    <row r="5" spans="1:1" ht="56.25">
      <c r="A5" s="21" t="s">
        <v>31</v>
      </c>
    </row>
    <row r="7" spans="1:1">
      <c r="A7" s="5" t="s">
        <v>1</v>
      </c>
    </row>
    <row r="8" spans="1:1" ht="37.5">
      <c r="A8" s="6" t="s">
        <v>6</v>
      </c>
    </row>
    <row r="14" spans="1:1">
      <c r="A14" s="7" t="s">
        <v>3</v>
      </c>
    </row>
    <row r="15" spans="1:1">
      <c r="A15" s="7" t="s">
        <v>2</v>
      </c>
    </row>
    <row r="17" spans="1:2">
      <c r="A17" s="9" t="s">
        <v>5</v>
      </c>
    </row>
    <row r="18" spans="1:2" s="10" customFormat="1" ht="45" customHeight="1">
      <c r="A18" s="6" t="s">
        <v>14</v>
      </c>
      <c r="B18" s="12"/>
    </row>
    <row r="19" spans="1:2" s="10" customFormat="1" ht="45" customHeight="1">
      <c r="A19" s="6" t="s">
        <v>17</v>
      </c>
      <c r="B19" s="12"/>
    </row>
    <row r="20" spans="1:2" s="10" customFormat="1">
      <c r="A20" s="13" t="s">
        <v>15</v>
      </c>
    </row>
    <row r="21" spans="1:2" s="10" customFormat="1" ht="45" customHeight="1">
      <c r="A21" s="6" t="s">
        <v>18</v>
      </c>
    </row>
    <row r="22" spans="1:2" ht="45" customHeight="1">
      <c r="A22" s="6" t="s">
        <v>16</v>
      </c>
    </row>
    <row r="23" spans="1:2" ht="37.5">
      <c r="A23" s="6" t="s">
        <v>27</v>
      </c>
    </row>
    <row r="24" spans="1:2">
      <c r="A24" s="6"/>
    </row>
    <row r="25" spans="1:2">
      <c r="A25" s="6"/>
    </row>
    <row r="26" spans="1:2">
      <c r="A26" s="6"/>
    </row>
    <row r="27" spans="1:2" ht="15">
      <c r="A27"/>
    </row>
    <row r="28" spans="1:2" ht="15">
      <c r="A28" s="8"/>
    </row>
    <row r="30" spans="1:2" ht="15">
      <c r="A30"/>
    </row>
    <row r="31" spans="1:2" ht="15">
      <c r="A31" s="8"/>
    </row>
    <row r="32" spans="1:2" ht="15">
      <c r="A32"/>
    </row>
    <row r="33" spans="1:1" ht="15">
      <c r="A33" s="11"/>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F3F941-BB88-4E48-B482-6557E1B0A6E4}">
  <dimension ref="A1:AB53"/>
  <sheetViews>
    <sheetView zoomScaleNormal="100" workbookViewId="0"/>
  </sheetViews>
  <sheetFormatPr defaultRowHeight="15"/>
  <cols>
    <col min="1" max="1" width="23" style="15" bestFit="1" customWidth="1"/>
    <col min="2" max="2" width="12.42578125" style="15" bestFit="1" customWidth="1"/>
    <col min="3" max="3" width="10.5703125" style="15" bestFit="1" customWidth="1"/>
    <col min="4" max="4" width="23" style="15" bestFit="1" customWidth="1"/>
    <col min="5" max="5" width="13.42578125" style="15" bestFit="1" customWidth="1"/>
    <col min="6" max="6" width="21.5703125" style="15" bestFit="1" customWidth="1"/>
    <col min="7" max="7" width="22.140625" style="15" bestFit="1" customWidth="1"/>
    <col min="8" max="8" width="18" style="15" customWidth="1"/>
    <col min="9" max="9" width="13.42578125" style="15" bestFit="1" customWidth="1"/>
    <col min="10" max="10" width="10.5703125" style="15" bestFit="1" customWidth="1"/>
    <col min="11" max="11" width="13.42578125" style="15" bestFit="1" customWidth="1"/>
    <col min="12" max="12" width="10.5703125" style="15" bestFit="1" customWidth="1"/>
    <col min="13" max="13" width="13.42578125" style="15" bestFit="1" customWidth="1"/>
    <col min="14" max="14" width="11.7109375" style="15" bestFit="1" customWidth="1"/>
    <col min="15" max="15" width="22.7109375" style="15" bestFit="1" customWidth="1"/>
    <col min="16" max="16" width="11.7109375" style="15" bestFit="1" customWidth="1"/>
    <col min="17" max="17" width="13.42578125" style="15" bestFit="1" customWidth="1"/>
    <col min="18" max="18" width="10.85546875" style="15" bestFit="1" customWidth="1"/>
    <col min="19" max="19" width="13.42578125" style="15" bestFit="1" customWidth="1"/>
    <col min="20" max="20" width="15" style="15" bestFit="1" customWidth="1"/>
    <col min="21" max="21" width="14.7109375" style="15" bestFit="1" customWidth="1"/>
    <col min="22" max="22" width="16.42578125" style="15" bestFit="1" customWidth="1"/>
    <col min="23" max="23" width="21.5703125" style="15" bestFit="1" customWidth="1"/>
    <col min="24" max="24" width="19.7109375" style="15" bestFit="1" customWidth="1"/>
  </cols>
  <sheetData>
    <row r="1" spans="1:28" s="15" customFormat="1" ht="30" customHeight="1">
      <c r="A1" s="29" t="s">
        <v>13</v>
      </c>
      <c r="B1" s="29" t="s">
        <v>10</v>
      </c>
      <c r="C1" s="29"/>
      <c r="D1" s="29" t="s">
        <v>13</v>
      </c>
      <c r="E1" s="41" t="s">
        <v>19</v>
      </c>
      <c r="F1" s="41"/>
      <c r="G1" s="29"/>
      <c r="H1" s="29"/>
      <c r="I1" s="29" t="s">
        <v>7</v>
      </c>
      <c r="J1" s="29" t="s">
        <v>8</v>
      </c>
      <c r="K1" s="29" t="s">
        <v>7</v>
      </c>
      <c r="L1" s="29" t="s">
        <v>9</v>
      </c>
      <c r="M1" s="29" t="s">
        <v>7</v>
      </c>
      <c r="N1" s="29" t="s">
        <v>10</v>
      </c>
      <c r="O1" s="29" t="s">
        <v>11</v>
      </c>
      <c r="P1" s="29" t="s">
        <v>10</v>
      </c>
      <c r="Q1" s="29" t="s">
        <v>7</v>
      </c>
      <c r="R1" s="29" t="s">
        <v>12</v>
      </c>
      <c r="S1" s="18"/>
      <c r="T1" s="39" t="s">
        <v>22</v>
      </c>
      <c r="U1" s="40"/>
      <c r="V1" s="27" t="s">
        <v>25</v>
      </c>
      <c r="W1" s="26" t="s">
        <v>23</v>
      </c>
      <c r="X1" s="27" t="s">
        <v>24</v>
      </c>
    </row>
    <row r="2" spans="1:28" s="15" customFormat="1" ht="30" customHeight="1">
      <c r="D2" s="29" t="str">
        <f>"Mean (x"&amp;_xlfn.UNICHAR(773)&amp;") phi_r"</f>
        <v>Mean (x̅) phi_r</v>
      </c>
      <c r="E2" s="41" t="str">
        <f>"Adopted Mean (x"&amp;_xlfn.UNICHAR(773)&amp;") phi_r"</f>
        <v>Adopted Mean (x̅) phi_r</v>
      </c>
      <c r="F2" s="41"/>
      <c r="G2" s="31" t="s">
        <v>40</v>
      </c>
      <c r="H2" s="14"/>
      <c r="S2" s="19"/>
      <c r="T2" s="28" t="s">
        <v>21</v>
      </c>
      <c r="U2" s="29" t="s">
        <v>20</v>
      </c>
      <c r="V2" s="30" t="s">
        <v>26</v>
      </c>
      <c r="W2" s="31" t="s">
        <v>26</v>
      </c>
      <c r="X2" s="30" t="s">
        <v>26</v>
      </c>
    </row>
    <row r="3" spans="1:28" s="15" customFormat="1">
      <c r="D3" s="16">
        <f>AVERAGE(D8:D37)</f>
        <v>11.776867865807748</v>
      </c>
      <c r="E3" s="38">
        <v>11.75</v>
      </c>
      <c r="F3" s="38"/>
      <c r="G3" s="17">
        <v>2.5758293035489999</v>
      </c>
      <c r="H3" s="17"/>
      <c r="S3" s="19"/>
      <c r="T3" s="28" t="s">
        <v>41</v>
      </c>
      <c r="U3" s="29" t="s">
        <v>42</v>
      </c>
      <c r="V3" s="32" t="s">
        <v>43</v>
      </c>
      <c r="W3" s="29" t="s">
        <v>43</v>
      </c>
      <c r="X3" s="32" t="s">
        <v>43</v>
      </c>
    </row>
    <row r="4" spans="1:28" s="15" customFormat="1">
      <c r="D4" s="29" t="s">
        <v>28</v>
      </c>
      <c r="E4" s="41" t="s">
        <v>29</v>
      </c>
      <c r="F4" s="41"/>
      <c r="G4" s="29"/>
      <c r="S4" s="19"/>
      <c r="T4" s="19">
        <v>20</v>
      </c>
      <c r="U4" s="15">
        <v>6</v>
      </c>
      <c r="V4" s="20">
        <v>13</v>
      </c>
      <c r="W4" s="15">
        <v>10.1</v>
      </c>
      <c r="X4" s="20">
        <v>10</v>
      </c>
    </row>
    <row r="5" spans="1:28" s="15" customFormat="1">
      <c r="D5" s="16">
        <f>_xlfn.STDEV.S(D8:D37)</f>
        <v>1.484892549472157</v>
      </c>
      <c r="E5" s="38">
        <v>1.5</v>
      </c>
      <c r="F5" s="38"/>
      <c r="S5" s="19"/>
      <c r="T5" s="28" t="s">
        <v>37</v>
      </c>
      <c r="U5" s="29" t="s">
        <v>38</v>
      </c>
      <c r="V5" s="32" t="s">
        <v>39</v>
      </c>
      <c r="W5" s="29" t="s">
        <v>39</v>
      </c>
      <c r="X5" s="32" t="s">
        <v>39</v>
      </c>
    </row>
    <row r="6" spans="1:28" s="15" customFormat="1">
      <c r="S6" s="19"/>
      <c r="T6" s="19">
        <v>0</v>
      </c>
      <c r="U6" s="15">
        <v>0</v>
      </c>
      <c r="V6" s="20">
        <v>2</v>
      </c>
      <c r="W6" s="15">
        <v>1.5</v>
      </c>
      <c r="X6" s="20">
        <v>0</v>
      </c>
    </row>
    <row r="7" spans="1:28">
      <c r="A7" s="22" t="s">
        <v>32</v>
      </c>
      <c r="B7" s="22" t="s">
        <v>36</v>
      </c>
      <c r="C7" s="22" t="s">
        <v>33</v>
      </c>
      <c r="D7" s="22" t="s">
        <v>34</v>
      </c>
      <c r="E7" s="22" t="s">
        <v>32</v>
      </c>
      <c r="F7" s="29" t="str">
        <f>"x"&amp;_xlfn.UNICHAR(773)&amp;"+sz @99% CI "&amp;_xlfn.UNICHAR(215)&amp;" sigma_n"</f>
        <v>x̅+sz @99% CI × sigma_n</v>
      </c>
      <c r="G7" s="29" t="str">
        <f>"x"&amp;_xlfn.UNICHAR(773)&amp;"-sz @99% CI "&amp;_xlfn.UNICHAR(215)&amp;" sigma_n"</f>
        <v>x̅-sz @99% CI × sigma_n</v>
      </c>
      <c r="H7" s="22" t="s">
        <v>35</v>
      </c>
      <c r="I7" s="22" t="s">
        <v>32</v>
      </c>
      <c r="J7" s="22" t="s">
        <v>33</v>
      </c>
      <c r="K7" s="22" t="s">
        <v>32</v>
      </c>
      <c r="L7" s="22" t="s">
        <v>33</v>
      </c>
      <c r="M7" s="22" t="s">
        <v>32</v>
      </c>
      <c r="N7" s="22" t="s">
        <v>33</v>
      </c>
      <c r="O7" s="22" t="s">
        <v>32</v>
      </c>
      <c r="P7" s="22" t="s">
        <v>33</v>
      </c>
      <c r="Q7" s="22" t="s">
        <v>32</v>
      </c>
      <c r="R7" s="22" t="s">
        <v>33</v>
      </c>
      <c r="S7" s="23" t="s">
        <v>32</v>
      </c>
      <c r="T7" s="23" t="s">
        <v>33</v>
      </c>
      <c r="U7" s="24" t="s">
        <v>33</v>
      </c>
      <c r="V7" s="25" t="s">
        <v>33</v>
      </c>
      <c r="W7" s="24" t="s">
        <v>33</v>
      </c>
      <c r="X7" s="25" t="s">
        <v>33</v>
      </c>
    </row>
    <row r="8" spans="1:28">
      <c r="A8" s="16">
        <v>12.549200000000001</v>
      </c>
      <c r="B8" s="16">
        <v>0.25437900000000002</v>
      </c>
      <c r="C8" s="16">
        <f>A8*B8</f>
        <v>3.1922529468000005</v>
      </c>
      <c r="D8" s="16">
        <f>DEGREES(ATAN(B8))</f>
        <v>14.27213857819895</v>
      </c>
      <c r="E8" s="16">
        <v>0</v>
      </c>
      <c r="F8" s="16">
        <f>TAN(RADIANS($E$3+($E$5*$G$3)))*E8</f>
        <v>0</v>
      </c>
      <c r="G8" s="16">
        <f>TAN(RADIANS($E$3-($E$5*$G$3)))*E8</f>
        <v>0</v>
      </c>
      <c r="H8" s="16">
        <f>TAN(RADIANS($E$3))*E8</f>
        <v>0</v>
      </c>
      <c r="I8" s="16">
        <v>20</v>
      </c>
      <c r="J8" s="16">
        <v>4.6522800000000002</v>
      </c>
      <c r="K8" s="16">
        <v>20</v>
      </c>
      <c r="L8" s="16">
        <v>4.7926099999999998</v>
      </c>
      <c r="M8" s="16">
        <v>20</v>
      </c>
      <c r="N8" s="16">
        <v>10.863300000000001</v>
      </c>
      <c r="O8" s="16">
        <v>4.7553400000000003</v>
      </c>
      <c r="P8" s="16">
        <v>1.8304400000000001</v>
      </c>
      <c r="Q8" s="16">
        <v>40</v>
      </c>
      <c r="R8" s="16">
        <v>10.898400000000001</v>
      </c>
      <c r="S8" s="33">
        <v>0</v>
      </c>
      <c r="T8" s="33">
        <f>T$6+($S8*TAN(RADIANS(T$4)))</f>
        <v>0</v>
      </c>
      <c r="U8" s="16">
        <f>U$6+($S8*TAN(RADIANS(U$4)))</f>
        <v>0</v>
      </c>
      <c r="V8" s="34">
        <f t="shared" ref="V8:X9" si="0">V$6+($S8*TAN(RADIANS(V$4)))</f>
        <v>2</v>
      </c>
      <c r="W8" s="16">
        <f t="shared" si="0"/>
        <v>1.5</v>
      </c>
      <c r="X8" s="34">
        <f t="shared" si="0"/>
        <v>0</v>
      </c>
      <c r="Y8" s="1"/>
      <c r="Z8" s="1"/>
      <c r="AA8" s="1"/>
      <c r="AB8" s="1"/>
    </row>
    <row r="9" spans="1:28">
      <c r="A9" s="16">
        <v>26.410499999999999</v>
      </c>
      <c r="B9" s="16">
        <v>0.25930399999999998</v>
      </c>
      <c r="C9" s="16">
        <f t="shared" ref="C9:C37" si="1">A9*B9</f>
        <v>6.8483482919999989</v>
      </c>
      <c r="D9" s="16">
        <f t="shared" ref="D9:D37" si="2">DEGREES(ATAN(B9))</f>
        <v>14.536857058473768</v>
      </c>
      <c r="E9" s="16">
        <v>400</v>
      </c>
      <c r="F9" s="16">
        <f>TAN(RADIANS($E$3+($E$5*$G$3)))*E9</f>
        <v>111.78544444236405</v>
      </c>
      <c r="G9" s="16">
        <f>TAN(RADIANS($E$3-($E$5*$G$3)))*E9</f>
        <v>55.406791569710968</v>
      </c>
      <c r="H9" s="16">
        <f>TAN(RADIANS($E$3))*E9</f>
        <v>83.200119652617687</v>
      </c>
      <c r="I9" s="16">
        <v>20</v>
      </c>
      <c r="J9" s="16">
        <v>4.6677299999999997</v>
      </c>
      <c r="K9" s="16">
        <v>20</v>
      </c>
      <c r="L9" s="16">
        <v>4.4063100000000004</v>
      </c>
      <c r="M9" s="16">
        <v>20</v>
      </c>
      <c r="N9" s="16">
        <v>10.863300000000001</v>
      </c>
      <c r="O9" s="16">
        <v>14.697699999999999</v>
      </c>
      <c r="P9" s="16">
        <v>3.49518</v>
      </c>
      <c r="Q9" s="16">
        <v>100</v>
      </c>
      <c r="R9" s="16">
        <v>21.69</v>
      </c>
      <c r="S9" s="35">
        <v>400</v>
      </c>
      <c r="T9" s="35">
        <f>T$6+($S9*TAN(RADIANS(T$4)))</f>
        <v>145.58809370648095</v>
      </c>
      <c r="U9" s="36">
        <f>U$6+($S9*TAN(RADIANS(U$4)))</f>
        <v>42.04169410627059</v>
      </c>
      <c r="V9" s="37">
        <f t="shared" si="0"/>
        <v>94.347276450225252</v>
      </c>
      <c r="W9" s="36">
        <f t="shared" si="0"/>
        <v>72.750852067960054</v>
      </c>
      <c r="X9" s="37">
        <f t="shared" si="0"/>
        <v>70.530792283385992</v>
      </c>
      <c r="Y9" s="1"/>
      <c r="Z9" s="1"/>
      <c r="AA9" s="1"/>
      <c r="AB9" s="1"/>
    </row>
    <row r="10" spans="1:28">
      <c r="A10" s="16">
        <v>36.164900000000003</v>
      </c>
      <c r="B10" s="16">
        <v>0.21576000000000001</v>
      </c>
      <c r="C10" s="16">
        <f t="shared" si="1"/>
        <v>7.8029388240000008</v>
      </c>
      <c r="D10" s="16">
        <f t="shared" si="2"/>
        <v>12.175494531775909</v>
      </c>
      <c r="E10" s="15" t="e">
        <f>NA()</f>
        <v>#N/A</v>
      </c>
      <c r="F10" s="15" t="e">
        <f>NA()</f>
        <v>#N/A</v>
      </c>
      <c r="G10" s="15" t="e">
        <f>NA()</f>
        <v>#N/A</v>
      </c>
      <c r="H10" s="15" t="e">
        <f>NA()</f>
        <v>#N/A</v>
      </c>
      <c r="I10" s="16">
        <v>20</v>
      </c>
      <c r="J10" s="16">
        <v>3.1234000000000002</v>
      </c>
      <c r="K10" s="16">
        <v>20</v>
      </c>
      <c r="L10" s="16">
        <v>6.6896599999999999</v>
      </c>
      <c r="M10" s="16">
        <v>20</v>
      </c>
      <c r="N10" s="16">
        <v>10.882300000000001</v>
      </c>
      <c r="O10" s="16">
        <v>32.9011</v>
      </c>
      <c r="P10" s="16">
        <v>6.1310200000000004</v>
      </c>
      <c r="Q10" s="16">
        <v>200</v>
      </c>
      <c r="R10" s="16">
        <v>39.2577</v>
      </c>
      <c r="S10" s="16"/>
      <c r="T10" s="16"/>
      <c r="U10" s="16"/>
      <c r="V10" s="16"/>
      <c r="W10" s="16"/>
      <c r="X10" s="16"/>
      <c r="Y10" s="1"/>
      <c r="Z10" s="1"/>
      <c r="AA10" s="1"/>
      <c r="AB10" s="1"/>
    </row>
    <row r="11" spans="1:28">
      <c r="A11" s="16">
        <v>46.517699999999998</v>
      </c>
      <c r="B11" s="16">
        <v>0.219888</v>
      </c>
      <c r="C11" s="16">
        <f t="shared" si="1"/>
        <v>10.228684017599999</v>
      </c>
      <c r="D11" s="16">
        <f t="shared" si="2"/>
        <v>12.401297506699676</v>
      </c>
      <c r="E11" s="15" t="e">
        <f>NA()</f>
        <v>#N/A</v>
      </c>
      <c r="F11" s="15" t="e">
        <f>NA()</f>
        <v>#N/A</v>
      </c>
      <c r="G11" s="15" t="e">
        <f>NA()</f>
        <v>#N/A</v>
      </c>
      <c r="H11" s="15" t="e">
        <f>NA()</f>
        <v>#N/A</v>
      </c>
      <c r="I11" s="16">
        <v>40</v>
      </c>
      <c r="J11" s="16">
        <v>14.016299999999999</v>
      </c>
      <c r="K11" s="16">
        <v>40</v>
      </c>
      <c r="L11" s="16">
        <v>10.5921</v>
      </c>
      <c r="M11" s="16">
        <v>20</v>
      </c>
      <c r="N11" s="16">
        <v>10.863300000000001</v>
      </c>
      <c r="O11" s="16">
        <v>39.762599999999999</v>
      </c>
      <c r="P11" s="16">
        <v>7.24085</v>
      </c>
      <c r="Q11" s="15" t="e">
        <f>NA()</f>
        <v>#N/A</v>
      </c>
      <c r="R11" s="15" t="e">
        <f>NA()</f>
        <v>#N/A</v>
      </c>
      <c r="S11" s="16"/>
      <c r="T11" s="16"/>
      <c r="U11" s="16"/>
      <c r="V11" s="16"/>
      <c r="W11" s="16"/>
      <c r="X11" s="16"/>
      <c r="Y11" s="1"/>
      <c r="Z11" s="1"/>
      <c r="AA11" s="1"/>
      <c r="AB11" s="1"/>
    </row>
    <row r="12" spans="1:28">
      <c r="A12" s="16">
        <v>48.1235</v>
      </c>
      <c r="B12" s="16">
        <v>0.238062</v>
      </c>
      <c r="C12" s="16">
        <f t="shared" si="1"/>
        <v>11.456376657</v>
      </c>
      <c r="D12" s="16">
        <f t="shared" si="2"/>
        <v>13.390695505198151</v>
      </c>
      <c r="E12" s="15" t="e">
        <f>NA()</f>
        <v>#N/A</v>
      </c>
      <c r="F12" s="15" t="e">
        <f>NA()</f>
        <v>#N/A</v>
      </c>
      <c r="G12" s="15" t="e">
        <f>NA()</f>
        <v>#N/A</v>
      </c>
      <c r="H12" s="15" t="e">
        <f>NA()</f>
        <v>#N/A</v>
      </c>
      <c r="I12" s="16">
        <v>40</v>
      </c>
      <c r="J12" s="16">
        <v>6.6665599999999996</v>
      </c>
      <c r="K12" s="16">
        <v>40</v>
      </c>
      <c r="L12" s="16">
        <v>9.2376199999999997</v>
      </c>
      <c r="M12" s="16">
        <v>20</v>
      </c>
      <c r="N12" s="16">
        <v>6.1515599999999999</v>
      </c>
      <c r="O12" s="16">
        <v>58.387099999999997</v>
      </c>
      <c r="P12" s="16">
        <v>10.4316</v>
      </c>
      <c r="Q12" s="15" t="e">
        <f>NA()</f>
        <v>#N/A</v>
      </c>
      <c r="R12" s="15" t="e">
        <f>NA()</f>
        <v>#N/A</v>
      </c>
      <c r="S12" s="16"/>
      <c r="T12" s="16"/>
      <c r="U12" s="16"/>
      <c r="V12" s="16"/>
      <c r="W12" s="16"/>
      <c r="X12" s="16"/>
      <c r="Y12" s="1"/>
      <c r="Z12" s="1"/>
      <c r="AA12" s="1"/>
      <c r="AB12" s="1"/>
    </row>
    <row r="13" spans="1:28">
      <c r="A13" s="16">
        <v>66.882400000000004</v>
      </c>
      <c r="B13" s="16">
        <v>0.234653</v>
      </c>
      <c r="C13" s="16">
        <f t="shared" si="1"/>
        <v>15.694155807200001</v>
      </c>
      <c r="D13" s="16">
        <f t="shared" si="2"/>
        <v>13.20570860291434</v>
      </c>
      <c r="E13" s="15" t="e">
        <f>NA()</f>
        <v>#N/A</v>
      </c>
      <c r="F13" s="15" t="e">
        <f>NA()</f>
        <v>#N/A</v>
      </c>
      <c r="G13" s="15" t="e">
        <f>NA()</f>
        <v>#N/A</v>
      </c>
      <c r="H13" s="15" t="e">
        <f>NA()</f>
        <v>#N/A</v>
      </c>
      <c r="I13" s="16">
        <v>40</v>
      </c>
      <c r="J13" s="16">
        <v>6.6665599999999996</v>
      </c>
      <c r="K13" s="16">
        <v>40</v>
      </c>
      <c r="L13" s="16">
        <v>7.5449000000000002</v>
      </c>
      <c r="M13" s="16">
        <v>20</v>
      </c>
      <c r="N13" s="16">
        <v>4.5836300000000003</v>
      </c>
      <c r="O13" s="16">
        <v>63.9893</v>
      </c>
      <c r="P13" s="16">
        <v>11.818899999999999</v>
      </c>
      <c r="Q13" s="15" t="e">
        <f>NA()</f>
        <v>#N/A</v>
      </c>
      <c r="R13" s="15" t="e">
        <f>NA()</f>
        <v>#N/A</v>
      </c>
      <c r="S13" s="16"/>
      <c r="T13" s="16"/>
      <c r="U13" s="16"/>
      <c r="V13" s="16"/>
      <c r="W13" s="16"/>
      <c r="X13" s="16"/>
      <c r="Y13" s="1"/>
      <c r="Z13" s="1"/>
      <c r="AA13" s="1"/>
      <c r="AB13" s="1"/>
    </row>
    <row r="14" spans="1:28">
      <c r="A14" s="16">
        <v>67.864900000000006</v>
      </c>
      <c r="B14" s="16">
        <v>0.18868399999999999</v>
      </c>
      <c r="C14" s="16">
        <f t="shared" si="1"/>
        <v>12.805020791600001</v>
      </c>
      <c r="D14" s="16">
        <f t="shared" si="2"/>
        <v>10.685175460081183</v>
      </c>
      <c r="E14" s="15" t="e">
        <f>NA()</f>
        <v>#N/A</v>
      </c>
      <c r="F14" s="15" t="e">
        <f>NA()</f>
        <v>#N/A</v>
      </c>
      <c r="G14" s="15" t="e">
        <f>NA()</f>
        <v>#N/A</v>
      </c>
      <c r="H14" s="15" t="e">
        <f>NA()</f>
        <v>#N/A</v>
      </c>
      <c r="I14" s="16">
        <v>40</v>
      </c>
      <c r="J14" s="16">
        <v>6.0335000000000001</v>
      </c>
      <c r="K14" s="16">
        <v>40</v>
      </c>
      <c r="L14" s="16">
        <v>7.3398099999999999</v>
      </c>
      <c r="M14" s="16">
        <v>20</v>
      </c>
      <c r="N14" s="16">
        <v>4.1738600000000003</v>
      </c>
      <c r="O14" s="16">
        <v>81.492199999999997</v>
      </c>
      <c r="P14" s="16">
        <v>14.177300000000001</v>
      </c>
      <c r="Q14" s="15" t="e">
        <f>NA()</f>
        <v>#N/A</v>
      </c>
      <c r="R14" s="15" t="e">
        <f>NA()</f>
        <v>#N/A</v>
      </c>
      <c r="S14" s="16"/>
      <c r="T14" s="16"/>
      <c r="U14" s="16"/>
      <c r="V14" s="16"/>
      <c r="W14" s="16"/>
      <c r="X14" s="16"/>
      <c r="Y14" s="1"/>
      <c r="Z14" s="1"/>
      <c r="AA14" s="1"/>
      <c r="AB14" s="1"/>
    </row>
    <row r="15" spans="1:28">
      <c r="A15" s="16">
        <v>101.767</v>
      </c>
      <c r="B15" s="16">
        <v>0.22615399999999999</v>
      </c>
      <c r="C15" s="16">
        <f t="shared" si="1"/>
        <v>23.015014118</v>
      </c>
      <c r="D15" s="16">
        <f t="shared" si="2"/>
        <v>12.743301246856918</v>
      </c>
      <c r="E15" s="15" t="e">
        <f>NA()</f>
        <v>#N/A</v>
      </c>
      <c r="F15" s="15" t="e">
        <f>NA()</f>
        <v>#N/A</v>
      </c>
      <c r="G15" s="15" t="e">
        <f>NA()</f>
        <v>#N/A</v>
      </c>
      <c r="H15" s="15" t="e">
        <f>NA()</f>
        <v>#N/A</v>
      </c>
      <c r="I15" s="16">
        <v>100</v>
      </c>
      <c r="J15" s="16">
        <v>25.0656</v>
      </c>
      <c r="K15" s="16">
        <v>40</v>
      </c>
      <c r="L15" s="16">
        <v>10.3567</v>
      </c>
      <c r="M15" s="16">
        <v>20</v>
      </c>
      <c r="N15" s="16">
        <v>4.1738600000000003</v>
      </c>
      <c r="O15" s="16">
        <v>89.194800000000001</v>
      </c>
      <c r="P15" s="16">
        <v>15.842000000000001</v>
      </c>
      <c r="Q15" s="15" t="e">
        <f>NA()</f>
        <v>#N/A</v>
      </c>
      <c r="R15" s="15" t="e">
        <f>NA()</f>
        <v>#N/A</v>
      </c>
      <c r="S15" s="16"/>
      <c r="T15" s="16"/>
      <c r="U15" s="16"/>
      <c r="V15" s="16"/>
      <c r="W15" s="16"/>
      <c r="X15" s="16"/>
      <c r="Y15" s="1"/>
      <c r="Z15" s="1"/>
      <c r="AA15" s="1"/>
      <c r="AB15" s="1"/>
    </row>
    <row r="16" spans="1:28">
      <c r="A16" s="16">
        <v>105.681</v>
      </c>
      <c r="B16" s="16">
        <v>0.26292199999999999</v>
      </c>
      <c r="C16" s="16">
        <f t="shared" si="1"/>
        <v>27.785859881999997</v>
      </c>
      <c r="D16" s="16">
        <f t="shared" si="2"/>
        <v>14.730921703827242</v>
      </c>
      <c r="E16" s="15" t="e">
        <f>NA()</f>
        <v>#N/A</v>
      </c>
      <c r="F16" s="15" t="e">
        <f>NA()</f>
        <v>#N/A</v>
      </c>
      <c r="G16" s="15" t="e">
        <f>NA()</f>
        <v>#N/A</v>
      </c>
      <c r="H16" s="15" t="e">
        <f>NA()</f>
        <v>#N/A</v>
      </c>
      <c r="I16" s="16">
        <v>100</v>
      </c>
      <c r="J16" s="16">
        <v>14.927300000000001</v>
      </c>
      <c r="K16" s="16">
        <v>40</v>
      </c>
      <c r="L16" s="16">
        <v>10.3567</v>
      </c>
      <c r="M16" s="16">
        <v>40</v>
      </c>
      <c r="N16" s="16">
        <v>6.4356099999999996</v>
      </c>
      <c r="O16" s="16">
        <v>92.555300000000003</v>
      </c>
      <c r="P16" s="16">
        <v>16.258199999999999</v>
      </c>
      <c r="Q16" s="15" t="e">
        <f>NA()</f>
        <v>#N/A</v>
      </c>
      <c r="R16" s="15" t="e">
        <f>NA()</f>
        <v>#N/A</v>
      </c>
      <c r="S16" s="16"/>
      <c r="T16" s="16"/>
      <c r="U16" s="16"/>
      <c r="V16" s="16"/>
      <c r="W16" s="16"/>
      <c r="X16" s="16"/>
      <c r="Y16" s="1"/>
      <c r="Z16" s="1"/>
      <c r="AA16" s="1"/>
      <c r="AB16" s="1"/>
    </row>
    <row r="17" spans="1:28">
      <c r="A17" s="16">
        <v>112.11</v>
      </c>
      <c r="B17" s="16">
        <v>0.22378000000000001</v>
      </c>
      <c r="C17" s="16">
        <f t="shared" si="1"/>
        <v>25.087975800000002</v>
      </c>
      <c r="D17" s="16">
        <f t="shared" si="2"/>
        <v>12.613833497726359</v>
      </c>
      <c r="E17" s="15" t="e">
        <f>NA()</f>
        <v>#N/A</v>
      </c>
      <c r="F17" s="15" t="e">
        <f>NA()</f>
        <v>#N/A</v>
      </c>
      <c r="G17" s="15" t="e">
        <f>NA()</f>
        <v>#N/A</v>
      </c>
      <c r="H17" s="15" t="e">
        <f>NA()</f>
        <v>#N/A</v>
      </c>
      <c r="I17" s="16">
        <v>100</v>
      </c>
      <c r="J17" s="16">
        <v>14.927300000000001</v>
      </c>
      <c r="K17" s="16">
        <v>100</v>
      </c>
      <c r="L17" s="16">
        <v>26.4803</v>
      </c>
      <c r="M17" s="16">
        <v>40</v>
      </c>
      <c r="N17" s="16">
        <v>6.4356099999999996</v>
      </c>
      <c r="O17" s="16">
        <v>109.637</v>
      </c>
      <c r="P17" s="16">
        <v>18.061699999999998</v>
      </c>
      <c r="Q17" s="15" t="e">
        <f>NA()</f>
        <v>#N/A</v>
      </c>
      <c r="R17" s="15" t="e">
        <f>NA()</f>
        <v>#N/A</v>
      </c>
      <c r="S17" s="16"/>
      <c r="T17" s="16"/>
      <c r="U17" s="16"/>
      <c r="V17" s="16"/>
      <c r="W17" s="16"/>
      <c r="X17" s="16"/>
      <c r="Y17" s="1"/>
      <c r="Z17" s="1"/>
      <c r="AA17" s="1"/>
      <c r="AB17" s="1"/>
    </row>
    <row r="18" spans="1:28">
      <c r="A18" s="16">
        <v>122.429</v>
      </c>
      <c r="B18" s="16">
        <v>0.20580100000000001</v>
      </c>
      <c r="C18" s="16">
        <f t="shared" si="1"/>
        <v>25.196010629000003</v>
      </c>
      <c r="D18" s="16">
        <f t="shared" si="2"/>
        <v>11.629162288684137</v>
      </c>
      <c r="E18" s="15" t="e">
        <f>NA()</f>
        <v>#N/A</v>
      </c>
      <c r="F18" s="15" t="e">
        <f>NA()</f>
        <v>#N/A</v>
      </c>
      <c r="G18" s="15" t="e">
        <f>NA()</f>
        <v>#N/A</v>
      </c>
      <c r="H18" s="15" t="e">
        <f>NA()</f>
        <v>#N/A</v>
      </c>
      <c r="I18" s="16">
        <v>100</v>
      </c>
      <c r="J18" s="16">
        <v>13.186299999999999</v>
      </c>
      <c r="K18" s="16">
        <v>100</v>
      </c>
      <c r="L18" s="16">
        <v>23.094100000000001</v>
      </c>
      <c r="M18" s="16">
        <v>40</v>
      </c>
      <c r="N18" s="16">
        <v>7.0196699999999996</v>
      </c>
      <c r="O18" s="16">
        <v>184.55699999999999</v>
      </c>
      <c r="P18" s="16">
        <v>31.7958</v>
      </c>
      <c r="Q18" s="15" t="e">
        <f>NA()</f>
        <v>#N/A</v>
      </c>
      <c r="R18" s="15" t="e">
        <f>NA()</f>
        <v>#N/A</v>
      </c>
      <c r="S18" s="16"/>
      <c r="T18" s="16"/>
      <c r="U18" s="16"/>
      <c r="V18" s="16"/>
      <c r="W18" s="16"/>
      <c r="X18" s="16"/>
      <c r="Y18" s="1"/>
      <c r="Z18" s="1"/>
      <c r="AA18" s="1"/>
      <c r="AB18" s="1"/>
    </row>
    <row r="19" spans="1:28">
      <c r="A19" s="16">
        <v>145.22300000000001</v>
      </c>
      <c r="B19" s="16">
        <v>0.203178</v>
      </c>
      <c r="C19" s="16">
        <f t="shared" si="1"/>
        <v>29.506118694000001</v>
      </c>
      <c r="D19" s="16">
        <f t="shared" si="2"/>
        <v>11.484907673053893</v>
      </c>
      <c r="E19" s="15" t="e">
        <f>NA()</f>
        <v>#N/A</v>
      </c>
      <c r="F19" s="15" t="e">
        <f>NA()</f>
        <v>#N/A</v>
      </c>
      <c r="G19" s="15" t="e">
        <f>NA()</f>
        <v>#N/A</v>
      </c>
      <c r="H19" s="15" t="e">
        <f>NA()</f>
        <v>#N/A</v>
      </c>
      <c r="I19" s="16">
        <v>200</v>
      </c>
      <c r="J19" s="16">
        <v>23.717700000000001</v>
      </c>
      <c r="K19" s="16">
        <v>100</v>
      </c>
      <c r="L19" s="16">
        <v>18.862300000000001</v>
      </c>
      <c r="M19" s="16">
        <v>40</v>
      </c>
      <c r="N19" s="16">
        <v>7.0196699999999996</v>
      </c>
      <c r="O19" s="15" t="e">
        <f>NA()</f>
        <v>#N/A</v>
      </c>
      <c r="P19" s="15" t="e">
        <f>NA()</f>
        <v>#N/A</v>
      </c>
      <c r="Q19" s="15" t="e">
        <f>NA()</f>
        <v>#N/A</v>
      </c>
      <c r="R19" s="15" t="e">
        <f>NA()</f>
        <v>#N/A</v>
      </c>
      <c r="S19" s="16"/>
      <c r="T19" s="16"/>
      <c r="U19" s="16"/>
      <c r="V19" s="16"/>
      <c r="W19" s="16"/>
      <c r="X19" s="16"/>
      <c r="Y19" s="1"/>
      <c r="Z19" s="1"/>
      <c r="AA19" s="1"/>
      <c r="AB19" s="1"/>
    </row>
    <row r="20" spans="1:28">
      <c r="A20" s="16">
        <v>148.76</v>
      </c>
      <c r="B20" s="16">
        <v>0.223048</v>
      </c>
      <c r="C20" s="16">
        <f t="shared" si="1"/>
        <v>33.180620479999995</v>
      </c>
      <c r="D20" s="16">
        <f t="shared" si="2"/>
        <v>12.573886876828475</v>
      </c>
      <c r="E20" s="15" t="e">
        <f>NA()</f>
        <v>#N/A</v>
      </c>
      <c r="F20" s="15" t="e">
        <f>NA()</f>
        <v>#N/A</v>
      </c>
      <c r="G20" s="15" t="e">
        <f>NA()</f>
        <v>#N/A</v>
      </c>
      <c r="H20" s="15" t="e">
        <f>NA()</f>
        <v>#N/A</v>
      </c>
      <c r="I20" s="15" t="e">
        <f>NA()</f>
        <v>#N/A</v>
      </c>
      <c r="J20" s="15" t="e">
        <f>NA()</f>
        <v>#N/A</v>
      </c>
      <c r="K20" s="16">
        <v>100</v>
      </c>
      <c r="L20" s="16">
        <v>18.349499999999999</v>
      </c>
      <c r="M20" s="16">
        <v>40</v>
      </c>
      <c r="N20" s="16">
        <v>9.6969100000000008</v>
      </c>
      <c r="O20" s="15" t="e">
        <f>NA()</f>
        <v>#N/A</v>
      </c>
      <c r="P20" s="15" t="e">
        <f>NA()</f>
        <v>#N/A</v>
      </c>
      <c r="Q20" s="15" t="e">
        <f>NA()</f>
        <v>#N/A</v>
      </c>
      <c r="R20" s="15" t="e">
        <f>NA()</f>
        <v>#N/A</v>
      </c>
      <c r="S20" s="16"/>
      <c r="T20" s="16"/>
      <c r="U20" s="16"/>
      <c r="V20" s="16"/>
      <c r="W20" s="16"/>
      <c r="X20" s="16"/>
      <c r="Y20" s="1"/>
      <c r="Z20" s="1"/>
      <c r="AA20" s="1"/>
      <c r="AB20" s="1"/>
    </row>
    <row r="21" spans="1:28">
      <c r="A21" s="16">
        <v>158.184</v>
      </c>
      <c r="B21" s="16">
        <v>0.19251499999999999</v>
      </c>
      <c r="C21" s="16">
        <f t="shared" si="1"/>
        <v>30.452792759999998</v>
      </c>
      <c r="D21" s="16">
        <f t="shared" si="2"/>
        <v>10.896980866005084</v>
      </c>
      <c r="E21" s="15" t="e">
        <f>NA()</f>
        <v>#N/A</v>
      </c>
      <c r="F21" s="15" t="e">
        <f>NA()</f>
        <v>#N/A</v>
      </c>
      <c r="G21" s="15" t="e">
        <f>NA()</f>
        <v>#N/A</v>
      </c>
      <c r="H21" s="15" t="e">
        <f>NA()</f>
        <v>#N/A</v>
      </c>
      <c r="I21" s="15" t="e">
        <f>NA()</f>
        <v>#N/A</v>
      </c>
      <c r="J21" s="15" t="e">
        <f>NA()</f>
        <v>#N/A</v>
      </c>
      <c r="K21" s="16">
        <v>100</v>
      </c>
      <c r="L21" s="16">
        <v>25.8919</v>
      </c>
      <c r="M21" s="16">
        <v>40</v>
      </c>
      <c r="N21" s="16">
        <v>7.6998899999999999</v>
      </c>
      <c r="O21" s="15" t="e">
        <f>NA()</f>
        <v>#N/A</v>
      </c>
      <c r="P21" s="15" t="e">
        <f>NA()</f>
        <v>#N/A</v>
      </c>
      <c r="Q21" s="15" t="e">
        <f>NA()</f>
        <v>#N/A</v>
      </c>
      <c r="R21" s="15" t="e">
        <f>NA()</f>
        <v>#N/A</v>
      </c>
      <c r="S21" s="16"/>
      <c r="T21" s="16"/>
      <c r="U21" s="16"/>
      <c r="V21" s="16"/>
      <c r="W21" s="16"/>
      <c r="X21" s="16"/>
      <c r="Y21" s="1"/>
      <c r="Z21" s="1"/>
      <c r="AA21" s="1"/>
      <c r="AB21" s="1"/>
    </row>
    <row r="22" spans="1:28">
      <c r="A22" s="16">
        <v>73.400300000000001</v>
      </c>
      <c r="B22" s="16">
        <v>0.25402999999999998</v>
      </c>
      <c r="C22" s="16">
        <f t="shared" si="1"/>
        <v>18.645878208999999</v>
      </c>
      <c r="D22" s="16">
        <f t="shared" si="2"/>
        <v>14.253356075276377</v>
      </c>
      <c r="E22" s="15" t="e">
        <f>NA()</f>
        <v>#N/A</v>
      </c>
      <c r="F22" s="15" t="e">
        <f>NA()</f>
        <v>#N/A</v>
      </c>
      <c r="G22" s="15" t="e">
        <f>NA()</f>
        <v>#N/A</v>
      </c>
      <c r="H22" s="15" t="e">
        <f>NA()</f>
        <v>#N/A</v>
      </c>
      <c r="I22" s="15" t="e">
        <f>NA()</f>
        <v>#N/A</v>
      </c>
      <c r="J22" s="15" t="e">
        <f>NA()</f>
        <v>#N/A</v>
      </c>
      <c r="K22" s="16">
        <v>100</v>
      </c>
      <c r="L22" s="16">
        <v>25.8919</v>
      </c>
      <c r="M22" s="16">
        <v>100</v>
      </c>
      <c r="N22" s="16">
        <v>15.5571</v>
      </c>
      <c r="O22" s="15" t="e">
        <f>NA()</f>
        <v>#N/A</v>
      </c>
      <c r="P22" s="15" t="e">
        <f>NA()</f>
        <v>#N/A</v>
      </c>
      <c r="Q22" s="15" t="e">
        <f>NA()</f>
        <v>#N/A</v>
      </c>
      <c r="R22" s="15" t="e">
        <f>NA()</f>
        <v>#N/A</v>
      </c>
      <c r="S22" s="16"/>
      <c r="T22" s="16"/>
      <c r="U22" s="16"/>
      <c r="V22" s="16"/>
      <c r="W22" s="16"/>
      <c r="X22" s="16"/>
      <c r="Y22" s="1"/>
      <c r="Z22" s="1"/>
      <c r="AA22" s="1"/>
      <c r="AB22" s="1"/>
    </row>
    <row r="23" spans="1:28">
      <c r="A23" s="16">
        <v>144.71799999999999</v>
      </c>
      <c r="B23" s="16">
        <v>0.21749299999999999</v>
      </c>
      <c r="C23" s="16">
        <f t="shared" si="1"/>
        <v>31.475151973999996</v>
      </c>
      <c r="D23" s="16">
        <f t="shared" si="2"/>
        <v>12.270337402934997</v>
      </c>
      <c r="E23" s="15" t="e">
        <f>NA()</f>
        <v>#N/A</v>
      </c>
      <c r="F23" s="15" t="e">
        <f>NA()</f>
        <v>#N/A</v>
      </c>
      <c r="G23" s="15" t="e">
        <f>NA()</f>
        <v>#N/A</v>
      </c>
      <c r="H23" s="15" t="e">
        <f>NA()</f>
        <v>#N/A</v>
      </c>
      <c r="I23" s="15" t="e">
        <f>NA()</f>
        <v>#N/A</v>
      </c>
      <c r="J23" s="15" t="e">
        <f>NA()</f>
        <v>#N/A</v>
      </c>
      <c r="K23" s="16">
        <v>400</v>
      </c>
      <c r="L23" s="16">
        <v>74.415400000000005</v>
      </c>
      <c r="M23" s="16">
        <v>100</v>
      </c>
      <c r="N23" s="16">
        <v>15.485799999999999</v>
      </c>
      <c r="O23" s="15" t="e">
        <f>NA()</f>
        <v>#N/A</v>
      </c>
      <c r="P23" s="15" t="e">
        <f>NA()</f>
        <v>#N/A</v>
      </c>
      <c r="Q23" s="15" t="e">
        <f>NA()</f>
        <v>#N/A</v>
      </c>
      <c r="R23" s="15" t="e">
        <f>NA()</f>
        <v>#N/A</v>
      </c>
      <c r="S23" s="16"/>
      <c r="T23" s="16"/>
      <c r="U23" s="16"/>
      <c r="V23" s="16"/>
      <c r="W23" s="16"/>
      <c r="X23" s="16"/>
      <c r="Y23" s="1"/>
      <c r="Z23" s="1"/>
      <c r="AA23" s="1"/>
      <c r="AB23" s="1"/>
    </row>
    <row r="24" spans="1:28">
      <c r="A24" s="16">
        <v>190.81399999999999</v>
      </c>
      <c r="B24" s="16">
        <v>0.20096700000000001</v>
      </c>
      <c r="C24" s="16">
        <f t="shared" si="1"/>
        <v>38.347317138000001</v>
      </c>
      <c r="D24" s="16">
        <f t="shared" si="2"/>
        <v>11.363196610120706</v>
      </c>
      <c r="E24" s="15" t="e">
        <f>NA()</f>
        <v>#N/A</v>
      </c>
      <c r="F24" s="15" t="e">
        <f>NA()</f>
        <v>#N/A</v>
      </c>
      <c r="G24" s="15" t="e">
        <f>NA()</f>
        <v>#N/A</v>
      </c>
      <c r="H24" s="15" t="e">
        <f>NA()</f>
        <v>#N/A</v>
      </c>
      <c r="I24" s="15" t="e">
        <f>NA()</f>
        <v>#N/A</v>
      </c>
      <c r="J24" s="15" t="e">
        <f>NA()</f>
        <v>#N/A</v>
      </c>
      <c r="K24" s="16">
        <v>400</v>
      </c>
      <c r="L24" s="16">
        <v>70.063199999999995</v>
      </c>
      <c r="M24" s="16">
        <v>100</v>
      </c>
      <c r="N24" s="16">
        <v>16.696899999999999</v>
      </c>
      <c r="O24" s="15" t="e">
        <f>NA()</f>
        <v>#N/A</v>
      </c>
      <c r="P24" s="15" t="e">
        <f>NA()</f>
        <v>#N/A</v>
      </c>
      <c r="Q24" s="15" t="e">
        <f>NA()</f>
        <v>#N/A</v>
      </c>
      <c r="R24" s="15" t="e">
        <f>NA()</f>
        <v>#N/A</v>
      </c>
      <c r="S24" s="16"/>
      <c r="T24" s="16"/>
      <c r="U24" s="16"/>
      <c r="V24" s="16"/>
      <c r="W24" s="16"/>
      <c r="X24" s="16"/>
      <c r="Y24" s="1"/>
      <c r="Z24" s="1"/>
      <c r="AA24" s="1"/>
      <c r="AB24" s="1"/>
    </row>
    <row r="25" spans="1:28">
      <c r="A25" s="16">
        <v>191.833</v>
      </c>
      <c r="B25" s="16">
        <v>0.178839</v>
      </c>
      <c r="C25" s="16">
        <f t="shared" si="1"/>
        <v>34.307221886999997</v>
      </c>
      <c r="D25" s="16">
        <f t="shared" si="2"/>
        <v>10.139527925679513</v>
      </c>
      <c r="E25" s="15" t="e">
        <f>NA()</f>
        <v>#N/A</v>
      </c>
      <c r="F25" s="15" t="e">
        <f>NA()</f>
        <v>#N/A</v>
      </c>
      <c r="G25" s="15" t="e">
        <f>NA()</f>
        <v>#N/A</v>
      </c>
      <c r="H25" s="15" t="e">
        <f>NA()</f>
        <v>#N/A</v>
      </c>
      <c r="I25" s="15" t="e">
        <f>NA()</f>
        <v>#N/A</v>
      </c>
      <c r="J25" s="15" t="e">
        <f>NA()</f>
        <v>#N/A</v>
      </c>
      <c r="K25" s="16">
        <v>400</v>
      </c>
      <c r="L25" s="16">
        <v>55.359000000000002</v>
      </c>
      <c r="M25" s="16">
        <v>100</v>
      </c>
      <c r="N25" s="16">
        <v>16.2483</v>
      </c>
      <c r="O25" s="15" t="e">
        <f>NA()</f>
        <v>#N/A</v>
      </c>
      <c r="P25" s="15" t="e">
        <f>NA()</f>
        <v>#N/A</v>
      </c>
      <c r="Q25" s="15" t="e">
        <f>NA()</f>
        <v>#N/A</v>
      </c>
      <c r="R25" s="15" t="e">
        <f>NA()</f>
        <v>#N/A</v>
      </c>
      <c r="S25" s="16"/>
      <c r="T25" s="16"/>
      <c r="U25" s="16"/>
      <c r="V25" s="16"/>
      <c r="W25" s="16"/>
      <c r="X25" s="16"/>
      <c r="Y25" s="1"/>
      <c r="Z25" s="1"/>
      <c r="AA25" s="1"/>
      <c r="AB25" s="1"/>
    </row>
    <row r="26" spans="1:28">
      <c r="A26" s="16">
        <v>288.97500000000002</v>
      </c>
      <c r="B26" s="16">
        <v>0.17213000000000001</v>
      </c>
      <c r="C26" s="16">
        <f t="shared" si="1"/>
        <v>49.741266750000008</v>
      </c>
      <c r="D26" s="16">
        <f t="shared" si="2"/>
        <v>9.7666155385392983</v>
      </c>
      <c r="E26" s="15" t="e">
        <f>NA()</f>
        <v>#N/A</v>
      </c>
      <c r="F26" s="15" t="e">
        <f>NA()</f>
        <v>#N/A</v>
      </c>
      <c r="G26" s="15" t="e">
        <f>NA()</f>
        <v>#N/A</v>
      </c>
      <c r="H26" s="15" t="e">
        <f>NA()</f>
        <v>#N/A</v>
      </c>
      <c r="I26" s="15" t="e">
        <f>NA()</f>
        <v>#N/A</v>
      </c>
      <c r="J26" s="15" t="e">
        <f>NA()</f>
        <v>#N/A</v>
      </c>
      <c r="K26" s="15" t="e">
        <f>NA()</f>
        <v>#N/A</v>
      </c>
      <c r="L26" s="15" t="e">
        <f>NA()</f>
        <v>#N/A</v>
      </c>
      <c r="M26" s="16">
        <v>100</v>
      </c>
      <c r="N26" s="16">
        <v>19.609500000000001</v>
      </c>
      <c r="O26" s="15" t="e">
        <f>NA()</f>
        <v>#N/A</v>
      </c>
      <c r="P26" s="15" t="e">
        <f>NA()</f>
        <v>#N/A</v>
      </c>
      <c r="Q26" s="15" t="e">
        <f>NA()</f>
        <v>#N/A</v>
      </c>
      <c r="R26" s="15" t="e">
        <f>NA()</f>
        <v>#N/A</v>
      </c>
      <c r="S26" s="16"/>
      <c r="T26" s="16"/>
      <c r="U26" s="16"/>
      <c r="V26" s="16"/>
      <c r="W26" s="16"/>
      <c r="X26" s="16"/>
      <c r="Y26" s="1"/>
      <c r="Z26" s="1"/>
      <c r="AA26" s="1"/>
      <c r="AB26" s="1"/>
    </row>
    <row r="27" spans="1:28">
      <c r="A27" s="16">
        <v>363.19499999999999</v>
      </c>
      <c r="B27" s="16">
        <v>0.198824</v>
      </c>
      <c r="C27" s="16">
        <f t="shared" si="1"/>
        <v>72.211882680000002</v>
      </c>
      <c r="D27" s="16">
        <f t="shared" si="2"/>
        <v>11.245129541687584</v>
      </c>
      <c r="E27" s="15" t="e">
        <f>NA()</f>
        <v>#N/A</v>
      </c>
      <c r="F27" s="15" t="e">
        <f>NA()</f>
        <v>#N/A</v>
      </c>
      <c r="G27" s="15" t="e">
        <f>NA()</f>
        <v>#N/A</v>
      </c>
      <c r="H27" s="15" t="e">
        <f>NA()</f>
        <v>#N/A</v>
      </c>
      <c r="I27" s="15" t="e">
        <f>NA()</f>
        <v>#N/A</v>
      </c>
      <c r="J27" s="15" t="e">
        <f>NA()</f>
        <v>#N/A</v>
      </c>
      <c r="K27" s="15" t="e">
        <f>NA()</f>
        <v>#N/A</v>
      </c>
      <c r="L27" s="15" t="e">
        <f>NA()</f>
        <v>#N/A</v>
      </c>
      <c r="M27" s="16">
        <v>100</v>
      </c>
      <c r="N27" s="16">
        <v>36.405299999999997</v>
      </c>
      <c r="O27" s="15" t="e">
        <f>NA()</f>
        <v>#N/A</v>
      </c>
      <c r="P27" s="15" t="e">
        <f>NA()</f>
        <v>#N/A</v>
      </c>
      <c r="Q27" s="15" t="e">
        <f>NA()</f>
        <v>#N/A</v>
      </c>
      <c r="R27" s="15" t="e">
        <f>NA()</f>
        <v>#N/A</v>
      </c>
      <c r="S27" s="16"/>
      <c r="T27" s="16"/>
      <c r="U27" s="16"/>
      <c r="V27" s="16"/>
      <c r="W27" s="16"/>
      <c r="X27" s="16"/>
      <c r="Y27" s="1"/>
      <c r="Z27" s="1"/>
      <c r="AA27" s="1"/>
      <c r="AB27" s="1"/>
    </row>
    <row r="28" spans="1:28">
      <c r="A28" s="16">
        <v>377.21300000000002</v>
      </c>
      <c r="B28" s="16">
        <v>0.19204199999999999</v>
      </c>
      <c r="C28" s="16">
        <f t="shared" si="1"/>
        <v>72.440738945999996</v>
      </c>
      <c r="D28" s="16">
        <f t="shared" si="2"/>
        <v>10.870846188440911</v>
      </c>
      <c r="E28" s="15" t="e">
        <f>NA()</f>
        <v>#N/A</v>
      </c>
      <c r="F28" s="15" t="e">
        <f>NA()</f>
        <v>#N/A</v>
      </c>
      <c r="G28" s="15" t="e">
        <f>NA()</f>
        <v>#N/A</v>
      </c>
      <c r="H28" s="15" t="e">
        <f>NA()</f>
        <v>#N/A</v>
      </c>
      <c r="I28" s="15" t="e">
        <f>NA()</f>
        <v>#N/A</v>
      </c>
      <c r="J28" s="15" t="e">
        <f>NA()</f>
        <v>#N/A</v>
      </c>
      <c r="K28" s="15" t="e">
        <f>NA()</f>
        <v>#N/A</v>
      </c>
      <c r="L28" s="15" t="e">
        <f>NA()</f>
        <v>#N/A</v>
      </c>
      <c r="M28" s="16">
        <v>200</v>
      </c>
      <c r="N28" s="16">
        <v>73.025000000000006</v>
      </c>
      <c r="O28" s="15" t="e">
        <f>NA()</f>
        <v>#N/A</v>
      </c>
      <c r="P28" s="15" t="e">
        <f>NA()</f>
        <v>#N/A</v>
      </c>
      <c r="Q28" s="15" t="e">
        <f>NA()</f>
        <v>#N/A</v>
      </c>
      <c r="R28" s="15" t="e">
        <f>NA()</f>
        <v>#N/A</v>
      </c>
      <c r="S28" s="16"/>
      <c r="T28" s="16"/>
      <c r="U28" s="16"/>
      <c r="V28" s="16"/>
      <c r="W28" s="16"/>
      <c r="X28" s="16"/>
      <c r="Y28" s="1"/>
      <c r="Z28" s="1"/>
      <c r="AA28" s="1"/>
      <c r="AB28" s="1"/>
    </row>
    <row r="29" spans="1:28">
      <c r="A29" s="16">
        <v>391.58</v>
      </c>
      <c r="B29" s="16">
        <v>0.18351799999999999</v>
      </c>
      <c r="C29" s="16">
        <f t="shared" si="1"/>
        <v>71.861978439999987</v>
      </c>
      <c r="D29" s="16">
        <f t="shared" si="2"/>
        <v>10.399094038588174</v>
      </c>
      <c r="E29" s="15" t="e">
        <f>NA()</f>
        <v>#N/A</v>
      </c>
      <c r="F29" s="15" t="e">
        <f>NA()</f>
        <v>#N/A</v>
      </c>
      <c r="G29" s="15" t="e">
        <f>NA()</f>
        <v>#N/A</v>
      </c>
      <c r="H29" s="15" t="e">
        <f>NA()</f>
        <v>#N/A</v>
      </c>
      <c r="I29" s="15" t="e">
        <f>NA()</f>
        <v>#N/A</v>
      </c>
      <c r="J29" s="15" t="e">
        <f>NA()</f>
        <v>#N/A</v>
      </c>
      <c r="K29" s="15" t="e">
        <f>NA()</f>
        <v>#N/A</v>
      </c>
      <c r="L29" s="15" t="e">
        <f>NA()</f>
        <v>#N/A</v>
      </c>
      <c r="M29" s="16">
        <v>200</v>
      </c>
      <c r="N29" s="16">
        <v>33.025700000000001</v>
      </c>
      <c r="O29" s="15" t="e">
        <f>NA()</f>
        <v>#N/A</v>
      </c>
      <c r="P29" s="15" t="e">
        <f>NA()</f>
        <v>#N/A</v>
      </c>
      <c r="Q29" s="15" t="e">
        <f>NA()</f>
        <v>#N/A</v>
      </c>
      <c r="R29" s="15" t="e">
        <f>NA()</f>
        <v>#N/A</v>
      </c>
      <c r="S29" s="16"/>
      <c r="T29" s="16"/>
      <c r="U29" s="16"/>
      <c r="V29" s="16"/>
      <c r="W29" s="16"/>
      <c r="X29" s="16"/>
      <c r="Y29" s="1"/>
      <c r="Z29" s="1"/>
      <c r="AA29" s="1"/>
      <c r="AB29" s="1"/>
    </row>
    <row r="30" spans="1:28">
      <c r="A30" s="16">
        <v>295.85700000000003</v>
      </c>
      <c r="B30" s="16">
        <v>0.20016900000000001</v>
      </c>
      <c r="C30" s="16">
        <f t="shared" si="1"/>
        <v>59.221399833000007</v>
      </c>
      <c r="D30" s="16">
        <f t="shared" si="2"/>
        <v>11.319242735525645</v>
      </c>
      <c r="E30" s="15" t="e">
        <f>NA()</f>
        <v>#N/A</v>
      </c>
      <c r="F30" s="15" t="e">
        <f>NA()</f>
        <v>#N/A</v>
      </c>
      <c r="G30" s="15" t="e">
        <f>NA()</f>
        <v>#N/A</v>
      </c>
      <c r="H30" s="15" t="e">
        <f>NA()</f>
        <v>#N/A</v>
      </c>
      <c r="I30" s="15" t="e">
        <f>NA()</f>
        <v>#N/A</v>
      </c>
      <c r="J30" s="15" t="e">
        <f>NA()</f>
        <v>#N/A</v>
      </c>
      <c r="K30" s="15" t="e">
        <f>NA()</f>
        <v>#N/A</v>
      </c>
      <c r="L30" s="15" t="e">
        <f>NA()</f>
        <v>#N/A</v>
      </c>
      <c r="M30" s="16">
        <v>200</v>
      </c>
      <c r="N30" s="16">
        <v>28.844100000000001</v>
      </c>
      <c r="O30" s="15" t="e">
        <f>NA()</f>
        <v>#N/A</v>
      </c>
      <c r="P30" s="15" t="e">
        <f>NA()</f>
        <v>#N/A</v>
      </c>
      <c r="Q30" s="15" t="e">
        <f>NA()</f>
        <v>#N/A</v>
      </c>
      <c r="R30" s="15" t="e">
        <f>NA()</f>
        <v>#N/A</v>
      </c>
      <c r="S30" s="16"/>
      <c r="T30" s="16"/>
      <c r="U30" s="16"/>
      <c r="V30" s="16"/>
      <c r="W30" s="16"/>
      <c r="X30" s="16"/>
      <c r="Y30" s="1"/>
      <c r="Z30" s="1"/>
      <c r="AA30" s="1"/>
      <c r="AB30" s="1"/>
    </row>
    <row r="31" spans="1:28">
      <c r="A31" s="16">
        <v>309.87099999999998</v>
      </c>
      <c r="B31" s="16">
        <v>0.19035199999999999</v>
      </c>
      <c r="C31" s="16">
        <f t="shared" si="1"/>
        <v>58.984564591999991</v>
      </c>
      <c r="D31" s="16">
        <f t="shared" si="2"/>
        <v>10.777431244214759</v>
      </c>
      <c r="E31" s="15" t="e">
        <f>NA()</f>
        <v>#N/A</v>
      </c>
      <c r="F31" s="15" t="e">
        <f>NA()</f>
        <v>#N/A</v>
      </c>
      <c r="G31" s="15" t="e">
        <f>NA()</f>
        <v>#N/A</v>
      </c>
      <c r="H31" s="15" t="e">
        <f>NA()</f>
        <v>#N/A</v>
      </c>
      <c r="I31" s="15" t="e">
        <f>NA()</f>
        <v>#N/A</v>
      </c>
      <c r="J31" s="15" t="e">
        <f>NA()</f>
        <v>#N/A</v>
      </c>
      <c r="K31" s="15" t="e">
        <f>NA()</f>
        <v>#N/A</v>
      </c>
      <c r="L31" s="15" t="e">
        <f>NA()</f>
        <v>#N/A</v>
      </c>
      <c r="M31" s="16">
        <v>200</v>
      </c>
      <c r="N31" s="16">
        <v>23.416499999999999</v>
      </c>
      <c r="O31" s="15" t="e">
        <f>NA()</f>
        <v>#N/A</v>
      </c>
      <c r="P31" s="15" t="e">
        <f>NA()</f>
        <v>#N/A</v>
      </c>
      <c r="Q31" s="15" t="e">
        <f>NA()</f>
        <v>#N/A</v>
      </c>
      <c r="R31" s="15" t="e">
        <f>NA()</f>
        <v>#N/A</v>
      </c>
      <c r="S31" s="16"/>
      <c r="T31" s="16"/>
      <c r="U31" s="16"/>
      <c r="V31" s="16"/>
      <c r="W31" s="16"/>
      <c r="X31" s="16"/>
      <c r="Y31" s="1"/>
      <c r="Z31" s="1"/>
      <c r="AA31" s="1"/>
      <c r="AB31" s="1"/>
    </row>
    <row r="32" spans="1:28">
      <c r="A32" s="16">
        <v>325.98700000000002</v>
      </c>
      <c r="B32" s="16">
        <v>0.17919299999999999</v>
      </c>
      <c r="C32" s="16">
        <f t="shared" si="1"/>
        <v>58.414588491000004</v>
      </c>
      <c r="D32" s="16">
        <f t="shared" si="2"/>
        <v>10.159180820468649</v>
      </c>
      <c r="E32" s="15" t="e">
        <f>NA()</f>
        <v>#N/A</v>
      </c>
      <c r="F32" s="15" t="e">
        <f>NA()</f>
        <v>#N/A</v>
      </c>
      <c r="G32" s="15" t="e">
        <f>NA()</f>
        <v>#N/A</v>
      </c>
      <c r="H32" s="15" t="e">
        <f>NA()</f>
        <v>#N/A</v>
      </c>
      <c r="I32" s="15" t="e">
        <f>NA()</f>
        <v>#N/A</v>
      </c>
      <c r="J32" s="15" t="e">
        <f>NA()</f>
        <v>#N/A</v>
      </c>
      <c r="K32" s="15" t="e">
        <f>NA()</f>
        <v>#N/A</v>
      </c>
      <c r="L32" s="15" t="e">
        <f>NA()</f>
        <v>#N/A</v>
      </c>
      <c r="M32" s="16">
        <v>200</v>
      </c>
      <c r="N32" s="16">
        <v>33.170299999999997</v>
      </c>
      <c r="O32" s="15" t="e">
        <f>NA()</f>
        <v>#N/A</v>
      </c>
      <c r="P32" s="15" t="e">
        <f>NA()</f>
        <v>#N/A</v>
      </c>
      <c r="Q32" s="15" t="e">
        <f>NA()</f>
        <v>#N/A</v>
      </c>
      <c r="R32" s="15" t="e">
        <f>NA()</f>
        <v>#N/A</v>
      </c>
      <c r="S32" s="16"/>
      <c r="T32" s="16"/>
      <c r="U32" s="16"/>
      <c r="V32" s="16"/>
      <c r="W32" s="16"/>
      <c r="X32" s="16"/>
      <c r="Y32" s="1"/>
      <c r="Z32" s="1"/>
      <c r="AA32" s="1"/>
      <c r="AB32" s="1"/>
    </row>
    <row r="33" spans="1:28">
      <c r="A33" s="16">
        <v>113.80500000000001</v>
      </c>
      <c r="B33" s="16">
        <v>0.185166</v>
      </c>
      <c r="C33" s="16">
        <f t="shared" si="1"/>
        <v>21.072816630000002</v>
      </c>
      <c r="D33" s="16">
        <f t="shared" si="2"/>
        <v>10.490414225163432</v>
      </c>
      <c r="E33" s="15" t="e">
        <f>NA()</f>
        <v>#N/A</v>
      </c>
      <c r="F33" s="15" t="e">
        <f>NA()</f>
        <v>#N/A</v>
      </c>
      <c r="G33" s="15" t="e">
        <f>NA()</f>
        <v>#N/A</v>
      </c>
      <c r="H33" s="15" t="e">
        <f>NA()</f>
        <v>#N/A</v>
      </c>
      <c r="I33" s="15" t="e">
        <f>NA()</f>
        <v>#N/A</v>
      </c>
      <c r="J33" s="15" t="e">
        <f>NA()</f>
        <v>#N/A</v>
      </c>
      <c r="K33" s="15" t="e">
        <f>NA()</f>
        <v>#N/A</v>
      </c>
      <c r="L33" s="15" t="e">
        <f>NA()</f>
        <v>#N/A</v>
      </c>
      <c r="M33" s="16">
        <v>200</v>
      </c>
      <c r="N33" s="16">
        <v>33.170299999999997</v>
      </c>
      <c r="O33" s="15" t="e">
        <f>NA()</f>
        <v>#N/A</v>
      </c>
      <c r="P33" s="15" t="e">
        <f>NA()</f>
        <v>#N/A</v>
      </c>
      <c r="Q33" s="15" t="e">
        <f>NA()</f>
        <v>#N/A</v>
      </c>
      <c r="R33" s="15" t="e">
        <f>NA()</f>
        <v>#N/A</v>
      </c>
      <c r="S33" s="16"/>
      <c r="T33" s="16"/>
      <c r="U33" s="16"/>
      <c r="V33" s="16"/>
      <c r="W33" s="16"/>
      <c r="X33" s="16"/>
      <c r="Y33" s="1"/>
      <c r="Z33" s="1"/>
      <c r="AA33" s="1"/>
      <c r="AB33" s="1"/>
    </row>
    <row r="34" spans="1:28">
      <c r="A34" s="16">
        <v>138.405</v>
      </c>
      <c r="B34" s="16">
        <v>0.21718599999999999</v>
      </c>
      <c r="C34" s="16">
        <f t="shared" si="1"/>
        <v>30.059628329999999</v>
      </c>
      <c r="D34" s="16">
        <f t="shared" si="2"/>
        <v>12.253541001259277</v>
      </c>
      <c r="E34" s="15" t="e">
        <f>NA()</f>
        <v>#N/A</v>
      </c>
      <c r="F34" s="15" t="e">
        <f>NA()</f>
        <v>#N/A</v>
      </c>
      <c r="G34" s="15" t="e">
        <f>NA()</f>
        <v>#N/A</v>
      </c>
      <c r="H34" s="15" t="e">
        <f>NA()</f>
        <v>#N/A</v>
      </c>
      <c r="I34" s="15" t="e">
        <f>NA()</f>
        <v>#N/A</v>
      </c>
      <c r="J34" s="15" t="e">
        <f>NA()</f>
        <v>#N/A</v>
      </c>
      <c r="K34" s="15" t="e">
        <f>NA()</f>
        <v>#N/A</v>
      </c>
      <c r="L34" s="15" t="e">
        <f>NA()</f>
        <v>#N/A</v>
      </c>
      <c r="M34" s="16">
        <v>200</v>
      </c>
      <c r="N34" s="16">
        <v>33.170299999999997</v>
      </c>
      <c r="O34" s="15" t="e">
        <f>NA()</f>
        <v>#N/A</v>
      </c>
      <c r="P34" s="15" t="e">
        <f>NA()</f>
        <v>#N/A</v>
      </c>
      <c r="Q34" s="15" t="e">
        <f>NA()</f>
        <v>#N/A</v>
      </c>
      <c r="R34" s="15" t="e">
        <f>NA()</f>
        <v>#N/A</v>
      </c>
      <c r="S34" s="16"/>
      <c r="T34" s="16"/>
      <c r="U34" s="16"/>
      <c r="V34" s="16"/>
      <c r="W34" s="16"/>
      <c r="X34" s="16"/>
      <c r="Y34" s="1"/>
      <c r="Z34" s="1"/>
      <c r="AA34" s="1"/>
      <c r="AB34" s="1"/>
    </row>
    <row r="35" spans="1:28">
      <c r="A35" s="16">
        <v>204.07499999999999</v>
      </c>
      <c r="B35" s="16">
        <v>0.15692</v>
      </c>
      <c r="C35" s="16">
        <f t="shared" si="1"/>
        <v>32.023448999999999</v>
      </c>
      <c r="D35" s="16">
        <f t="shared" si="2"/>
        <v>8.9181286129398103</v>
      </c>
      <c r="E35" s="15" t="e">
        <f>NA()</f>
        <v>#N/A</v>
      </c>
      <c r="F35" s="15" t="e">
        <f>NA()</f>
        <v>#N/A</v>
      </c>
      <c r="G35" s="15" t="e">
        <f>NA()</f>
        <v>#N/A</v>
      </c>
      <c r="H35" s="15" t="e">
        <f>NA()</f>
        <v>#N/A</v>
      </c>
      <c r="I35" s="15" t="e">
        <f>NA()</f>
        <v>#N/A</v>
      </c>
      <c r="J35" s="15" t="e">
        <f>NA()</f>
        <v>#N/A</v>
      </c>
      <c r="K35" s="15" t="e">
        <f>NA()</f>
        <v>#N/A</v>
      </c>
      <c r="L35" s="15" t="e">
        <f>NA()</f>
        <v>#N/A</v>
      </c>
      <c r="M35" s="16">
        <v>200</v>
      </c>
      <c r="N35" s="16">
        <v>33.170299999999997</v>
      </c>
      <c r="O35" s="15" t="e">
        <f>NA()</f>
        <v>#N/A</v>
      </c>
      <c r="P35" s="15" t="e">
        <f>NA()</f>
        <v>#N/A</v>
      </c>
      <c r="Q35" s="15" t="e">
        <f>NA()</f>
        <v>#N/A</v>
      </c>
      <c r="R35" s="15" t="e">
        <f>NA()</f>
        <v>#N/A</v>
      </c>
      <c r="S35" s="16"/>
      <c r="T35" s="16"/>
      <c r="U35" s="16"/>
      <c r="V35" s="16"/>
      <c r="W35" s="16"/>
      <c r="X35" s="16"/>
      <c r="Y35" s="1"/>
      <c r="Z35" s="1"/>
      <c r="AA35" s="1"/>
      <c r="AB35" s="1"/>
    </row>
    <row r="36" spans="1:28">
      <c r="A36" s="16">
        <v>275.68099999999998</v>
      </c>
      <c r="B36" s="16">
        <v>0.19450300000000001</v>
      </c>
      <c r="C36" s="16">
        <f t="shared" si="1"/>
        <v>53.620781543</v>
      </c>
      <c r="D36" s="16">
        <f t="shared" si="2"/>
        <v>11.006773576217157</v>
      </c>
      <c r="E36" s="15" t="e">
        <f>NA()</f>
        <v>#N/A</v>
      </c>
      <c r="F36" s="15" t="e">
        <f>NA()</f>
        <v>#N/A</v>
      </c>
      <c r="G36" s="15" t="e">
        <f>NA()</f>
        <v>#N/A</v>
      </c>
      <c r="H36" s="15" t="e">
        <f>NA()</f>
        <v>#N/A</v>
      </c>
      <c r="I36" s="15" t="e">
        <f>NA()</f>
        <v>#N/A</v>
      </c>
      <c r="J36" s="15" t="e">
        <f>NA()</f>
        <v>#N/A</v>
      </c>
      <c r="K36" s="15" t="e">
        <f>NA()</f>
        <v>#N/A</v>
      </c>
      <c r="L36" s="15" t="e">
        <f>NA()</f>
        <v>#N/A</v>
      </c>
      <c r="M36" s="15" t="e">
        <f>NA()</f>
        <v>#N/A</v>
      </c>
      <c r="N36" s="15" t="e">
        <f>NA()</f>
        <v>#N/A</v>
      </c>
      <c r="O36" s="15" t="e">
        <f>NA()</f>
        <v>#N/A</v>
      </c>
      <c r="P36" s="15" t="e">
        <f>NA()</f>
        <v>#N/A</v>
      </c>
      <c r="Q36" s="15" t="e">
        <f>NA()</f>
        <v>#N/A</v>
      </c>
      <c r="R36" s="15" t="e">
        <f>NA()</f>
        <v>#N/A</v>
      </c>
      <c r="S36" s="16"/>
      <c r="T36" s="16"/>
      <c r="U36" s="16"/>
      <c r="V36" s="16"/>
      <c r="W36" s="16"/>
      <c r="X36" s="16"/>
      <c r="Y36" s="1"/>
      <c r="Z36" s="1"/>
      <c r="AA36" s="1"/>
      <c r="AB36" s="1"/>
    </row>
    <row r="37" spans="1:28">
      <c r="A37" s="16">
        <v>285.14299999999997</v>
      </c>
      <c r="B37" s="16">
        <v>0.18954599999999999</v>
      </c>
      <c r="C37" s="16">
        <f t="shared" si="1"/>
        <v>54.047715077999996</v>
      </c>
      <c r="D37" s="16">
        <f t="shared" si="2"/>
        <v>10.732859040852093</v>
      </c>
      <c r="E37" s="15" t="e">
        <f>NA()</f>
        <v>#N/A</v>
      </c>
      <c r="F37" s="15" t="e">
        <f>NA()</f>
        <v>#N/A</v>
      </c>
      <c r="G37" s="15" t="e">
        <f>NA()</f>
        <v>#N/A</v>
      </c>
      <c r="H37" s="15" t="e">
        <f>NA()</f>
        <v>#N/A</v>
      </c>
      <c r="I37" s="15" t="e">
        <f>NA()</f>
        <v>#N/A</v>
      </c>
      <c r="J37" s="15" t="e">
        <f>NA()</f>
        <v>#N/A</v>
      </c>
      <c r="K37" s="15" t="e">
        <f>NA()</f>
        <v>#N/A</v>
      </c>
      <c r="L37" s="15" t="e">
        <f>NA()</f>
        <v>#N/A</v>
      </c>
      <c r="M37" s="15" t="e">
        <f>NA()</f>
        <v>#N/A</v>
      </c>
      <c r="N37" s="15" t="e">
        <f>NA()</f>
        <v>#N/A</v>
      </c>
      <c r="O37" s="15" t="e">
        <f>NA()</f>
        <v>#N/A</v>
      </c>
      <c r="P37" s="15" t="e">
        <f>NA()</f>
        <v>#N/A</v>
      </c>
      <c r="Q37" s="15" t="e">
        <f>NA()</f>
        <v>#N/A</v>
      </c>
      <c r="R37" s="15" t="e">
        <f>NA()</f>
        <v>#N/A</v>
      </c>
      <c r="S37" s="16"/>
      <c r="T37" s="16"/>
      <c r="U37" s="16"/>
      <c r="V37" s="16"/>
      <c r="W37" s="16"/>
      <c r="X37" s="16"/>
      <c r="Y37" s="1"/>
      <c r="Z37" s="1"/>
      <c r="AA37" s="1"/>
      <c r="AB37" s="1"/>
    </row>
    <row r="38" spans="1:28">
      <c r="I38" s="16"/>
      <c r="J38" s="16"/>
      <c r="K38" s="16"/>
      <c r="L38" s="16"/>
      <c r="M38" s="16"/>
      <c r="N38" s="16"/>
      <c r="O38" s="16"/>
      <c r="P38" s="16"/>
      <c r="Q38" s="16"/>
      <c r="R38" s="16"/>
      <c r="S38" s="16"/>
      <c r="T38" s="16"/>
      <c r="U38" s="16"/>
      <c r="V38" s="16"/>
      <c r="W38" s="16"/>
      <c r="X38" s="16"/>
      <c r="Y38" s="1"/>
      <c r="Z38" s="1"/>
      <c r="AA38" s="1"/>
      <c r="AB38" s="1"/>
    </row>
    <row r="39" spans="1:28">
      <c r="I39" s="16"/>
      <c r="J39" s="16"/>
      <c r="K39" s="16"/>
      <c r="L39" s="16"/>
      <c r="M39" s="16"/>
      <c r="N39" s="16"/>
      <c r="O39" s="16"/>
      <c r="P39" s="16"/>
      <c r="Q39" s="16"/>
      <c r="R39" s="16"/>
      <c r="S39" s="16"/>
      <c r="T39" s="16"/>
      <c r="U39" s="16"/>
      <c r="V39" s="16"/>
      <c r="W39" s="16"/>
      <c r="X39" s="16"/>
      <c r="Y39" s="1"/>
      <c r="Z39" s="1"/>
      <c r="AA39" s="1"/>
      <c r="AB39" s="1"/>
    </row>
    <row r="40" spans="1:28">
      <c r="I40" s="16"/>
      <c r="J40" s="16"/>
      <c r="K40" s="16"/>
      <c r="L40" s="16"/>
      <c r="M40" s="16"/>
      <c r="N40" s="16"/>
      <c r="O40" s="16"/>
      <c r="P40" s="16"/>
      <c r="Q40" s="16"/>
      <c r="R40" s="16"/>
      <c r="S40" s="16"/>
      <c r="T40" s="16"/>
      <c r="U40" s="16"/>
      <c r="V40" s="16"/>
      <c r="W40" s="16"/>
      <c r="X40" s="16"/>
      <c r="Y40" s="1"/>
      <c r="Z40" s="1"/>
      <c r="AA40" s="1"/>
      <c r="AB40" s="1"/>
    </row>
    <row r="41" spans="1:28">
      <c r="I41" s="16"/>
      <c r="J41" s="16"/>
      <c r="K41" s="16"/>
      <c r="L41" s="16"/>
      <c r="M41" s="16"/>
      <c r="N41" s="16"/>
      <c r="O41" s="16"/>
      <c r="P41" s="16"/>
      <c r="Q41" s="16"/>
      <c r="R41" s="16"/>
      <c r="S41" s="16"/>
      <c r="T41" s="16"/>
      <c r="U41" s="16"/>
      <c r="V41" s="16"/>
      <c r="W41" s="16"/>
      <c r="X41" s="16"/>
      <c r="Y41" s="1"/>
      <c r="Z41" s="1"/>
      <c r="AA41" s="1"/>
      <c r="AB41" s="1"/>
    </row>
    <row r="42" spans="1:28">
      <c r="I42" s="16"/>
      <c r="J42" s="16"/>
      <c r="K42" s="16"/>
      <c r="L42" s="16"/>
      <c r="M42" s="16"/>
      <c r="N42" s="16"/>
      <c r="O42" s="16"/>
      <c r="P42" s="16"/>
      <c r="Q42" s="16"/>
      <c r="R42" s="16"/>
      <c r="S42" s="16"/>
      <c r="T42" s="16"/>
      <c r="U42" s="16"/>
      <c r="V42" s="16"/>
      <c r="W42" s="16"/>
      <c r="X42" s="16"/>
      <c r="Y42" s="1"/>
      <c r="Z42" s="1"/>
      <c r="AA42" s="1"/>
      <c r="AB42" s="1"/>
    </row>
    <row r="43" spans="1:28">
      <c r="I43" s="16"/>
      <c r="J43" s="16"/>
      <c r="K43" s="16"/>
      <c r="L43" s="16"/>
      <c r="M43" s="16"/>
      <c r="N43" s="16"/>
      <c r="O43" s="16"/>
      <c r="P43" s="16"/>
      <c r="Q43" s="16"/>
      <c r="R43" s="16"/>
      <c r="S43" s="16"/>
      <c r="T43" s="16"/>
      <c r="U43" s="16"/>
      <c r="V43" s="16"/>
      <c r="W43" s="16"/>
      <c r="X43" s="16"/>
      <c r="Y43" s="1"/>
      <c r="Z43" s="1"/>
      <c r="AA43" s="1"/>
      <c r="AB43" s="1"/>
    </row>
    <row r="44" spans="1:28">
      <c r="I44" s="16"/>
      <c r="J44" s="16"/>
      <c r="K44" s="16"/>
      <c r="L44" s="16"/>
      <c r="M44" s="16"/>
      <c r="N44" s="16"/>
      <c r="O44" s="16"/>
      <c r="P44" s="16"/>
      <c r="Q44" s="16"/>
      <c r="R44" s="16"/>
      <c r="S44" s="16"/>
      <c r="T44" s="16"/>
      <c r="U44" s="16"/>
      <c r="V44" s="16"/>
      <c r="W44" s="16"/>
      <c r="X44" s="16"/>
      <c r="Y44" s="1"/>
      <c r="Z44" s="1"/>
      <c r="AA44" s="1"/>
      <c r="AB44" s="1"/>
    </row>
    <row r="45" spans="1:28">
      <c r="I45" s="16"/>
      <c r="J45" s="16"/>
      <c r="K45" s="16"/>
      <c r="L45" s="16"/>
      <c r="M45" s="16"/>
      <c r="N45" s="16"/>
      <c r="O45" s="16"/>
      <c r="P45" s="16"/>
      <c r="Q45" s="16"/>
      <c r="R45" s="16"/>
      <c r="S45" s="16"/>
      <c r="T45" s="16"/>
      <c r="U45" s="16"/>
      <c r="V45" s="16"/>
      <c r="W45" s="16"/>
      <c r="X45" s="16"/>
      <c r="Y45" s="1"/>
      <c r="Z45" s="1"/>
      <c r="AA45" s="1"/>
      <c r="AB45" s="1"/>
    </row>
    <row r="46" spans="1:28">
      <c r="I46" s="16"/>
      <c r="J46" s="16"/>
      <c r="K46" s="16"/>
      <c r="L46" s="16"/>
      <c r="M46" s="16"/>
      <c r="N46" s="16"/>
      <c r="O46" s="16"/>
      <c r="P46" s="16"/>
      <c r="Q46" s="16"/>
      <c r="R46" s="16"/>
      <c r="S46" s="16"/>
      <c r="T46" s="16"/>
      <c r="U46" s="16"/>
      <c r="V46" s="16"/>
      <c r="W46" s="16"/>
      <c r="X46" s="16"/>
      <c r="Y46" s="1"/>
      <c r="Z46" s="1"/>
      <c r="AA46" s="1"/>
      <c r="AB46" s="1"/>
    </row>
    <row r="47" spans="1:28">
      <c r="I47" s="16"/>
      <c r="J47" s="16"/>
      <c r="K47" s="16"/>
      <c r="L47" s="16"/>
      <c r="M47" s="16"/>
      <c r="N47" s="16"/>
      <c r="O47" s="16"/>
      <c r="P47" s="16"/>
      <c r="Q47" s="16"/>
      <c r="R47" s="16"/>
      <c r="S47" s="16"/>
      <c r="T47" s="16"/>
      <c r="U47" s="16"/>
      <c r="V47" s="16"/>
      <c r="W47" s="16"/>
      <c r="X47" s="16"/>
      <c r="Y47" s="1"/>
      <c r="Z47" s="1"/>
      <c r="AA47" s="1"/>
      <c r="AB47" s="1"/>
    </row>
    <row r="48" spans="1:28">
      <c r="I48" s="16"/>
      <c r="J48" s="16"/>
      <c r="K48" s="16"/>
      <c r="L48" s="16"/>
      <c r="M48" s="16"/>
      <c r="N48" s="16"/>
      <c r="O48" s="16"/>
      <c r="P48" s="16"/>
      <c r="Q48" s="16"/>
      <c r="R48" s="16"/>
      <c r="S48" s="16"/>
      <c r="T48" s="16"/>
      <c r="U48" s="16"/>
      <c r="V48" s="16"/>
      <c r="W48" s="16"/>
      <c r="X48" s="16"/>
      <c r="Y48" s="1"/>
      <c r="Z48" s="1"/>
      <c r="AA48" s="1"/>
      <c r="AB48" s="1"/>
    </row>
    <row r="49" spans="9:28">
      <c r="I49" s="16"/>
      <c r="J49" s="16"/>
      <c r="K49" s="16"/>
      <c r="L49" s="16"/>
      <c r="M49" s="16"/>
      <c r="N49" s="16"/>
      <c r="O49" s="16"/>
      <c r="P49" s="16"/>
      <c r="Q49" s="16"/>
      <c r="R49" s="16"/>
      <c r="S49" s="16"/>
      <c r="T49" s="16"/>
      <c r="U49" s="16"/>
      <c r="V49" s="16"/>
      <c r="W49" s="16"/>
      <c r="X49" s="16"/>
      <c r="Y49" s="1"/>
      <c r="Z49" s="1"/>
      <c r="AA49" s="1"/>
      <c r="AB49" s="1"/>
    </row>
    <row r="50" spans="9:28">
      <c r="I50" s="16"/>
      <c r="J50" s="16"/>
      <c r="K50" s="16"/>
      <c r="L50" s="16"/>
      <c r="M50" s="16"/>
      <c r="N50" s="16"/>
      <c r="O50" s="16"/>
      <c r="P50" s="16"/>
      <c r="Q50" s="16"/>
      <c r="R50" s="16"/>
      <c r="S50" s="16"/>
      <c r="T50" s="16"/>
      <c r="U50" s="16"/>
      <c r="V50" s="16"/>
      <c r="W50" s="16"/>
      <c r="X50" s="16"/>
      <c r="Y50" s="1"/>
      <c r="Z50" s="1"/>
      <c r="AA50" s="1"/>
      <c r="AB50" s="1"/>
    </row>
    <row r="51" spans="9:28">
      <c r="I51" s="16"/>
      <c r="J51" s="16"/>
      <c r="K51" s="16"/>
      <c r="L51" s="16"/>
      <c r="M51" s="16"/>
      <c r="N51" s="16"/>
      <c r="O51" s="16"/>
      <c r="P51" s="16"/>
      <c r="Q51" s="16"/>
      <c r="R51" s="16"/>
      <c r="S51" s="16"/>
      <c r="T51" s="16"/>
      <c r="U51" s="16"/>
      <c r="V51" s="16"/>
      <c r="W51" s="16"/>
      <c r="X51" s="16"/>
      <c r="Y51" s="1"/>
      <c r="Z51" s="1"/>
      <c r="AA51" s="1"/>
      <c r="AB51" s="1"/>
    </row>
    <row r="52" spans="9:28">
      <c r="I52" s="16"/>
      <c r="J52" s="16"/>
      <c r="K52" s="16"/>
      <c r="L52" s="16"/>
      <c r="M52" s="16"/>
      <c r="N52" s="16"/>
      <c r="O52" s="16"/>
      <c r="P52" s="16"/>
      <c r="Q52" s="16"/>
      <c r="R52" s="16"/>
      <c r="S52" s="16"/>
      <c r="T52" s="16"/>
      <c r="U52" s="16"/>
      <c r="V52" s="16"/>
      <c r="W52" s="16"/>
      <c r="X52" s="16"/>
      <c r="Y52" s="1"/>
      <c r="Z52" s="1"/>
      <c r="AA52" s="1"/>
      <c r="AB52" s="1"/>
    </row>
    <row r="53" spans="9:28">
      <c r="I53" s="16"/>
      <c r="J53" s="16"/>
      <c r="K53" s="16"/>
      <c r="L53" s="16"/>
      <c r="M53" s="16"/>
      <c r="N53" s="16"/>
      <c r="O53" s="16"/>
      <c r="P53" s="16"/>
      <c r="Q53" s="16"/>
      <c r="R53" s="16"/>
      <c r="S53" s="16"/>
      <c r="T53" s="16"/>
      <c r="U53" s="16"/>
      <c r="V53" s="16"/>
      <c r="W53" s="16"/>
      <c r="X53" s="16"/>
      <c r="Y53" s="1"/>
      <c r="Z53" s="1"/>
      <c r="AA53" s="1"/>
      <c r="AB53" s="1"/>
    </row>
  </sheetData>
  <mergeCells count="6">
    <mergeCell ref="E5:F5"/>
    <mergeCell ref="T1:U1"/>
    <mergeCell ref="E1:F1"/>
    <mergeCell ref="E2:F2"/>
    <mergeCell ref="E3:F3"/>
    <mergeCell ref="E4:F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Read Me</vt:lpstr>
      <vt:lpstr>Fig. 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2023-11-19T10:22:43Z</dcterms:created>
  <dcterms:modified xsi:type="dcterms:W3CDTF">2024-03-07T09:47:22Z</dcterms:modified>
</cp:coreProperties>
</file>