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110\Desktop\data.ncl.ac.uk\Gas Chromatography\"/>
    </mc:Choice>
  </mc:AlternateContent>
  <xr:revisionPtr revIDLastSave="0" documentId="13_ncr:1_{0E639BE0-A863-4993-B588-C8187145A62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 calibration" sheetId="1" r:id="rId1"/>
    <sheet name="H2 Calibration" sheetId="2" r:id="rId2"/>
    <sheet name="Composition of Standard G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U3" i="2" l="1"/>
  <c r="U4" i="2"/>
  <c r="U5" i="2"/>
  <c r="U6" i="2"/>
  <c r="U7" i="2"/>
  <c r="U3" i="1"/>
  <c r="U4" i="1"/>
  <c r="U5" i="1"/>
  <c r="U6" i="1"/>
  <c r="U7" i="1"/>
  <c r="P7" i="2" l="1"/>
  <c r="Q7" i="2" s="1"/>
  <c r="D7" i="2"/>
  <c r="L7" i="2"/>
  <c r="P6" i="2"/>
  <c r="Q6" i="2" s="1"/>
  <c r="D6" i="2"/>
  <c r="L6" i="2"/>
  <c r="P5" i="2"/>
  <c r="Q5" i="2" s="1"/>
  <c r="D5" i="2"/>
  <c r="L5" i="2"/>
  <c r="P4" i="2"/>
  <c r="Q4" i="2" s="1"/>
  <c r="D4" i="2"/>
  <c r="L4" i="2"/>
  <c r="P3" i="2"/>
  <c r="Q3" i="2" s="1"/>
  <c r="L3" i="2"/>
  <c r="D3" i="2"/>
</calcChain>
</file>

<file path=xl/sharedStrings.xml><?xml version="1.0" encoding="utf-8"?>
<sst xmlns="http://schemas.openxmlformats.org/spreadsheetml/2006/main" count="53" uniqueCount="32">
  <si>
    <t>Area at 5 mins</t>
  </si>
  <si>
    <t>Calibration in pH 5 acetate reaction cell</t>
  </si>
  <si>
    <t>Calibration pH 8 phosphate reaction cell</t>
  </si>
  <si>
    <t>Calibration pH 9.2 carbonate reaction cell</t>
  </si>
  <si>
    <t>Calibration in pH 8 phosphate reaction cell</t>
  </si>
  <si>
    <t>Direct Injection of Standard Gas</t>
  </si>
  <si>
    <t>Area at 1.8 mins</t>
  </si>
  <si>
    <r>
      <t>Mols H</t>
    </r>
    <r>
      <rPr>
        <vertAlign val="subscript"/>
        <sz val="11"/>
        <color theme="1"/>
        <rFont val="Calibri"/>
        <family val="2"/>
        <scheme val="minor"/>
      </rPr>
      <t>2</t>
    </r>
  </si>
  <si>
    <t>Moles of CO</t>
  </si>
  <si>
    <r>
      <t>Volume STD gas (ml) 29.10.2021, note this is the actual volume pure STD gas injected into the GC,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is at 10 000 ppm</t>
    </r>
  </si>
  <si>
    <t>BOC Speciality Gas Mixture Composition</t>
  </si>
  <si>
    <t>Component</t>
  </si>
  <si>
    <t>propylene</t>
  </si>
  <si>
    <t>ethane</t>
  </si>
  <si>
    <t>ethylene</t>
  </si>
  <si>
    <t>methane</t>
  </si>
  <si>
    <t>carbon monoxide</t>
  </si>
  <si>
    <t xml:space="preserve">hydrogen </t>
  </si>
  <si>
    <t>carbon dioxide</t>
  </si>
  <si>
    <t>balance</t>
  </si>
  <si>
    <t>Nominal Composition (ppm)</t>
  </si>
  <si>
    <t>Volume STD gas (ml) injected into glass cell (pH 5)</t>
  </si>
  <si>
    <t>Volume STD gas (ml) injected into glass cell (pH 8)</t>
  </si>
  <si>
    <t>Volume STD gas (ml) injected into glass cell (pH 9.2)</t>
  </si>
  <si>
    <r>
      <t>mols CO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mol)</t>
    </r>
  </si>
  <si>
    <r>
      <t>mols H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(nmol)</t>
    </r>
  </si>
  <si>
    <r>
      <t>Calibration in pH 6.6 NaHCO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reaction cell</t>
    </r>
  </si>
  <si>
    <t>Volume STD gas (ml) injected into glass cell (pH 6.6)</t>
  </si>
  <si>
    <t>Volume STD gas (ml), note this is the actual volume pure STD gas injected into the GC, CO is at 10 000 ppm</t>
  </si>
  <si>
    <t>Moles of CO in cell headspace</t>
  </si>
  <si>
    <r>
      <t>Moles of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in cell headspace</t>
    </r>
  </si>
  <si>
    <t>Moles of H2 in cell headspace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</si>
</sst>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rgb="FF231F20"/>
      <name val="Arial"/>
      <family val="2"/>
    </font>
    <font>
      <sz val="11"/>
      <color theme="1"/>
      <name val="Symbol"/>
      <family val="1"/>
      <charset val="2"/>
    </font>
    <font>
      <b/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49" fontId="0" fillId="2" borderId="3" xfId="0" applyNumberFormat="1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49" fontId="0" fillId="3" borderId="3" xfId="0" applyNumberFormat="1" applyFill="1" applyBorder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2" xfId="0" applyFill="1" applyBorder="1" applyAlignment="1">
      <alignment horizontal="center"/>
    </xf>
    <xf numFmtId="49" fontId="0" fillId="4" borderId="3" xfId="0" applyNumberFormat="1" applyFill="1" applyBorder="1" applyAlignment="1">
      <alignment horizontal="center" wrapText="1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49" fontId="0" fillId="5" borderId="1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49" fontId="0" fillId="5" borderId="3" xfId="0" applyNumberFormat="1" applyFill="1" applyBorder="1" applyAlignment="1">
      <alignment horizontal="center" wrapText="1"/>
    </xf>
    <xf numFmtId="0" fontId="3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4" fillId="0" borderId="0" xfId="0" applyFont="1"/>
    <xf numFmtId="11" fontId="0" fillId="0" borderId="0" xfId="0" applyNumberFormat="1"/>
    <xf numFmtId="0" fontId="0" fillId="0" borderId="0" xfId="0" applyFill="1" applyBorder="1" applyAlignment="1">
      <alignment horizontal="center"/>
    </xf>
    <xf numFmtId="49" fontId="0" fillId="4" borderId="0" xfId="0" applyNumberFormat="1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49" fontId="0" fillId="6" borderId="3" xfId="0" applyNumberFormat="1" applyFill="1" applyBorder="1" applyAlignment="1">
      <alignment horizontal="center" wrapText="1"/>
    </xf>
    <xf numFmtId="0" fontId="0" fillId="6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pH 5 acetate </a:t>
            </a:r>
            <a:r>
              <a:rPr lang="en-GB" sz="1800" b="1" i="0" u="none" strike="noStrike" baseline="0"/>
              <a:t>buffer containing</a:t>
            </a:r>
            <a:r>
              <a:rPr lang="en-GB"/>
              <a:t> reaction cell CO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1E-2"/>
                </c:manualLayout>
              </c:layout>
              <c:numFmt formatCode="#,##0" sourceLinked="0"/>
            </c:trendlineLbl>
          </c:trendline>
          <c:xVal>
            <c:numRef>
              <c:f>'CO calibration'!$D$3:$D$7</c:f>
              <c:numCache>
                <c:formatCode>General</c:formatCode>
                <c:ptCount val="5"/>
                <c:pt idx="0">
                  <c:v>2.3800000000000001E-6</c:v>
                </c:pt>
                <c:pt idx="1">
                  <c:v>4.7600000000000002E-6</c:v>
                </c:pt>
                <c:pt idx="2">
                  <c:v>7.1399999999999994E-6</c:v>
                </c:pt>
                <c:pt idx="3">
                  <c:v>9.5200000000000003E-6</c:v>
                </c:pt>
                <c:pt idx="4">
                  <c:v>1.19E-5</c:v>
                </c:pt>
              </c:numCache>
            </c:numRef>
          </c:xVal>
          <c:yVal>
            <c:numRef>
              <c:f>'CO calibration'!$C$3:$C$7</c:f>
              <c:numCache>
                <c:formatCode>General</c:formatCode>
                <c:ptCount val="5"/>
                <c:pt idx="0">
                  <c:v>81117</c:v>
                </c:pt>
                <c:pt idx="1">
                  <c:v>158061</c:v>
                </c:pt>
                <c:pt idx="2">
                  <c:v>242960</c:v>
                </c:pt>
                <c:pt idx="3">
                  <c:v>301836</c:v>
                </c:pt>
                <c:pt idx="4">
                  <c:v>410494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D8-4F9D-A3C5-972D5CE49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9120"/>
        <c:axId val="119869824"/>
      </c:scatterChart>
      <c:valAx>
        <c:axId val="11958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</a:t>
                </a:r>
                <a:r>
                  <a:rPr lang="en-GB" baseline="0"/>
                  <a:t>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869824"/>
        <c:crosses val="autoZero"/>
        <c:crossBetween val="midCat"/>
      </c:valAx>
      <c:valAx>
        <c:axId val="11986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</a:t>
                </a:r>
                <a:r>
                  <a:rPr lang="en-GB" baseline="0"/>
                  <a:t> 5 mins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5891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/>
              <a:t>pH 5 acetate buffer containing reaction cell H</a:t>
            </a:r>
            <a:r>
              <a:rPr lang="en-GB" sz="1800" b="1" i="0" baseline="-25000"/>
              <a:t>2</a:t>
            </a:r>
            <a:r>
              <a:rPr lang="en-GB" sz="1800" b="1" i="0" baseline="0"/>
              <a:t> calibration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17E-2"/>
                  <c:y val="-2.1528871391076107E-2"/>
                </c:manualLayout>
              </c:layout>
              <c:numFmt formatCode="#,##0" sourceLinked="0"/>
            </c:trendlineLbl>
          </c:trendline>
          <c:xVal>
            <c:numRef>
              <c:f>'H2 Calibration'!$D$3:$D$7</c:f>
              <c:numCache>
                <c:formatCode>General</c:formatCode>
                <c:ptCount val="5"/>
                <c:pt idx="0">
                  <c:v>2.7699999999999997E-9</c:v>
                </c:pt>
                <c:pt idx="1">
                  <c:v>5.5399999999999995E-9</c:v>
                </c:pt>
                <c:pt idx="2">
                  <c:v>8.3099999999999996E-9</c:v>
                </c:pt>
                <c:pt idx="3">
                  <c:v>1.1079999999999999E-8</c:v>
                </c:pt>
                <c:pt idx="4">
                  <c:v>1.3850000000000002E-8</c:v>
                </c:pt>
              </c:numCache>
            </c:numRef>
          </c:xVal>
          <c:yVal>
            <c:numRef>
              <c:f>'H2 Calibration'!$C$3:$C$7</c:f>
              <c:numCache>
                <c:formatCode>General</c:formatCode>
                <c:ptCount val="5"/>
                <c:pt idx="0">
                  <c:v>253</c:v>
                </c:pt>
                <c:pt idx="1">
                  <c:v>473</c:v>
                </c:pt>
                <c:pt idx="2">
                  <c:v>739</c:v>
                </c:pt>
                <c:pt idx="3">
                  <c:v>1030</c:v>
                </c:pt>
                <c:pt idx="4">
                  <c:v>1241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75-451C-918E-216F95FB0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69920"/>
        <c:axId val="120371840"/>
      </c:scatterChart>
      <c:valAx>
        <c:axId val="1203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</a:t>
                </a:r>
                <a:r>
                  <a:rPr lang="en-GB" baseline="0"/>
                  <a:t> /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20371840"/>
        <c:crosses val="autoZero"/>
        <c:crossBetween val="midCat"/>
      </c:valAx>
      <c:valAx>
        <c:axId val="12037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3699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/>
              <a:t>pH 8 phosphate buffer containing reaction cell H</a:t>
            </a:r>
            <a:r>
              <a:rPr lang="en-GB" sz="1800" b="1" i="0" baseline="-25000"/>
              <a:t>2</a:t>
            </a:r>
            <a:r>
              <a:rPr lang="en-GB" sz="1800" b="1" i="0" baseline="0"/>
              <a:t> calibration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72E-2"/>
                  <c:y val="-2.1528871391076107E-2"/>
                </c:manualLayout>
              </c:layout>
              <c:numFmt formatCode="#,##0" sourceLinked="0"/>
            </c:trendlineLbl>
          </c:trendline>
          <c:xVal>
            <c:numRef>
              <c:f>'H2 Calibration'!$L$3:$L$7</c:f>
              <c:numCache>
                <c:formatCode>General</c:formatCode>
                <c:ptCount val="5"/>
                <c:pt idx="0">
                  <c:v>2.7699999999999997E-9</c:v>
                </c:pt>
                <c:pt idx="1">
                  <c:v>5.5399999999999995E-9</c:v>
                </c:pt>
                <c:pt idx="2">
                  <c:v>8.3099999999999996E-9</c:v>
                </c:pt>
                <c:pt idx="3">
                  <c:v>1.1079999999999999E-8</c:v>
                </c:pt>
                <c:pt idx="4">
                  <c:v>1.3850000000000002E-8</c:v>
                </c:pt>
              </c:numCache>
            </c:numRef>
          </c:xVal>
          <c:yVal>
            <c:numRef>
              <c:f>'H2 Calibration'!$K$3:$K$7</c:f>
              <c:numCache>
                <c:formatCode>General</c:formatCode>
                <c:ptCount val="5"/>
                <c:pt idx="0">
                  <c:v>472</c:v>
                </c:pt>
                <c:pt idx="1">
                  <c:v>891</c:v>
                </c:pt>
                <c:pt idx="2">
                  <c:v>1455</c:v>
                </c:pt>
                <c:pt idx="3">
                  <c:v>1881</c:v>
                </c:pt>
                <c:pt idx="4">
                  <c:v>2495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3B-4080-AFD4-DBD1DF796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96800"/>
        <c:axId val="120407168"/>
      </c:scatterChart>
      <c:valAx>
        <c:axId val="1203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</a:t>
                </a:r>
                <a:r>
                  <a:rPr lang="en-GB" baseline="0"/>
                  <a:t> /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20407168"/>
        <c:crosses val="autoZero"/>
        <c:crossBetween val="midCat"/>
      </c:valAx>
      <c:valAx>
        <c:axId val="1204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39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/>
              <a:t>pH 9.2 carbonate buffer containing reaction cell H</a:t>
            </a:r>
            <a:r>
              <a:rPr lang="en-GB" sz="1800" b="1" i="0" baseline="-25000"/>
              <a:t>2</a:t>
            </a:r>
            <a:r>
              <a:rPr lang="en-GB" sz="1800" b="1" i="0" baseline="0"/>
              <a:t> calibration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9.2851944643283266E-2"/>
                  <c:y val="4.1284545314188665E-3"/>
                </c:manualLayout>
              </c:layout>
              <c:numFmt formatCode="#,##0" sourceLinked="0"/>
            </c:trendlineLbl>
          </c:trendline>
          <c:xVal>
            <c:numRef>
              <c:f>'H2 Calibration'!$P$3:$P$7</c:f>
              <c:numCache>
                <c:formatCode>General</c:formatCode>
                <c:ptCount val="5"/>
                <c:pt idx="0">
                  <c:v>2.7699999999999997E-9</c:v>
                </c:pt>
                <c:pt idx="1">
                  <c:v>5.5399999999999995E-9</c:v>
                </c:pt>
                <c:pt idx="2">
                  <c:v>8.3099999999999996E-9</c:v>
                </c:pt>
                <c:pt idx="3">
                  <c:v>1.1079999999999999E-8</c:v>
                </c:pt>
                <c:pt idx="4">
                  <c:v>1.3850000000000002E-8</c:v>
                </c:pt>
              </c:numCache>
            </c:numRef>
          </c:xVal>
          <c:yVal>
            <c:numRef>
              <c:f>'H2 Calibration'!$O$3:$O$7</c:f>
              <c:numCache>
                <c:formatCode>General</c:formatCode>
                <c:ptCount val="5"/>
                <c:pt idx="0">
                  <c:v>409</c:v>
                </c:pt>
                <c:pt idx="1">
                  <c:v>922</c:v>
                </c:pt>
                <c:pt idx="2">
                  <c:v>1419</c:v>
                </c:pt>
                <c:pt idx="3">
                  <c:v>1834</c:v>
                </c:pt>
                <c:pt idx="4">
                  <c:v>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5B-43E2-9D26-1B50AF041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44416"/>
        <c:axId val="120446336"/>
      </c:scatterChart>
      <c:valAx>
        <c:axId val="1204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</a:t>
                </a:r>
                <a:r>
                  <a:rPr lang="en-GB" baseline="0"/>
                  <a:t> / mol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6334926097327206"/>
              <c:y val="0.88487624864355896"/>
            </c:manualLayout>
          </c:layout>
          <c:overlay val="0"/>
        </c:title>
        <c:numFmt formatCode="0.0E+00" sourceLinked="0"/>
        <c:majorTickMark val="out"/>
        <c:minorTickMark val="none"/>
        <c:tickLblPos val="nextTo"/>
        <c:crossAx val="120446336"/>
        <c:crosses val="autoZero"/>
        <c:crossBetween val="midCat"/>
      </c:valAx>
      <c:valAx>
        <c:axId val="12044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44441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/>
              <a:t>H</a:t>
            </a:r>
            <a:r>
              <a:rPr lang="en-GB" sz="1800" b="1" i="0" baseline="-25000"/>
              <a:t>2</a:t>
            </a:r>
            <a:r>
              <a:rPr lang="en-GB" sz="1800" b="1" i="0" baseline="0"/>
              <a:t> calibration by direct injection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842E-2"/>
                  <c:y val="-2.1528871391076107E-2"/>
                </c:manualLayout>
              </c:layout>
              <c:numFmt formatCode="#,##0" sourceLinked="0"/>
            </c:trendlineLbl>
          </c:trendline>
          <c:xVal>
            <c:numRef>
              <c:f>'H2 Calibration'!$U$3:$U$7</c:f>
              <c:numCache>
                <c:formatCode>General</c:formatCode>
                <c:ptCount val="5"/>
                <c:pt idx="0">
                  <c:v>4.1549999999999998E-8</c:v>
                </c:pt>
                <c:pt idx="1">
                  <c:v>8.3099999999999996E-8</c:v>
                </c:pt>
                <c:pt idx="2">
                  <c:v>1.2464999999999999E-7</c:v>
                </c:pt>
                <c:pt idx="3">
                  <c:v>1.6619999999999999E-7</c:v>
                </c:pt>
                <c:pt idx="4">
                  <c:v>2.0775000000000002E-7</c:v>
                </c:pt>
              </c:numCache>
            </c:numRef>
          </c:xVal>
          <c:yVal>
            <c:numRef>
              <c:f>'H2 Calibration'!$T$3:$T$7</c:f>
              <c:numCache>
                <c:formatCode>General</c:formatCode>
                <c:ptCount val="5"/>
                <c:pt idx="0">
                  <c:v>7556</c:v>
                </c:pt>
                <c:pt idx="1">
                  <c:v>17379</c:v>
                </c:pt>
                <c:pt idx="2">
                  <c:v>27863</c:v>
                </c:pt>
                <c:pt idx="3">
                  <c:v>37268</c:v>
                </c:pt>
                <c:pt idx="4">
                  <c:v>48167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56-41FA-8886-6AC398CD5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66816"/>
        <c:axId val="120501760"/>
      </c:scatterChart>
      <c:valAx>
        <c:axId val="12046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</a:t>
                </a:r>
                <a:r>
                  <a:rPr lang="en-GB" baseline="0"/>
                  <a:t> / mol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501760"/>
        <c:crosses val="autoZero"/>
        <c:crossBetween val="midCat"/>
      </c:valAx>
      <c:valAx>
        <c:axId val="12050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0466816"/>
        <c:crosses val="autoZero"/>
        <c:crossBetween val="midCat"/>
        <c:majorUnit val="1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17E-2"/>
                  <c:y val="-2.1528871391076107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  <a:latin typeface="Arial" panose="020B0604020202020204" pitchFamily="34" charset="0"/>
                        <a:cs typeface="Arial" panose="020B0604020202020204" pitchFamily="34" charset="0"/>
                      </a:rPr>
                      <a:t>90,193,633,082x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'H2 Calibration'!$Q$3:$Q$7</c:f>
              <c:numCache>
                <c:formatCode>General</c:formatCode>
                <c:ptCount val="5"/>
                <c:pt idx="0">
                  <c:v>2.7699999999999996</c:v>
                </c:pt>
                <c:pt idx="1">
                  <c:v>5.5399999999999991</c:v>
                </c:pt>
                <c:pt idx="2">
                  <c:v>8.31</c:v>
                </c:pt>
                <c:pt idx="3">
                  <c:v>11.079999999999998</c:v>
                </c:pt>
                <c:pt idx="4">
                  <c:v>13.850000000000001</c:v>
                </c:pt>
              </c:numCache>
            </c:numRef>
          </c:xVal>
          <c:yVal>
            <c:numRef>
              <c:f>'H2 Calibration'!$C$3:$C$7</c:f>
              <c:numCache>
                <c:formatCode>General</c:formatCode>
                <c:ptCount val="5"/>
                <c:pt idx="0">
                  <c:v>253</c:v>
                </c:pt>
                <c:pt idx="1">
                  <c:v>473</c:v>
                </c:pt>
                <c:pt idx="2">
                  <c:v>739</c:v>
                </c:pt>
                <c:pt idx="3">
                  <c:v>1030</c:v>
                </c:pt>
                <c:pt idx="4">
                  <c:v>1241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F0-4E32-9FC7-0F887C015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69920"/>
        <c:axId val="120371840"/>
      </c:scatterChart>
      <c:valAx>
        <c:axId val="120369920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[H2]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/ nmol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371840"/>
        <c:crosses val="autoZero"/>
        <c:crossBetween val="midCat"/>
      </c:valAx>
      <c:valAx>
        <c:axId val="12037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3699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72E-2"/>
                  <c:y val="-2.152887139107610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  <a:latin typeface="Arial" panose="020B0604020202020204" pitchFamily="34" charset="0"/>
                        <a:cs typeface="Arial" panose="020B0604020202020204" pitchFamily="34" charset="0"/>
                      </a:rPr>
                      <a:t>174,716,114,211x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'H2 Calibration'!$Q$3:$Q$7</c:f>
              <c:numCache>
                <c:formatCode>General</c:formatCode>
                <c:ptCount val="5"/>
                <c:pt idx="0">
                  <c:v>2.7699999999999996</c:v>
                </c:pt>
                <c:pt idx="1">
                  <c:v>5.5399999999999991</c:v>
                </c:pt>
                <c:pt idx="2">
                  <c:v>8.31</c:v>
                </c:pt>
                <c:pt idx="3">
                  <c:v>11.079999999999998</c:v>
                </c:pt>
                <c:pt idx="4">
                  <c:v>13.850000000000001</c:v>
                </c:pt>
              </c:numCache>
            </c:numRef>
          </c:xVal>
          <c:yVal>
            <c:numRef>
              <c:f>'H2 Calibration'!$K$3:$K$7</c:f>
              <c:numCache>
                <c:formatCode>General</c:formatCode>
                <c:ptCount val="5"/>
                <c:pt idx="0">
                  <c:v>472</c:v>
                </c:pt>
                <c:pt idx="1">
                  <c:v>891</c:v>
                </c:pt>
                <c:pt idx="2">
                  <c:v>1455</c:v>
                </c:pt>
                <c:pt idx="3">
                  <c:v>1881</c:v>
                </c:pt>
                <c:pt idx="4">
                  <c:v>2495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34-4E62-83DC-6328B2335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96800"/>
        <c:axId val="120407168"/>
      </c:scatterChart>
      <c:valAx>
        <c:axId val="120396800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[H2]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/ nmol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407168"/>
        <c:crosses val="autoZero"/>
        <c:crossBetween val="midCat"/>
      </c:valAx>
      <c:valAx>
        <c:axId val="1204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39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2062017014699909"/>
                  <c:y val="5.208145599354097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165,841,811,618x</a:t>
                    </a:r>
                  </a:p>
                </c:rich>
              </c:tx>
              <c:numFmt formatCode="#,##0" sourceLinked="0"/>
            </c:trendlineLbl>
          </c:trendline>
          <c:xVal>
            <c:numRef>
              <c:f>'H2 Calibration'!$Q$3:$Q$7</c:f>
              <c:numCache>
                <c:formatCode>General</c:formatCode>
                <c:ptCount val="5"/>
                <c:pt idx="0">
                  <c:v>2.7699999999999996</c:v>
                </c:pt>
                <c:pt idx="1">
                  <c:v>5.5399999999999991</c:v>
                </c:pt>
                <c:pt idx="2">
                  <c:v>8.31</c:v>
                </c:pt>
                <c:pt idx="3">
                  <c:v>11.079999999999998</c:v>
                </c:pt>
                <c:pt idx="4">
                  <c:v>13.850000000000001</c:v>
                </c:pt>
              </c:numCache>
            </c:numRef>
          </c:xVal>
          <c:yVal>
            <c:numRef>
              <c:f>'H2 Calibration'!$O$3:$O$7</c:f>
              <c:numCache>
                <c:formatCode>General</c:formatCode>
                <c:ptCount val="5"/>
                <c:pt idx="0">
                  <c:v>409</c:v>
                </c:pt>
                <c:pt idx="1">
                  <c:v>922</c:v>
                </c:pt>
                <c:pt idx="2">
                  <c:v>1419</c:v>
                </c:pt>
                <c:pt idx="3">
                  <c:v>1834</c:v>
                </c:pt>
                <c:pt idx="4">
                  <c:v>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5C-464E-8EEC-9EBDC757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44416"/>
        <c:axId val="120446336"/>
      </c:scatterChart>
      <c:valAx>
        <c:axId val="120444416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b="0">
                    <a:latin typeface="Arial" panose="020B0604020202020204" pitchFamily="34" charset="0"/>
                    <a:cs typeface="Arial" panose="020B0604020202020204" pitchFamily="34" charset="0"/>
                  </a:rPr>
                  <a:t>[H2] / nmol</a:t>
                </a:r>
              </a:p>
            </c:rich>
          </c:tx>
          <c:layout>
            <c:manualLayout>
              <c:xMode val="edge"/>
              <c:yMode val="edge"/>
              <c:x val="0.46334926097327206"/>
              <c:y val="0.884876248643558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446336"/>
        <c:crosses val="autoZero"/>
        <c:crossBetween val="midCat"/>
      </c:valAx>
      <c:valAx>
        <c:axId val="12044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b="0">
                    <a:latin typeface="Arial" panose="020B0604020202020204" pitchFamily="34" charset="0"/>
                    <a:cs typeface="Arial" panose="020B0604020202020204" pitchFamily="34" charset="0"/>
                  </a:rPr>
                  <a:t>Area at 1.8 mins</a:t>
                </a:r>
              </a:p>
            </c:rich>
          </c:tx>
          <c:layout>
            <c:manualLayout>
              <c:xMode val="edge"/>
              <c:yMode val="edge"/>
              <c:x val="2.2171833455090609E-2"/>
              <c:y val="0.256986817312771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44441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/>
              <a:t>pH 6.6 NaHCO</a:t>
            </a:r>
            <a:r>
              <a:rPr lang="en-GB" sz="1800" b="1" i="0" baseline="-25000"/>
              <a:t>3</a:t>
            </a:r>
            <a:r>
              <a:rPr lang="en-GB" sz="1800" b="1" i="0" baseline="0"/>
              <a:t> containing reaction cell H</a:t>
            </a:r>
            <a:r>
              <a:rPr lang="en-GB" sz="1800" b="1" i="0" baseline="-25000"/>
              <a:t>2</a:t>
            </a:r>
            <a:r>
              <a:rPr lang="en-GB" sz="1800" b="1" i="0" baseline="0"/>
              <a:t> calibration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72E-2"/>
                  <c:y val="-2.1528871391076107E-2"/>
                </c:manualLayout>
              </c:layout>
              <c:numFmt formatCode="#,##0" sourceLinked="0"/>
            </c:trendlineLbl>
          </c:trendline>
          <c:xVal>
            <c:numRef>
              <c:f>'H2 Calibration'!$H$3:$H$7</c:f>
              <c:numCache>
                <c:formatCode>General</c:formatCode>
                <c:ptCount val="5"/>
                <c:pt idx="0">
                  <c:v>2.7699999999999997E-9</c:v>
                </c:pt>
                <c:pt idx="1">
                  <c:v>5.5399999999999995E-9</c:v>
                </c:pt>
                <c:pt idx="2">
                  <c:v>8.3099999999999996E-9</c:v>
                </c:pt>
                <c:pt idx="3">
                  <c:v>1.1079999999999999E-8</c:v>
                </c:pt>
                <c:pt idx="4">
                  <c:v>1.3850000000000002E-8</c:v>
                </c:pt>
              </c:numCache>
            </c:numRef>
          </c:xVal>
          <c:yVal>
            <c:numRef>
              <c:f>'H2 Calibration'!$G$3:$G$7</c:f>
              <c:numCache>
                <c:formatCode>General</c:formatCode>
                <c:ptCount val="5"/>
                <c:pt idx="0">
                  <c:v>456</c:v>
                </c:pt>
                <c:pt idx="1">
                  <c:v>856</c:v>
                </c:pt>
                <c:pt idx="2">
                  <c:v>1402</c:v>
                </c:pt>
                <c:pt idx="3">
                  <c:v>1760</c:v>
                </c:pt>
                <c:pt idx="4">
                  <c:v>2550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73-4882-81D9-D0CB51114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96800"/>
        <c:axId val="120407168"/>
      </c:scatterChart>
      <c:valAx>
        <c:axId val="1203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</a:t>
                </a:r>
                <a:r>
                  <a:rPr lang="en-GB" baseline="0"/>
                  <a:t> /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20407168"/>
        <c:crosses val="autoZero"/>
        <c:crossBetween val="midCat"/>
      </c:valAx>
      <c:valAx>
        <c:axId val="1204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39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6.4380577427821772E-2"/>
                  <c:y val="-2.152887139107610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  <a:latin typeface="Arial" panose="020B0604020202020204" pitchFamily="34" charset="0"/>
                        <a:cs typeface="Arial" panose="020B0604020202020204" pitchFamily="34" charset="0"/>
                      </a:rPr>
                      <a:t>171,736,133,902x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'H2 Calibration'!$Q$3:$Q$7</c:f>
              <c:numCache>
                <c:formatCode>General</c:formatCode>
                <c:ptCount val="5"/>
                <c:pt idx="0">
                  <c:v>2.7699999999999996</c:v>
                </c:pt>
                <c:pt idx="1">
                  <c:v>5.5399999999999991</c:v>
                </c:pt>
                <c:pt idx="2">
                  <c:v>8.31</c:v>
                </c:pt>
                <c:pt idx="3">
                  <c:v>11.079999999999998</c:v>
                </c:pt>
                <c:pt idx="4">
                  <c:v>13.850000000000001</c:v>
                </c:pt>
              </c:numCache>
            </c:numRef>
          </c:xVal>
          <c:yVal>
            <c:numRef>
              <c:f>'H2 Calibration'!$G$3:$G$7</c:f>
              <c:numCache>
                <c:formatCode>General</c:formatCode>
                <c:ptCount val="5"/>
                <c:pt idx="0">
                  <c:v>456</c:v>
                </c:pt>
                <c:pt idx="1">
                  <c:v>856</c:v>
                </c:pt>
                <c:pt idx="2">
                  <c:v>1402</c:v>
                </c:pt>
                <c:pt idx="3">
                  <c:v>1760</c:v>
                </c:pt>
                <c:pt idx="4">
                  <c:v>2550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95-43A2-96B7-464FC6B96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96800"/>
        <c:axId val="120407168"/>
      </c:scatterChart>
      <c:valAx>
        <c:axId val="120396800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[H2]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/ nmol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407168"/>
        <c:crosses val="autoZero"/>
        <c:crossBetween val="midCat"/>
      </c:valAx>
      <c:valAx>
        <c:axId val="1204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at 1.8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039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pH 8</a:t>
            </a:r>
            <a:r>
              <a:rPr lang="en-GB" baseline="0"/>
              <a:t> phosphate </a:t>
            </a:r>
            <a:r>
              <a:rPr lang="en-GB" sz="1800" b="1" i="0" u="none" strike="noStrike" baseline="0"/>
              <a:t>buffer containing</a:t>
            </a:r>
            <a:r>
              <a:rPr lang="en-GB" baseline="0"/>
              <a:t> </a:t>
            </a:r>
            <a:r>
              <a:rPr lang="en-GB"/>
              <a:t>reaction cell CO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24E-2"/>
                </c:manualLayout>
              </c:layout>
              <c:numFmt formatCode="#,##0" sourceLinked="0"/>
            </c:trendlineLbl>
          </c:trendline>
          <c:xVal>
            <c:numRef>
              <c:f>'CO calibration'!$L$3:$L$7</c:f>
              <c:numCache>
                <c:formatCode>General</c:formatCode>
                <c:ptCount val="5"/>
                <c:pt idx="0">
                  <c:v>2.3800000000000001E-6</c:v>
                </c:pt>
                <c:pt idx="1">
                  <c:v>4.7600000000000002E-6</c:v>
                </c:pt>
                <c:pt idx="2">
                  <c:v>7.1399999999999994E-6</c:v>
                </c:pt>
                <c:pt idx="3">
                  <c:v>9.5200000000000003E-6</c:v>
                </c:pt>
                <c:pt idx="4">
                  <c:v>1.19E-5</c:v>
                </c:pt>
              </c:numCache>
            </c:numRef>
          </c:xVal>
          <c:yVal>
            <c:numRef>
              <c:f>'CO calibration'!$K$3:$K$7</c:f>
              <c:numCache>
                <c:formatCode>General</c:formatCode>
                <c:ptCount val="5"/>
                <c:pt idx="0">
                  <c:v>208786</c:v>
                </c:pt>
                <c:pt idx="1">
                  <c:v>337385</c:v>
                </c:pt>
                <c:pt idx="2">
                  <c:v>400348</c:v>
                </c:pt>
                <c:pt idx="3">
                  <c:v>562621</c:v>
                </c:pt>
                <c:pt idx="4">
                  <c:v>758232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9B-4F37-92BE-9ACF16665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02976"/>
        <c:axId val="119904896"/>
      </c:scatterChart>
      <c:valAx>
        <c:axId val="119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</a:t>
                </a:r>
                <a:r>
                  <a:rPr lang="en-GB" baseline="0"/>
                  <a:t>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04896"/>
        <c:crosses val="autoZero"/>
        <c:crossBetween val="midCat"/>
        <c:majorUnit val="5.0000000000000317E-6"/>
      </c:valAx>
      <c:valAx>
        <c:axId val="11990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</a:t>
                </a:r>
                <a:r>
                  <a:rPr lang="en-GB" baseline="0"/>
                  <a:t> 5 mins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029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pH 9.2</a:t>
            </a:r>
            <a:r>
              <a:rPr lang="en-GB" baseline="0"/>
              <a:t> carbonate buffer containing </a:t>
            </a:r>
            <a:r>
              <a:rPr lang="en-GB"/>
              <a:t>reaction cell CO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42E-2"/>
                </c:manualLayout>
              </c:layout>
              <c:numFmt formatCode="#,##0" sourceLinked="0"/>
            </c:trendlineLbl>
          </c:trendline>
          <c:xVal>
            <c:numRef>
              <c:f>'CO calibration'!$P$3:$P$7</c:f>
              <c:numCache>
                <c:formatCode>General</c:formatCode>
                <c:ptCount val="5"/>
                <c:pt idx="0">
                  <c:v>2.3800000000000001E-6</c:v>
                </c:pt>
                <c:pt idx="1">
                  <c:v>4.7600000000000002E-6</c:v>
                </c:pt>
                <c:pt idx="2">
                  <c:v>7.1399999999999994E-6</c:v>
                </c:pt>
                <c:pt idx="3">
                  <c:v>9.5200000000000003E-6</c:v>
                </c:pt>
                <c:pt idx="4">
                  <c:v>1.19E-5</c:v>
                </c:pt>
              </c:numCache>
            </c:numRef>
          </c:xVal>
          <c:yVal>
            <c:numRef>
              <c:f>'CO calibration'!$O$3:$O$7</c:f>
              <c:numCache>
                <c:formatCode>General</c:formatCode>
                <c:ptCount val="5"/>
                <c:pt idx="0">
                  <c:v>220925</c:v>
                </c:pt>
                <c:pt idx="1">
                  <c:v>303642</c:v>
                </c:pt>
                <c:pt idx="2">
                  <c:v>489767</c:v>
                </c:pt>
                <c:pt idx="3">
                  <c:v>617687</c:v>
                </c:pt>
                <c:pt idx="4">
                  <c:v>684647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F4-4FC6-BA73-90E19B128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38048"/>
        <c:axId val="119964800"/>
      </c:scatterChart>
      <c:valAx>
        <c:axId val="1199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</a:t>
                </a:r>
                <a:r>
                  <a:rPr lang="en-GB" baseline="0"/>
                  <a:t>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64800"/>
        <c:crosses val="autoZero"/>
        <c:crossBetween val="midCat"/>
        <c:majorUnit val="5.0000000000000343E-6"/>
      </c:valAx>
      <c:valAx>
        <c:axId val="1199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</a:t>
                </a:r>
                <a:r>
                  <a:rPr lang="en-GB" baseline="0"/>
                  <a:t> 5 mins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38048"/>
        <c:crosses val="autoZero"/>
        <c:crossBetween val="midCat"/>
        <c:majorUnit val="200000"/>
        <c:minorUnit val="2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</a:t>
            </a:r>
            <a:r>
              <a:rPr lang="en-GB" baseline="0"/>
              <a:t> Calibration by direct injection</a:t>
            </a:r>
            <a:endParaRPr lang="en-GB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2539604673036991"/>
                  <c:y val="1.7628948066884899E-2"/>
                </c:manualLayout>
              </c:layout>
              <c:numFmt formatCode="#,##0" sourceLinked="0"/>
            </c:trendlineLbl>
          </c:trendline>
          <c:xVal>
            <c:numRef>
              <c:f>'CO calibration'!$U$3:$U$7</c:f>
              <c:numCache>
                <c:formatCode>General</c:formatCode>
                <c:ptCount val="5"/>
                <c:pt idx="0">
                  <c:v>7.0690000000000006E-8</c:v>
                </c:pt>
                <c:pt idx="1">
                  <c:v>1.4138000000000001E-7</c:v>
                </c:pt>
                <c:pt idx="2">
                  <c:v>2.1206999999999999E-7</c:v>
                </c:pt>
                <c:pt idx="3">
                  <c:v>2.8276000000000003E-7</c:v>
                </c:pt>
                <c:pt idx="4">
                  <c:v>3.5345000000000003E-7</c:v>
                </c:pt>
              </c:numCache>
            </c:numRef>
          </c:xVal>
          <c:yVal>
            <c:numRef>
              <c:f>'CO calibration'!$T$3:$T$7</c:f>
              <c:numCache>
                <c:formatCode>General</c:formatCode>
                <c:ptCount val="5"/>
                <c:pt idx="0">
                  <c:v>1997722</c:v>
                </c:pt>
                <c:pt idx="1">
                  <c:v>4483590</c:v>
                </c:pt>
                <c:pt idx="2">
                  <c:v>6857745</c:v>
                </c:pt>
                <c:pt idx="3">
                  <c:v>9201446</c:v>
                </c:pt>
                <c:pt idx="4">
                  <c:v>11413509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9A-4E85-94F8-8100A6CF7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63488"/>
        <c:axId val="120065408"/>
      </c:scatterChart>
      <c:valAx>
        <c:axId val="12006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 mol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065408"/>
        <c:crosses val="autoZero"/>
        <c:crossBetween val="midCat"/>
      </c:valAx>
      <c:valAx>
        <c:axId val="12006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 5 mins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2006348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42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</a:rPr>
                      <a:t>62,578,250,573x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'CO calibration'!$Q$3:$Q$7</c:f>
              <c:numCache>
                <c:formatCode>General</c:formatCode>
                <c:ptCount val="5"/>
                <c:pt idx="0">
                  <c:v>2.38</c:v>
                </c:pt>
                <c:pt idx="1">
                  <c:v>4.76</c:v>
                </c:pt>
                <c:pt idx="2">
                  <c:v>7.14</c:v>
                </c:pt>
                <c:pt idx="3">
                  <c:v>9.52</c:v>
                </c:pt>
                <c:pt idx="4">
                  <c:v>11.9</c:v>
                </c:pt>
              </c:numCache>
            </c:numRef>
          </c:xVal>
          <c:yVal>
            <c:numRef>
              <c:f>'CO calibration'!$O$3:$O$7</c:f>
              <c:numCache>
                <c:formatCode>General</c:formatCode>
                <c:ptCount val="5"/>
                <c:pt idx="0">
                  <c:v>220925</c:v>
                </c:pt>
                <c:pt idx="1">
                  <c:v>303642</c:v>
                </c:pt>
                <c:pt idx="2">
                  <c:v>489767</c:v>
                </c:pt>
                <c:pt idx="3">
                  <c:v>617687</c:v>
                </c:pt>
                <c:pt idx="4">
                  <c:v>684647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07-44E5-B360-E424B855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38048"/>
        <c:axId val="119964800"/>
      </c:scatterChart>
      <c:valAx>
        <c:axId val="1199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[CO] /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GB" sz="1100" b="0" baseline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mol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64800"/>
        <c:crosses val="autoZero"/>
        <c:crossBetween val="midCat"/>
      </c:valAx>
      <c:valAx>
        <c:axId val="1199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@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5 mins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38048"/>
        <c:crosses val="autoZero"/>
        <c:crossBetween val="midCat"/>
        <c:majorUnit val="200000"/>
        <c:minorUnit val="2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24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</a:rPr>
                      <a:t>62,079,786,096x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'CO calibration'!$Q$3:$Q$7</c:f>
              <c:numCache>
                <c:formatCode>General</c:formatCode>
                <c:ptCount val="5"/>
                <c:pt idx="0">
                  <c:v>2.38</c:v>
                </c:pt>
                <c:pt idx="1">
                  <c:v>4.76</c:v>
                </c:pt>
                <c:pt idx="2">
                  <c:v>7.14</c:v>
                </c:pt>
                <c:pt idx="3">
                  <c:v>9.52</c:v>
                </c:pt>
                <c:pt idx="4">
                  <c:v>11.9</c:v>
                </c:pt>
              </c:numCache>
            </c:numRef>
          </c:xVal>
          <c:yVal>
            <c:numRef>
              <c:f>'CO calibration'!$K$3:$K$7</c:f>
              <c:numCache>
                <c:formatCode>General</c:formatCode>
                <c:ptCount val="5"/>
                <c:pt idx="0">
                  <c:v>208786</c:v>
                </c:pt>
                <c:pt idx="1">
                  <c:v>337385</c:v>
                </c:pt>
                <c:pt idx="2">
                  <c:v>400348</c:v>
                </c:pt>
                <c:pt idx="3">
                  <c:v>562621</c:v>
                </c:pt>
                <c:pt idx="4">
                  <c:v>758232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18-4CE0-AAC8-5247A1604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02976"/>
        <c:axId val="119904896"/>
      </c:scatterChart>
      <c:valAx>
        <c:axId val="119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</a:rPr>
                  <a:t>[CO] / </a:t>
                </a:r>
                <a:r>
                  <a:rPr lang="en-GB" sz="1100" b="0" i="0" baseline="0">
                    <a:effectLst/>
                    <a:latin typeface="Symbol" panose="05050102010706020507" pitchFamily="18" charset="2"/>
                  </a:rPr>
                  <a:t>m</a:t>
                </a:r>
                <a:r>
                  <a:rPr lang="en-GB" sz="1100" b="0" i="0" baseline="0">
                    <a:effectLst/>
                  </a:rPr>
                  <a:t>mol</a:t>
                </a:r>
                <a:endParaRPr lang="en-GB" sz="11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04896"/>
        <c:crosses val="autoZero"/>
        <c:crossBetween val="midCat"/>
      </c:valAx>
      <c:valAx>
        <c:axId val="11990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@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5 mins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02976"/>
        <c:crosses val="autoZero"/>
        <c:crossBetween val="midCat"/>
        <c:majorUnit val="20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1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</a:rPr>
                      <a:t>33,505,981,665x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'CO calibration'!$Q$3:$Q$7</c:f>
              <c:numCache>
                <c:formatCode>General</c:formatCode>
                <c:ptCount val="5"/>
                <c:pt idx="0">
                  <c:v>2.38</c:v>
                </c:pt>
                <c:pt idx="1">
                  <c:v>4.76</c:v>
                </c:pt>
                <c:pt idx="2">
                  <c:v>7.14</c:v>
                </c:pt>
                <c:pt idx="3">
                  <c:v>9.52</c:v>
                </c:pt>
                <c:pt idx="4">
                  <c:v>11.9</c:v>
                </c:pt>
              </c:numCache>
            </c:numRef>
          </c:xVal>
          <c:yVal>
            <c:numRef>
              <c:f>'CO calibration'!$C$3:$C$7</c:f>
              <c:numCache>
                <c:formatCode>General</c:formatCode>
                <c:ptCount val="5"/>
                <c:pt idx="0">
                  <c:v>81117</c:v>
                </c:pt>
                <c:pt idx="1">
                  <c:v>158061</c:v>
                </c:pt>
                <c:pt idx="2">
                  <c:v>242960</c:v>
                </c:pt>
                <c:pt idx="3">
                  <c:v>301836</c:v>
                </c:pt>
                <c:pt idx="4">
                  <c:v>410494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31-4999-99E1-2F7F4504F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9120"/>
        <c:axId val="119869824"/>
      </c:scatterChart>
      <c:valAx>
        <c:axId val="11958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[CO] /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GB" sz="1100" b="0" baseline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mol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869824"/>
        <c:crosses val="autoZero"/>
        <c:crossBetween val="midCat"/>
      </c:valAx>
      <c:valAx>
        <c:axId val="11986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@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5 mins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589120"/>
        <c:crosses val="autoZero"/>
        <c:crossBetween val="midCat"/>
        <c:majorUnit val="10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pH 6.6</a:t>
            </a:r>
            <a:r>
              <a:rPr lang="en-GB" baseline="0"/>
              <a:t> NaHCO</a:t>
            </a:r>
            <a:r>
              <a:rPr lang="en-GB" baseline="-25000"/>
              <a:t>3</a:t>
            </a:r>
            <a:r>
              <a:rPr lang="en-GB" baseline="0"/>
              <a:t> </a:t>
            </a:r>
            <a:r>
              <a:rPr lang="en-GB" sz="1800" b="1" i="0" u="none" strike="noStrike" baseline="0"/>
              <a:t>containing</a:t>
            </a:r>
            <a:r>
              <a:rPr lang="en-GB" baseline="0"/>
              <a:t> </a:t>
            </a:r>
            <a:r>
              <a:rPr lang="en-GB"/>
              <a:t>reaction cell CO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24E-2"/>
                </c:manualLayout>
              </c:layout>
              <c:numFmt formatCode="#,##0" sourceLinked="0"/>
            </c:trendlineLbl>
          </c:trendline>
          <c:xVal>
            <c:numRef>
              <c:f>'CO calibration'!$H$3:$H$7</c:f>
              <c:numCache>
                <c:formatCode>General</c:formatCode>
                <c:ptCount val="5"/>
                <c:pt idx="0">
                  <c:v>2.3800000000000001E-6</c:v>
                </c:pt>
                <c:pt idx="1">
                  <c:v>4.7600000000000002E-6</c:v>
                </c:pt>
                <c:pt idx="2">
                  <c:v>7.1399999999999994E-6</c:v>
                </c:pt>
                <c:pt idx="3">
                  <c:v>9.5200000000000003E-6</c:v>
                </c:pt>
                <c:pt idx="4">
                  <c:v>1.19E-5</c:v>
                </c:pt>
              </c:numCache>
            </c:numRef>
          </c:xVal>
          <c:yVal>
            <c:numRef>
              <c:f>'CO calibration'!$G$3:$G$7</c:f>
              <c:numCache>
                <c:formatCode>General</c:formatCode>
                <c:ptCount val="5"/>
                <c:pt idx="0">
                  <c:v>192855</c:v>
                </c:pt>
                <c:pt idx="1">
                  <c:v>330599</c:v>
                </c:pt>
                <c:pt idx="2">
                  <c:v>404245</c:v>
                </c:pt>
                <c:pt idx="3">
                  <c:v>574663</c:v>
                </c:pt>
                <c:pt idx="4">
                  <c:v>790383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C9-4B6C-A897-6D79BF0D3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02976"/>
        <c:axId val="119904896"/>
      </c:scatterChart>
      <c:valAx>
        <c:axId val="119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</a:t>
                </a:r>
                <a:r>
                  <a:rPr lang="en-GB" baseline="0"/>
                  <a:t> mol</a:t>
                </a:r>
                <a:endParaRPr lang="en-GB"/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04896"/>
        <c:crosses val="autoZero"/>
        <c:crossBetween val="midCat"/>
        <c:majorUnit val="5.0000000000000317E-6"/>
      </c:valAx>
      <c:valAx>
        <c:axId val="11990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</a:t>
                </a:r>
                <a:r>
                  <a:rPr lang="en-GB" baseline="0"/>
                  <a:t> 5 mins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99029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5178587051618594"/>
                  <c:y val="2.2789078448527424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</a:t>
                    </a:r>
                    <a:r>
                      <a:rPr lang="en-US" sz="1100" b="0" i="0" u="none" strike="noStrike" baseline="0">
                        <a:effectLst/>
                      </a:rPr>
                      <a:t>63,539,763,178x</a:t>
                    </a:r>
                    <a:endParaRPr lang="en-US" sz="1100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" sourceLinked="0"/>
            </c:trendlineLbl>
          </c:trendline>
          <c:xVal>
            <c:numRef>
              <c:f>'CO calibration'!$Q$3:$Q$7</c:f>
              <c:numCache>
                <c:formatCode>General</c:formatCode>
                <c:ptCount val="5"/>
                <c:pt idx="0">
                  <c:v>2.38</c:v>
                </c:pt>
                <c:pt idx="1">
                  <c:v>4.76</c:v>
                </c:pt>
                <c:pt idx="2">
                  <c:v>7.14</c:v>
                </c:pt>
                <c:pt idx="3">
                  <c:v>9.52</c:v>
                </c:pt>
                <c:pt idx="4">
                  <c:v>11.9</c:v>
                </c:pt>
              </c:numCache>
            </c:numRef>
          </c:xVal>
          <c:yVal>
            <c:numRef>
              <c:f>'CO calibration'!$G$3:$G$7</c:f>
              <c:numCache>
                <c:formatCode>General</c:formatCode>
                <c:ptCount val="5"/>
                <c:pt idx="0">
                  <c:v>192855</c:v>
                </c:pt>
                <c:pt idx="1">
                  <c:v>330599</c:v>
                </c:pt>
                <c:pt idx="2">
                  <c:v>404245</c:v>
                </c:pt>
                <c:pt idx="3">
                  <c:v>574663</c:v>
                </c:pt>
                <c:pt idx="4">
                  <c:v>790383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5D-452E-A91E-5FCED8AD0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02976"/>
        <c:axId val="119904896"/>
      </c:scatterChart>
      <c:valAx>
        <c:axId val="119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</a:rPr>
                  <a:t>[CO] / </a:t>
                </a:r>
                <a:r>
                  <a:rPr lang="en-GB" sz="1100" b="0" i="0" baseline="0">
                    <a:effectLst/>
                    <a:latin typeface="Symbol" panose="05050102010706020507" pitchFamily="18" charset="2"/>
                  </a:rPr>
                  <a:t>m</a:t>
                </a:r>
                <a:r>
                  <a:rPr lang="en-GB" sz="1100" b="0" i="0" baseline="0">
                    <a:effectLst/>
                  </a:rPr>
                  <a:t>mol</a:t>
                </a:r>
                <a:endParaRPr lang="en-GB" sz="11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04896"/>
        <c:crosses val="autoZero"/>
        <c:crossBetween val="midCat"/>
      </c:valAx>
      <c:valAx>
        <c:axId val="11990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Area @</a:t>
                </a:r>
                <a:r>
                  <a:rPr lang="en-GB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5 mins</a:t>
                </a:r>
                <a:endParaRPr lang="en-GB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902976"/>
        <c:crosses val="autoZero"/>
        <c:crossBetween val="midCat"/>
        <c:majorUnit val="2000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347663</xdr:colOff>
      <xdr:row>9</xdr:row>
      <xdr:rowOff>0</xdr:rowOff>
    </xdr:from>
    <xdr:to>
      <xdr:col>4</xdr:col>
      <xdr:colOff>608013</xdr:colOff>
      <xdr:row>23</xdr:row>
      <xdr:rowOff>176211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968376</xdr:colOff>
      <xdr:row>9</xdr:row>
      <xdr:rowOff>15875</xdr:rowOff>
    </xdr:from>
    <xdr:to>
      <xdr:col>14</xdr:col>
      <xdr:colOff>206375</xdr:colOff>
      <xdr:row>23</xdr:row>
      <xdr:rowOff>166688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388938</xdr:colOff>
      <xdr:row>9</xdr:row>
      <xdr:rowOff>39685</xdr:rowOff>
    </xdr:from>
    <xdr:to>
      <xdr:col>18</xdr:col>
      <xdr:colOff>1984375</xdr:colOff>
      <xdr:row>24</xdr:row>
      <xdr:rowOff>7936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2151062</xdr:colOff>
      <xdr:row>9</xdr:row>
      <xdr:rowOff>142875</xdr:rowOff>
    </xdr:from>
    <xdr:to>
      <xdr:col>25</xdr:col>
      <xdr:colOff>333374</xdr:colOff>
      <xdr:row>25</xdr:row>
      <xdr:rowOff>63501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484188</xdr:colOff>
      <xdr:row>25</xdr:row>
      <xdr:rowOff>119062</xdr:rowOff>
    </xdr:from>
    <xdr:to>
      <xdr:col>18</xdr:col>
      <xdr:colOff>2079625</xdr:colOff>
      <xdr:row>40</xdr:row>
      <xdr:rowOff>87313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498760-EF47-419B-A88C-45DE3A979E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1015999</xdr:colOff>
      <xdr:row>24</xdr:row>
      <xdr:rowOff>134937</xdr:rowOff>
    </xdr:from>
    <xdr:to>
      <xdr:col>14</xdr:col>
      <xdr:colOff>253998</xdr:colOff>
      <xdr:row>39</xdr:row>
      <xdr:rowOff>103187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D484CB2-E69A-4CAC-A8CE-44574AF9A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349252</xdr:colOff>
      <xdr:row>24</xdr:row>
      <xdr:rowOff>55561</xdr:rowOff>
    </xdr:from>
    <xdr:to>
      <xdr:col>4</xdr:col>
      <xdr:colOff>609602</xdr:colOff>
      <xdr:row>39</xdr:row>
      <xdr:rowOff>49211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36EDE38-E4FC-48AB-AE11-24DC1003BA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817563</xdr:colOff>
      <xdr:row>9</xdr:row>
      <xdr:rowOff>15874</xdr:rowOff>
    </xdr:from>
    <xdr:to>
      <xdr:col>9</xdr:col>
      <xdr:colOff>523875</xdr:colOff>
      <xdr:row>23</xdr:row>
      <xdr:rowOff>166687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E6396B-6CDF-4E86-941B-49415492D7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817562</xdr:colOff>
      <xdr:row>24</xdr:row>
      <xdr:rowOff>31751</xdr:rowOff>
    </xdr:from>
    <xdr:to>
      <xdr:col>9</xdr:col>
      <xdr:colOff>523874</xdr:colOff>
      <xdr:row>39</xdr:row>
      <xdr:rowOff>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C482DB1-8F58-4CB2-9E51-4119CD3C3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8</xdr:row>
      <xdr:rowOff>171450</xdr:rowOff>
    </xdr:from>
    <xdr:to>
      <xdr:col>5</xdr:col>
      <xdr:colOff>768350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357188</xdr:colOff>
      <xdr:row>9</xdr:row>
      <xdr:rowOff>93663</xdr:rowOff>
    </xdr:from>
    <xdr:to>
      <xdr:col>15</xdr:col>
      <xdr:colOff>890588</xdr:colOff>
      <xdr:row>25</xdr:row>
      <xdr:rowOff>61913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95250</xdr:colOff>
      <xdr:row>9</xdr:row>
      <xdr:rowOff>55563</xdr:rowOff>
    </xdr:from>
    <xdr:to>
      <xdr:col>24</xdr:col>
      <xdr:colOff>490537</xdr:colOff>
      <xdr:row>25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174625</xdr:colOff>
      <xdr:row>9</xdr:row>
      <xdr:rowOff>142875</xdr:rowOff>
    </xdr:from>
    <xdr:to>
      <xdr:col>34</xdr:col>
      <xdr:colOff>454026</xdr:colOff>
      <xdr:row>25</xdr:row>
      <xdr:rowOff>112712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460375</xdr:colOff>
      <xdr:row>26</xdr:row>
      <xdr:rowOff>166687</xdr:rowOff>
    </xdr:from>
    <xdr:to>
      <xdr:col>5</xdr:col>
      <xdr:colOff>987425</xdr:colOff>
      <xdr:row>42</xdr:row>
      <xdr:rowOff>134937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3E2642-B29C-4D99-8C1D-AF1D4AA9A2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365125</xdr:colOff>
      <xdr:row>28</xdr:row>
      <xdr:rowOff>134938</xdr:rowOff>
    </xdr:from>
    <xdr:to>
      <xdr:col>15</xdr:col>
      <xdr:colOff>898525</xdr:colOff>
      <xdr:row>44</xdr:row>
      <xdr:rowOff>103188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8FB7CB9-DA0D-4B46-BE3A-C245AAFD1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269875</xdr:colOff>
      <xdr:row>28</xdr:row>
      <xdr:rowOff>134937</xdr:rowOff>
    </xdr:from>
    <xdr:to>
      <xdr:col>24</xdr:col>
      <xdr:colOff>601663</xdr:colOff>
      <xdr:row>44</xdr:row>
      <xdr:rowOff>63499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5AB3149-AD6A-4431-967A-F125D626A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1095375</xdr:colOff>
      <xdr:row>8</xdr:row>
      <xdr:rowOff>127001</xdr:rowOff>
    </xdr:from>
    <xdr:to>
      <xdr:col>10</xdr:col>
      <xdr:colOff>739775</xdr:colOff>
      <xdr:row>24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508EB4-F75C-49F3-BCD3-303EA186C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1206500</xdr:colOff>
      <xdr:row>26</xdr:row>
      <xdr:rowOff>166688</xdr:rowOff>
    </xdr:from>
    <xdr:to>
      <xdr:col>10</xdr:col>
      <xdr:colOff>850900</xdr:colOff>
      <xdr:row>42</xdr:row>
      <xdr:rowOff>134938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4DC9214-B0DD-4668-9A01-A8672F2AE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4"/>
  <sheetViews>
    <sheetView tabSelected="1" topLeftCell="A16" zoomScale="80" zoomScaleNormal="80" workbookViewId="0">
      <selection activeCell="U3" sqref="U3"/>
    </sheetView>
  </sheetViews>
  <sheetFormatPr defaultRowHeight="14.5" x14ac:dyDescent="0.35"/>
  <cols>
    <col min="1" max="1" width="11.26953125" bestFit="1" customWidth="1"/>
    <col min="2" max="2" width="33.6328125" customWidth="1"/>
    <col min="3" max="3" width="14.36328125" customWidth="1"/>
    <col min="4" max="4" width="20.6328125" customWidth="1"/>
    <col min="5" max="5" width="12.26953125" bestFit="1" customWidth="1"/>
    <col min="6" max="6" width="36" customWidth="1"/>
    <col min="7" max="7" width="15.453125" customWidth="1"/>
    <col min="8" max="8" width="15.54296875" customWidth="1"/>
    <col min="10" max="10" width="36.7265625" customWidth="1"/>
    <col min="11" max="11" width="13.90625" customWidth="1"/>
    <col min="12" max="13" width="14.1796875" customWidth="1"/>
    <col min="14" max="14" width="15.81640625" customWidth="1"/>
    <col min="15" max="15" width="32.7265625" customWidth="1"/>
    <col min="16" max="16" width="13.36328125" customWidth="1"/>
    <col min="17" max="17" width="12.6328125" customWidth="1"/>
    <col min="18" max="18" width="11.26953125" bestFit="1" customWidth="1"/>
    <col min="19" max="19" width="42.08984375" customWidth="1"/>
    <col min="20" max="20" width="15.1796875" customWidth="1"/>
    <col min="21" max="21" width="13.36328125" customWidth="1"/>
    <col min="22" max="22" width="12" customWidth="1"/>
  </cols>
  <sheetData>
    <row r="1" spans="2:21" ht="17" thickBot="1" x14ac:dyDescent="0.5">
      <c r="B1" s="1" t="s">
        <v>1</v>
      </c>
      <c r="F1" s="1" t="s">
        <v>26</v>
      </c>
      <c r="J1" s="1" t="s">
        <v>2</v>
      </c>
      <c r="N1" s="1" t="s">
        <v>3</v>
      </c>
      <c r="S1" s="1" t="s">
        <v>5</v>
      </c>
    </row>
    <row r="2" spans="2:21" ht="75" customHeight="1" x14ac:dyDescent="0.35">
      <c r="B2" s="2" t="s">
        <v>21</v>
      </c>
      <c r="C2" s="3" t="s">
        <v>0</v>
      </c>
      <c r="D2" s="4" t="s">
        <v>29</v>
      </c>
      <c r="F2" s="47" t="s">
        <v>27</v>
      </c>
      <c r="G2" s="48" t="s">
        <v>0</v>
      </c>
      <c r="H2" s="49" t="s">
        <v>29</v>
      </c>
      <c r="J2" s="11" t="s">
        <v>22</v>
      </c>
      <c r="K2" s="12" t="s">
        <v>0</v>
      </c>
      <c r="L2" s="13" t="s">
        <v>29</v>
      </c>
      <c r="N2" s="20" t="s">
        <v>23</v>
      </c>
      <c r="O2" s="21" t="s">
        <v>0</v>
      </c>
      <c r="P2" s="22" t="s">
        <v>29</v>
      </c>
      <c r="Q2" s="46" t="s">
        <v>24</v>
      </c>
      <c r="S2" s="37" t="s">
        <v>28</v>
      </c>
      <c r="T2" s="29" t="s">
        <v>0</v>
      </c>
      <c r="U2" s="30" t="s">
        <v>8</v>
      </c>
    </row>
    <row r="3" spans="2:21" x14ac:dyDescent="0.35">
      <c r="B3" s="5">
        <v>0.1</v>
      </c>
      <c r="C3" s="6">
        <v>81117</v>
      </c>
      <c r="D3" s="7">
        <v>2.3800000000000001E-6</v>
      </c>
      <c r="E3" s="45"/>
      <c r="F3" s="50">
        <v>0.1</v>
      </c>
      <c r="G3" s="51">
        <v>192855</v>
      </c>
      <c r="H3" s="52">
        <v>2.3800000000000001E-6</v>
      </c>
      <c r="J3" s="14">
        <v>0.1</v>
      </c>
      <c r="K3" s="15">
        <v>208786</v>
      </c>
      <c r="L3" s="16">
        <v>2.3800000000000001E-6</v>
      </c>
      <c r="N3" s="23">
        <v>0.1</v>
      </c>
      <c r="O3" s="24">
        <v>220925</v>
      </c>
      <c r="P3" s="25">
        <v>2.3800000000000001E-6</v>
      </c>
      <c r="Q3" s="24">
        <f>P3*1000000</f>
        <v>2.38</v>
      </c>
      <c r="S3" s="31">
        <v>0.1</v>
      </c>
      <c r="T3" s="32">
        <v>1997722</v>
      </c>
      <c r="U3" s="33">
        <f>0.0007069*0.0001</f>
        <v>7.0690000000000006E-8</v>
      </c>
    </row>
    <row r="4" spans="2:21" x14ac:dyDescent="0.35">
      <c r="B4" s="5">
        <v>0.2</v>
      </c>
      <c r="C4" s="6">
        <v>158061</v>
      </c>
      <c r="D4" s="7">
        <v>4.7600000000000002E-6</v>
      </c>
      <c r="E4" s="45"/>
      <c r="F4" s="50">
        <v>0.2</v>
      </c>
      <c r="G4" s="51">
        <v>330599</v>
      </c>
      <c r="H4" s="52">
        <v>4.7600000000000002E-6</v>
      </c>
      <c r="J4" s="14">
        <v>0.2</v>
      </c>
      <c r="K4" s="15">
        <v>337385</v>
      </c>
      <c r="L4" s="16">
        <v>4.7600000000000002E-6</v>
      </c>
      <c r="N4" s="23">
        <v>0.2</v>
      </c>
      <c r="O4" s="24">
        <v>303642</v>
      </c>
      <c r="P4" s="25">
        <v>4.7600000000000002E-6</v>
      </c>
      <c r="Q4" s="24">
        <f t="shared" ref="Q4:Q7" si="0">P4*1000000</f>
        <v>4.76</v>
      </c>
      <c r="S4" s="31">
        <v>0.2</v>
      </c>
      <c r="T4" s="32">
        <v>4483590</v>
      </c>
      <c r="U4" s="33">
        <f>0.0007069*0.0002</f>
        <v>1.4138000000000001E-7</v>
      </c>
    </row>
    <row r="5" spans="2:21" x14ac:dyDescent="0.35">
      <c r="B5" s="5">
        <v>0.3</v>
      </c>
      <c r="C5" s="6">
        <v>242960</v>
      </c>
      <c r="D5" s="7">
        <v>7.1399999999999994E-6</v>
      </c>
      <c r="E5" s="45"/>
      <c r="F5" s="50">
        <v>0.3</v>
      </c>
      <c r="G5" s="51">
        <v>404245</v>
      </c>
      <c r="H5" s="52">
        <v>7.1399999999999994E-6</v>
      </c>
      <c r="J5" s="14">
        <v>0.3</v>
      </c>
      <c r="K5" s="15">
        <v>400348</v>
      </c>
      <c r="L5" s="16">
        <v>7.1399999999999994E-6</v>
      </c>
      <c r="N5" s="23">
        <v>0.3</v>
      </c>
      <c r="O5" s="24">
        <v>489767</v>
      </c>
      <c r="P5" s="25">
        <v>7.1399999999999994E-6</v>
      </c>
      <c r="Q5" s="24">
        <f t="shared" si="0"/>
        <v>7.14</v>
      </c>
      <c r="S5" s="31">
        <v>0.3</v>
      </c>
      <c r="T5" s="32">
        <v>6857745</v>
      </c>
      <c r="U5" s="33">
        <f>0.0007069*0.0003</f>
        <v>2.1206999999999999E-7</v>
      </c>
    </row>
    <row r="6" spans="2:21" x14ac:dyDescent="0.35">
      <c r="B6" s="5">
        <v>0.4</v>
      </c>
      <c r="C6" s="6">
        <v>301836</v>
      </c>
      <c r="D6" s="7">
        <v>9.5200000000000003E-6</v>
      </c>
      <c r="E6" s="45"/>
      <c r="F6" s="50">
        <v>0.4</v>
      </c>
      <c r="G6" s="51">
        <v>574663</v>
      </c>
      <c r="H6" s="52">
        <v>9.5200000000000003E-6</v>
      </c>
      <c r="J6" s="14">
        <v>0.4</v>
      </c>
      <c r="K6" s="15">
        <v>562621</v>
      </c>
      <c r="L6" s="16">
        <v>9.5200000000000003E-6</v>
      </c>
      <c r="N6" s="23">
        <v>0.4</v>
      </c>
      <c r="O6" s="24">
        <v>617687</v>
      </c>
      <c r="P6" s="25">
        <v>9.5200000000000003E-6</v>
      </c>
      <c r="Q6" s="24">
        <f t="shared" si="0"/>
        <v>9.52</v>
      </c>
      <c r="S6" s="31">
        <v>0.4</v>
      </c>
      <c r="T6" s="32">
        <v>9201446</v>
      </c>
      <c r="U6" s="33">
        <f>0.0007069*0.0004</f>
        <v>2.8276000000000003E-7</v>
      </c>
    </row>
    <row r="7" spans="2:21" ht="15" thickBot="1" x14ac:dyDescent="0.4">
      <c r="B7" s="8">
        <v>0.5</v>
      </c>
      <c r="C7" s="9">
        <v>410494</v>
      </c>
      <c r="D7" s="10">
        <v>1.19E-5</v>
      </c>
      <c r="E7" s="45"/>
      <c r="F7" s="53">
        <v>0.5</v>
      </c>
      <c r="G7" s="54">
        <v>790383</v>
      </c>
      <c r="H7" s="55">
        <v>1.19E-5</v>
      </c>
      <c r="J7" s="17">
        <v>0.5</v>
      </c>
      <c r="K7" s="18">
        <v>758232</v>
      </c>
      <c r="L7" s="19">
        <v>1.19E-5</v>
      </c>
      <c r="N7" s="26">
        <v>0.5</v>
      </c>
      <c r="O7" s="27">
        <v>684647</v>
      </c>
      <c r="P7" s="28">
        <v>1.19E-5</v>
      </c>
      <c r="Q7" s="24">
        <f t="shared" si="0"/>
        <v>11.9</v>
      </c>
      <c r="S7" s="34">
        <v>0.5</v>
      </c>
      <c r="T7" s="35">
        <v>11413509</v>
      </c>
      <c r="U7" s="36">
        <f>0.0007069*0.0005</f>
        <v>3.5345000000000003E-7</v>
      </c>
    </row>
    <row r="29" spans="7:8" x14ac:dyDescent="0.35">
      <c r="G29" s="43"/>
    </row>
    <row r="32" spans="7:8" x14ac:dyDescent="0.35">
      <c r="H32" s="44"/>
    </row>
    <row r="33" spans="8:8" x14ac:dyDescent="0.35">
      <c r="H33" s="44"/>
    </row>
    <row r="34" spans="8:8" x14ac:dyDescent="0.35">
      <c r="H34" s="4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7"/>
  <sheetViews>
    <sheetView zoomScale="80" zoomScaleNormal="80" workbookViewId="0">
      <selection activeCell="P3" sqref="P3"/>
    </sheetView>
  </sheetViews>
  <sheetFormatPr defaultRowHeight="14.5" x14ac:dyDescent="0.35"/>
  <cols>
    <col min="2" max="2" width="18.08984375" customWidth="1"/>
    <col min="3" max="3" width="14.7265625" customWidth="1"/>
    <col min="4" max="4" width="16.36328125" customWidth="1"/>
    <col min="6" max="6" width="21.81640625" customWidth="1"/>
    <col min="7" max="7" width="15.7265625" customWidth="1"/>
    <col min="8" max="8" width="12.453125" customWidth="1"/>
    <col min="10" max="10" width="22.08984375" customWidth="1"/>
    <col min="11" max="11" width="13.7265625" customWidth="1"/>
    <col min="12" max="13" width="13.36328125" customWidth="1"/>
    <col min="15" max="15" width="32.453125" customWidth="1"/>
    <col min="16" max="16" width="13.81640625" customWidth="1"/>
    <col min="17" max="17" width="12.7265625" customWidth="1"/>
    <col min="18" max="19" width="12.26953125" bestFit="1" customWidth="1"/>
    <col min="20" max="20" width="14.453125" customWidth="1"/>
    <col min="21" max="21" width="12.26953125" bestFit="1" customWidth="1"/>
  </cols>
  <sheetData>
    <row r="1" spans="2:21" ht="17" thickBot="1" x14ac:dyDescent="0.5">
      <c r="B1" s="1" t="s">
        <v>1</v>
      </c>
      <c r="F1" s="1" t="s">
        <v>26</v>
      </c>
      <c r="J1" s="1" t="s">
        <v>4</v>
      </c>
      <c r="N1" s="1" t="s">
        <v>3</v>
      </c>
      <c r="S1" s="1" t="s">
        <v>5</v>
      </c>
    </row>
    <row r="2" spans="2:21" ht="58.5" customHeight="1" x14ac:dyDescent="0.45">
      <c r="B2" s="2" t="s">
        <v>21</v>
      </c>
      <c r="C2" s="3" t="s">
        <v>6</v>
      </c>
      <c r="D2" s="4" t="s">
        <v>30</v>
      </c>
      <c r="E2" s="38"/>
      <c r="F2" s="47" t="s">
        <v>27</v>
      </c>
      <c r="G2" s="48" t="s">
        <v>6</v>
      </c>
      <c r="H2" s="49" t="s">
        <v>31</v>
      </c>
      <c r="J2" s="11" t="s">
        <v>22</v>
      </c>
      <c r="K2" s="12" t="s">
        <v>6</v>
      </c>
      <c r="L2" s="13" t="s">
        <v>31</v>
      </c>
      <c r="N2" s="20" t="s">
        <v>23</v>
      </c>
      <c r="O2" s="21" t="s">
        <v>6</v>
      </c>
      <c r="P2" s="22" t="s">
        <v>31</v>
      </c>
      <c r="Q2" s="46" t="s">
        <v>25</v>
      </c>
      <c r="S2" s="37" t="s">
        <v>9</v>
      </c>
      <c r="T2" s="29" t="s">
        <v>6</v>
      </c>
      <c r="U2" s="39" t="s">
        <v>7</v>
      </c>
    </row>
    <row r="3" spans="2:21" x14ac:dyDescent="0.35">
      <c r="B3" s="5">
        <v>0.1</v>
      </c>
      <c r="C3" s="6">
        <v>253</v>
      </c>
      <c r="D3" s="7">
        <f>U3/15</f>
        <v>2.7699999999999997E-9</v>
      </c>
      <c r="E3" s="38"/>
      <c r="F3" s="50">
        <v>0.1</v>
      </c>
      <c r="G3" s="51">
        <v>456</v>
      </c>
      <c r="H3" s="52">
        <v>2.7699999999999997E-9</v>
      </c>
      <c r="J3" s="14">
        <v>0.1</v>
      </c>
      <c r="K3" s="15">
        <v>472</v>
      </c>
      <c r="L3" s="16">
        <f>U3/15</f>
        <v>2.7699999999999997E-9</v>
      </c>
      <c r="N3" s="23">
        <v>0.1</v>
      </c>
      <c r="O3" s="24">
        <v>409</v>
      </c>
      <c r="P3" s="25">
        <f>U3/15</f>
        <v>2.7699999999999997E-9</v>
      </c>
      <c r="Q3" s="24">
        <f>P3*1000000000</f>
        <v>2.7699999999999996</v>
      </c>
      <c r="S3" s="31">
        <v>0.1</v>
      </c>
      <c r="T3" s="32">
        <v>7556</v>
      </c>
      <c r="U3" s="33">
        <f>0.000004155*0.01</f>
        <v>4.1549999999999998E-8</v>
      </c>
    </row>
    <row r="4" spans="2:21" x14ac:dyDescent="0.35">
      <c r="B4" s="5">
        <v>0.2</v>
      </c>
      <c r="C4" s="6">
        <v>473</v>
      </c>
      <c r="D4" s="7">
        <f>U4/15</f>
        <v>5.5399999999999995E-9</v>
      </c>
      <c r="E4" s="38"/>
      <c r="F4" s="50">
        <v>0.2</v>
      </c>
      <c r="G4" s="51">
        <v>856</v>
      </c>
      <c r="H4" s="52">
        <v>5.5399999999999995E-9</v>
      </c>
      <c r="J4" s="14">
        <v>0.2</v>
      </c>
      <c r="K4" s="15">
        <v>891</v>
      </c>
      <c r="L4" s="16">
        <f t="shared" ref="L4:L7" si="0">U4/15</f>
        <v>5.5399999999999995E-9</v>
      </c>
      <c r="N4" s="23">
        <v>0.2</v>
      </c>
      <c r="O4" s="24">
        <v>922</v>
      </c>
      <c r="P4" s="25">
        <f>U4/15</f>
        <v>5.5399999999999995E-9</v>
      </c>
      <c r="Q4" s="24">
        <f t="shared" ref="Q4:Q7" si="1">P4*1000000000</f>
        <v>5.5399999999999991</v>
      </c>
      <c r="S4" s="31">
        <v>0.2</v>
      </c>
      <c r="T4" s="32">
        <v>17379</v>
      </c>
      <c r="U4" s="33">
        <f>0.00000831*0.01</f>
        <v>8.3099999999999996E-8</v>
      </c>
    </row>
    <row r="5" spans="2:21" x14ac:dyDescent="0.35">
      <c r="B5" s="5">
        <v>0.3</v>
      </c>
      <c r="C5" s="6">
        <v>739</v>
      </c>
      <c r="D5" s="7">
        <f>U5/15</f>
        <v>8.3099999999999996E-9</v>
      </c>
      <c r="E5" s="38"/>
      <c r="F5" s="50">
        <v>0.3</v>
      </c>
      <c r="G5" s="51">
        <v>1402</v>
      </c>
      <c r="H5" s="52">
        <v>8.3099999999999996E-9</v>
      </c>
      <c r="J5" s="14">
        <v>0.3</v>
      </c>
      <c r="K5" s="15">
        <v>1455</v>
      </c>
      <c r="L5" s="16">
        <f t="shared" si="0"/>
        <v>8.3099999999999996E-9</v>
      </c>
      <c r="N5" s="23">
        <v>0.3</v>
      </c>
      <c r="O5" s="24">
        <v>1419</v>
      </c>
      <c r="P5" s="25">
        <f>U5/15</f>
        <v>8.3099999999999996E-9</v>
      </c>
      <c r="Q5" s="24">
        <f t="shared" si="1"/>
        <v>8.31</v>
      </c>
      <c r="S5" s="31">
        <v>0.3</v>
      </c>
      <c r="T5" s="32">
        <v>27863</v>
      </c>
      <c r="U5" s="33">
        <f>0.000012465*0.01</f>
        <v>1.2464999999999999E-7</v>
      </c>
    </row>
    <row r="6" spans="2:21" x14ac:dyDescent="0.35">
      <c r="B6" s="5">
        <v>0.4</v>
      </c>
      <c r="C6" s="6">
        <v>1030</v>
      </c>
      <c r="D6" s="7">
        <f>U6/15</f>
        <v>1.1079999999999999E-8</v>
      </c>
      <c r="E6" s="38"/>
      <c r="F6" s="50">
        <v>0.4</v>
      </c>
      <c r="G6" s="51">
        <v>1760</v>
      </c>
      <c r="H6" s="52">
        <v>1.1079999999999999E-8</v>
      </c>
      <c r="J6" s="14">
        <v>0.4</v>
      </c>
      <c r="K6" s="15">
        <v>1881</v>
      </c>
      <c r="L6" s="16">
        <f t="shared" si="0"/>
        <v>1.1079999999999999E-8</v>
      </c>
      <c r="N6" s="23">
        <v>0.4</v>
      </c>
      <c r="O6" s="24">
        <v>1834</v>
      </c>
      <c r="P6" s="25">
        <f>U6/15</f>
        <v>1.1079999999999999E-8</v>
      </c>
      <c r="Q6" s="24">
        <f t="shared" si="1"/>
        <v>11.079999999999998</v>
      </c>
      <c r="S6" s="31">
        <v>0.4</v>
      </c>
      <c r="T6" s="32">
        <v>37268</v>
      </c>
      <c r="U6" s="33">
        <f>0.00001662*0.01</f>
        <v>1.6619999999999999E-7</v>
      </c>
    </row>
    <row r="7" spans="2:21" ht="15" thickBot="1" x14ac:dyDescent="0.4">
      <c r="B7" s="8">
        <v>0.5</v>
      </c>
      <c r="C7" s="9">
        <v>1241</v>
      </c>
      <c r="D7" s="10">
        <f>U7/15</f>
        <v>1.3850000000000002E-8</v>
      </c>
      <c r="F7" s="53">
        <v>0.5</v>
      </c>
      <c r="G7" s="54">
        <v>2550</v>
      </c>
      <c r="H7" s="55">
        <v>1.3850000000000002E-8</v>
      </c>
      <c r="J7" s="17">
        <v>0.5</v>
      </c>
      <c r="K7" s="18">
        <v>2495</v>
      </c>
      <c r="L7" s="19">
        <f t="shared" si="0"/>
        <v>1.3850000000000002E-8</v>
      </c>
      <c r="N7" s="26">
        <v>0.5</v>
      </c>
      <c r="O7" s="27">
        <v>2284</v>
      </c>
      <c r="P7" s="28">
        <f>U7/15</f>
        <v>1.3850000000000002E-8</v>
      </c>
      <c r="Q7" s="24">
        <f t="shared" si="1"/>
        <v>13.850000000000001</v>
      </c>
      <c r="S7" s="34">
        <v>0.5</v>
      </c>
      <c r="T7" s="35">
        <v>48167</v>
      </c>
      <c r="U7" s="36">
        <f>0.000020775*0.01</f>
        <v>2.0775000000000002E-7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"/>
  <sheetViews>
    <sheetView workbookViewId="0">
      <selection activeCell="B15" sqref="B15"/>
    </sheetView>
  </sheetViews>
  <sheetFormatPr defaultRowHeight="14.5" x14ac:dyDescent="0.35"/>
  <cols>
    <col min="1" max="1" width="15.90625" customWidth="1"/>
    <col min="2" max="2" width="28" customWidth="1"/>
  </cols>
  <sheetData>
    <row r="1" spans="1:2" x14ac:dyDescent="0.35">
      <c r="A1" s="40" t="s">
        <v>10</v>
      </c>
    </row>
    <row r="3" spans="1:2" x14ac:dyDescent="0.35">
      <c r="A3" s="41" t="s">
        <v>11</v>
      </c>
      <c r="B3" s="41" t="s">
        <v>20</v>
      </c>
    </row>
    <row r="4" spans="1:2" x14ac:dyDescent="0.35">
      <c r="A4" s="38" t="s">
        <v>12</v>
      </c>
      <c r="B4" s="38">
        <v>5000</v>
      </c>
    </row>
    <row r="5" spans="1:2" x14ac:dyDescent="0.35">
      <c r="A5" s="38" t="s">
        <v>13</v>
      </c>
      <c r="B5" s="38">
        <v>5000</v>
      </c>
    </row>
    <row r="6" spans="1:2" x14ac:dyDescent="0.35">
      <c r="A6" s="38" t="s">
        <v>14</v>
      </c>
      <c r="B6" s="38">
        <v>5000</v>
      </c>
    </row>
    <row r="7" spans="1:2" x14ac:dyDescent="0.35">
      <c r="A7" s="38" t="s">
        <v>15</v>
      </c>
      <c r="B7" s="38">
        <v>5000</v>
      </c>
    </row>
    <row r="8" spans="1:2" x14ac:dyDescent="0.35">
      <c r="A8" s="38" t="s">
        <v>16</v>
      </c>
      <c r="B8" s="42">
        <v>10000</v>
      </c>
    </row>
    <row r="9" spans="1:2" x14ac:dyDescent="0.35">
      <c r="A9" s="38" t="s">
        <v>17</v>
      </c>
      <c r="B9" s="42">
        <v>10000</v>
      </c>
    </row>
    <row r="10" spans="1:2" x14ac:dyDescent="0.35">
      <c r="A10" s="38" t="s">
        <v>18</v>
      </c>
      <c r="B10" s="4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 calibration</vt:lpstr>
      <vt:lpstr>H2 Calibration</vt:lpstr>
      <vt:lpstr>Composition of Standard Gas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2021-11-08T16:18:54Z</dcterms:created>
  <dcterms:modified xsi:type="dcterms:W3CDTF">2022-11-24T12:30:31Z</dcterms:modified>
</cp:coreProperties>
</file>