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b7069474\Documents\4 year\Chapter#5\Chapter#5\Results\"/>
    </mc:Choice>
  </mc:AlternateContent>
  <bookViews>
    <workbookView xWindow="0" yWindow="0" windowWidth="28800" windowHeight="12300" activeTab="3"/>
  </bookViews>
  <sheets>
    <sheet name="Raw" sheetId="1" r:id="rId1"/>
    <sheet name="kgha" sheetId="2" r:id="rId2"/>
    <sheet name="graph" sheetId="4" r:id="rId3"/>
    <sheet name="Avereged" sheetId="3" r:id="rId4"/>
  </sheets>
  <definedNames>
    <definedName name="_xlnm._FilterDatabase" localSheetId="1" hidden="1">kgha!$A$1:$A$97</definedName>
    <definedName name="_xlnm._FilterDatabase" localSheetId="0" hidden="1">Raw!$C$1:$C$97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" i="3" l="1"/>
  <c r="F4" i="3"/>
  <c r="G4" i="3" s="1"/>
  <c r="F3" i="3"/>
  <c r="G3" i="3" s="1"/>
  <c r="F2" i="3"/>
  <c r="G2" i="3" s="1"/>
  <c r="D4" i="3"/>
  <c r="E4" i="3" s="1"/>
  <c r="D3" i="3"/>
  <c r="E3" i="3" s="1"/>
  <c r="D2" i="3"/>
  <c r="C4" i="3"/>
  <c r="C3" i="3"/>
  <c r="C2" i="3"/>
  <c r="B4" i="3"/>
  <c r="B3" i="3"/>
  <c r="B2" i="3"/>
  <c r="M22" i="2" l="1"/>
  <c r="M34" i="2" s="1"/>
  <c r="J22" i="2"/>
  <c r="M24" i="2"/>
  <c r="M36" i="2" s="1"/>
  <c r="L24" i="2"/>
  <c r="L36" i="2" s="1"/>
  <c r="H24" i="2"/>
  <c r="K24" i="2"/>
  <c r="K36" i="2" s="1"/>
  <c r="J24" i="2"/>
  <c r="I24" i="2"/>
  <c r="M23" i="2"/>
  <c r="M35" i="2" s="1"/>
  <c r="J23" i="2"/>
  <c r="L23" i="2"/>
  <c r="L35" i="2" s="1"/>
  <c r="I23" i="2"/>
  <c r="I56" i="2" l="1"/>
  <c r="I57" i="2"/>
  <c r="H23" i="2"/>
  <c r="M64" i="2" l="1"/>
  <c r="J73" i="2" s="1"/>
  <c r="M63" i="2"/>
  <c r="J72" i="2" s="1"/>
  <c r="M62" i="2"/>
  <c r="J71" i="2" s="1"/>
  <c r="M61" i="2"/>
  <c r="J70" i="2" s="1"/>
  <c r="M60" i="2"/>
  <c r="J69" i="2" s="1"/>
  <c r="M59" i="2"/>
  <c r="J68" i="2" s="1"/>
  <c r="M58" i="2"/>
  <c r="J67" i="2" s="1"/>
  <c r="M57" i="2"/>
  <c r="J66" i="2" s="1"/>
  <c r="L64" i="2"/>
  <c r="I73" i="2" s="1"/>
  <c r="L63" i="2"/>
  <c r="I72" i="2" s="1"/>
  <c r="L62" i="2"/>
  <c r="I71" i="2" s="1"/>
  <c r="L61" i="2"/>
  <c r="I70" i="2" s="1"/>
  <c r="L60" i="2"/>
  <c r="I69" i="2" s="1"/>
  <c r="L58" i="2"/>
  <c r="I67" i="2" s="1"/>
  <c r="L59" i="2"/>
  <c r="I68" i="2" s="1"/>
  <c r="L57" i="2"/>
  <c r="I66" i="2" s="1"/>
  <c r="K64" i="2"/>
  <c r="H73" i="2" s="1"/>
  <c r="K63" i="2"/>
  <c r="H72" i="2" s="1"/>
  <c r="K62" i="2"/>
  <c r="H71" i="2" s="1"/>
  <c r="K61" i="2"/>
  <c r="H70" i="2" s="1"/>
  <c r="K60" i="2"/>
  <c r="H69" i="2" s="1"/>
  <c r="K59" i="2"/>
  <c r="H68" i="2" s="1"/>
  <c r="K58" i="2"/>
  <c r="H67" i="2" s="1"/>
  <c r="K57" i="2"/>
  <c r="H66" i="2" s="1"/>
  <c r="K38" i="2"/>
  <c r="M29" i="2"/>
  <c r="M41" i="2" s="1"/>
  <c r="M28" i="2"/>
  <c r="M40" i="2" s="1"/>
  <c r="M27" i="2"/>
  <c r="M39" i="2" s="1"/>
  <c r="M26" i="2"/>
  <c r="M38" i="2" s="1"/>
  <c r="M25" i="2"/>
  <c r="M37" i="2" s="1"/>
  <c r="L29" i="2"/>
  <c r="L41" i="2" s="1"/>
  <c r="L28" i="2"/>
  <c r="L40" i="2" s="1"/>
  <c r="L27" i="2"/>
  <c r="L39" i="2" s="1"/>
  <c r="L26" i="2"/>
  <c r="L38" i="2" s="1"/>
  <c r="L25" i="2"/>
  <c r="L37" i="2" s="1"/>
  <c r="L22" i="2"/>
  <c r="L34" i="2" s="1"/>
  <c r="K29" i="2"/>
  <c r="K41" i="2" s="1"/>
  <c r="K28" i="2"/>
  <c r="K40" i="2" s="1"/>
  <c r="K27" i="2"/>
  <c r="K39" i="2" s="1"/>
  <c r="K26" i="2"/>
  <c r="K25" i="2"/>
  <c r="K37" i="2" s="1"/>
  <c r="K23" i="2"/>
  <c r="K35" i="2" s="1"/>
  <c r="K22" i="2"/>
  <c r="K34" i="2" s="1"/>
  <c r="H22" i="2"/>
  <c r="J63" i="2" l="1"/>
  <c r="J29" i="2"/>
  <c r="I63" i="2"/>
  <c r="I29" i="2"/>
  <c r="H63" i="2"/>
  <c r="H29" i="2"/>
  <c r="J62" i="2"/>
  <c r="J28" i="2"/>
  <c r="I62" i="2"/>
  <c r="I28" i="2"/>
  <c r="H62" i="2"/>
  <c r="H28" i="2"/>
  <c r="J61" i="2"/>
  <c r="J27" i="2"/>
  <c r="I61" i="2"/>
  <c r="I27" i="2"/>
  <c r="H61" i="2"/>
  <c r="H27" i="2"/>
  <c r="J60" i="2"/>
  <c r="I60" i="2"/>
  <c r="H60" i="2"/>
  <c r="J26" i="2"/>
  <c r="I26" i="2"/>
  <c r="H26" i="2"/>
  <c r="J59" i="2"/>
  <c r="I59" i="2"/>
  <c r="H59" i="2"/>
  <c r="I25" i="2"/>
  <c r="J25" i="2"/>
  <c r="H25" i="2"/>
  <c r="J58" i="2"/>
  <c r="H58" i="2"/>
  <c r="I58" i="2"/>
  <c r="H57" i="2"/>
  <c r="J57" i="2"/>
  <c r="J56" i="2"/>
  <c r="H56" i="2"/>
  <c r="I22" i="2"/>
  <c r="H97" i="1" l="1"/>
  <c r="J97" i="1" s="1"/>
  <c r="O97" i="1" s="1"/>
  <c r="H96" i="1"/>
  <c r="I96" i="1" s="1"/>
  <c r="N96" i="1" s="1"/>
  <c r="H95" i="1"/>
  <c r="I95" i="1" s="1"/>
  <c r="N95" i="1" s="1"/>
  <c r="H94" i="1"/>
  <c r="J94" i="1" s="1"/>
  <c r="O94" i="1" s="1"/>
  <c r="H93" i="1"/>
  <c r="J93" i="1" s="1"/>
  <c r="O93" i="1" s="1"/>
  <c r="H92" i="1"/>
  <c r="I92" i="1" s="1"/>
  <c r="N92" i="1" s="1"/>
  <c r="H91" i="1"/>
  <c r="H90" i="1"/>
  <c r="I90" i="1" s="1"/>
  <c r="N90" i="1" s="1"/>
  <c r="H89" i="1"/>
  <c r="J89" i="1" s="1"/>
  <c r="O89" i="1" s="1"/>
  <c r="H88" i="1"/>
  <c r="I88" i="1" s="1"/>
  <c r="N88" i="1" s="1"/>
  <c r="H87" i="1"/>
  <c r="J87" i="1" s="1"/>
  <c r="O87" i="1" s="1"/>
  <c r="H86" i="1"/>
  <c r="J86" i="1" s="1"/>
  <c r="O86" i="1" s="1"/>
  <c r="H85" i="1"/>
  <c r="J85" i="1" s="1"/>
  <c r="O85" i="1" s="1"/>
  <c r="H84" i="1"/>
  <c r="I84" i="1" s="1"/>
  <c r="N84" i="1" s="1"/>
  <c r="H83" i="1"/>
  <c r="H82" i="1"/>
  <c r="I82" i="1" s="1"/>
  <c r="N82" i="1" s="1"/>
  <c r="H81" i="1"/>
  <c r="J81" i="1" s="1"/>
  <c r="O81" i="1" s="1"/>
  <c r="H80" i="1"/>
  <c r="I80" i="1" s="1"/>
  <c r="N80" i="1" s="1"/>
  <c r="H79" i="1"/>
  <c r="J79" i="1" s="1"/>
  <c r="O79" i="1" s="1"/>
  <c r="H78" i="1"/>
  <c r="J78" i="1" s="1"/>
  <c r="O78" i="1" s="1"/>
  <c r="H77" i="1"/>
  <c r="J77" i="1" s="1"/>
  <c r="O77" i="1" s="1"/>
  <c r="H76" i="1"/>
  <c r="I76" i="1" s="1"/>
  <c r="N76" i="1" s="1"/>
  <c r="H75" i="1"/>
  <c r="H74" i="1"/>
  <c r="I74" i="1" s="1"/>
  <c r="N74" i="1" s="1"/>
  <c r="H73" i="1"/>
  <c r="I73" i="1" s="1"/>
  <c r="N73" i="1" s="1"/>
  <c r="H72" i="1"/>
  <c r="I72" i="1" s="1"/>
  <c r="N72" i="1" s="1"/>
  <c r="H71" i="1"/>
  <c r="J71" i="1" s="1"/>
  <c r="O71" i="1" s="1"/>
  <c r="H70" i="1"/>
  <c r="J70" i="1" s="1"/>
  <c r="O70" i="1" s="1"/>
  <c r="H69" i="1"/>
  <c r="J69" i="1" s="1"/>
  <c r="O69" i="1" s="1"/>
  <c r="H68" i="1"/>
  <c r="I68" i="1" s="1"/>
  <c r="N68" i="1" s="1"/>
  <c r="H67" i="1"/>
  <c r="H66" i="1"/>
  <c r="I66" i="1" s="1"/>
  <c r="N66" i="1" s="1"/>
  <c r="H65" i="1"/>
  <c r="J65" i="1" s="1"/>
  <c r="O65" i="1" s="1"/>
  <c r="H64" i="1"/>
  <c r="I64" i="1" s="1"/>
  <c r="N64" i="1" s="1"/>
  <c r="H63" i="1"/>
  <c r="J63" i="1" s="1"/>
  <c r="O63" i="1" s="1"/>
  <c r="H62" i="1"/>
  <c r="J62" i="1" s="1"/>
  <c r="O62" i="1" s="1"/>
  <c r="H61" i="1"/>
  <c r="J61" i="1" s="1"/>
  <c r="O61" i="1" s="1"/>
  <c r="H60" i="1"/>
  <c r="I60" i="1" s="1"/>
  <c r="N60" i="1" s="1"/>
  <c r="H59" i="1"/>
  <c r="H58" i="1"/>
  <c r="I58" i="1" s="1"/>
  <c r="N58" i="1" s="1"/>
  <c r="H57" i="1"/>
  <c r="J57" i="1" s="1"/>
  <c r="O57" i="1" s="1"/>
  <c r="H56" i="1"/>
  <c r="I56" i="1" s="1"/>
  <c r="N56" i="1" s="1"/>
  <c r="H55" i="1"/>
  <c r="J55" i="1" s="1"/>
  <c r="O55" i="1" s="1"/>
  <c r="H54" i="1"/>
  <c r="J54" i="1" s="1"/>
  <c r="O54" i="1" s="1"/>
  <c r="H53" i="1"/>
  <c r="J53" i="1" s="1"/>
  <c r="O53" i="1" s="1"/>
  <c r="H52" i="1"/>
  <c r="I52" i="1" s="1"/>
  <c r="N52" i="1" s="1"/>
  <c r="H51" i="1"/>
  <c r="H50" i="1"/>
  <c r="I50" i="1" s="1"/>
  <c r="N50" i="1" s="1"/>
  <c r="H49" i="1"/>
  <c r="J49" i="1" s="1"/>
  <c r="O49" i="1" s="1"/>
  <c r="H48" i="1"/>
  <c r="I48" i="1" s="1"/>
  <c r="N48" i="1" s="1"/>
  <c r="H47" i="1"/>
  <c r="J47" i="1" s="1"/>
  <c r="O47" i="1" s="1"/>
  <c r="H46" i="1"/>
  <c r="J46" i="1" s="1"/>
  <c r="O46" i="1" s="1"/>
  <c r="H45" i="1"/>
  <c r="J45" i="1" s="1"/>
  <c r="O45" i="1" s="1"/>
  <c r="H44" i="1"/>
  <c r="I44" i="1" s="1"/>
  <c r="N44" i="1" s="1"/>
  <c r="H43" i="1"/>
  <c r="J43" i="1" s="1"/>
  <c r="O43" i="1" s="1"/>
  <c r="H42" i="1"/>
  <c r="I42" i="1" s="1"/>
  <c r="N42" i="1" s="1"/>
  <c r="H41" i="1"/>
  <c r="J41" i="1" s="1"/>
  <c r="O41" i="1" s="1"/>
  <c r="H40" i="1"/>
  <c r="H39" i="1"/>
  <c r="J39" i="1" s="1"/>
  <c r="O39" i="1" s="1"/>
  <c r="H38" i="1"/>
  <c r="J38" i="1" s="1"/>
  <c r="O38" i="1" s="1"/>
  <c r="H37" i="1"/>
  <c r="J37" i="1" s="1"/>
  <c r="O37" i="1" s="1"/>
  <c r="H36" i="1"/>
  <c r="I36" i="1" s="1"/>
  <c r="N36" i="1" s="1"/>
  <c r="H35" i="1"/>
  <c r="J35" i="1" s="1"/>
  <c r="O35" i="1" s="1"/>
  <c r="H34" i="1"/>
  <c r="I34" i="1" s="1"/>
  <c r="N34" i="1" s="1"/>
  <c r="H33" i="1"/>
  <c r="I33" i="1" s="1"/>
  <c r="N33" i="1" s="1"/>
  <c r="H32" i="1"/>
  <c r="H31" i="1"/>
  <c r="I31" i="1" s="1"/>
  <c r="N31" i="1" s="1"/>
  <c r="H30" i="1"/>
  <c r="J30" i="1" s="1"/>
  <c r="O30" i="1" s="1"/>
  <c r="H29" i="1"/>
  <c r="J29" i="1" s="1"/>
  <c r="O29" i="1" s="1"/>
  <c r="H28" i="1"/>
  <c r="I28" i="1" s="1"/>
  <c r="N28" i="1" s="1"/>
  <c r="H27" i="1"/>
  <c r="J27" i="1" s="1"/>
  <c r="O27" i="1" s="1"/>
  <c r="H26" i="1"/>
  <c r="I26" i="1" s="1"/>
  <c r="N26" i="1" s="1"/>
  <c r="H25" i="1"/>
  <c r="J25" i="1" s="1"/>
  <c r="O25" i="1" s="1"/>
  <c r="H24" i="1"/>
  <c r="H23" i="1"/>
  <c r="J23" i="1" s="1"/>
  <c r="O23" i="1" s="1"/>
  <c r="H22" i="1"/>
  <c r="J22" i="1" s="1"/>
  <c r="O22" i="1" s="1"/>
  <c r="H21" i="1"/>
  <c r="J21" i="1" s="1"/>
  <c r="O21" i="1" s="1"/>
  <c r="H20" i="1"/>
  <c r="I20" i="1" s="1"/>
  <c r="N20" i="1" s="1"/>
  <c r="H19" i="1"/>
  <c r="J19" i="1" s="1"/>
  <c r="O19" i="1" s="1"/>
  <c r="H18" i="1"/>
  <c r="I18" i="1" s="1"/>
  <c r="N18" i="1" s="1"/>
  <c r="H17" i="1"/>
  <c r="I17" i="1" s="1"/>
  <c r="N17" i="1" s="1"/>
  <c r="H16" i="1"/>
  <c r="H15" i="1"/>
  <c r="J15" i="1" s="1"/>
  <c r="O15" i="1" s="1"/>
  <c r="H14" i="1"/>
  <c r="J14" i="1" s="1"/>
  <c r="O14" i="1" s="1"/>
  <c r="H13" i="1"/>
  <c r="J13" i="1" s="1"/>
  <c r="O13" i="1" s="1"/>
  <c r="H12" i="1"/>
  <c r="I12" i="1" s="1"/>
  <c r="N12" i="1" s="1"/>
  <c r="H11" i="1"/>
  <c r="J11" i="1" s="1"/>
  <c r="O11" i="1" s="1"/>
  <c r="H10" i="1"/>
  <c r="I10" i="1" s="1"/>
  <c r="N10" i="1" s="1"/>
  <c r="H9" i="1"/>
  <c r="J9" i="1" s="1"/>
  <c r="O9" i="1" s="1"/>
  <c r="H8" i="1"/>
  <c r="H7" i="1"/>
  <c r="J7" i="1" s="1"/>
  <c r="O7" i="1" s="1"/>
  <c r="H6" i="1"/>
  <c r="J6" i="1" s="1"/>
  <c r="O6" i="1" s="1"/>
  <c r="H5" i="1"/>
  <c r="J5" i="1" s="1"/>
  <c r="O5" i="1" s="1"/>
  <c r="H4" i="1"/>
  <c r="I4" i="1" s="1"/>
  <c r="N4" i="1" s="1"/>
  <c r="H3" i="1"/>
  <c r="J3" i="1" s="1"/>
  <c r="O3" i="1" s="1"/>
  <c r="H2" i="1"/>
  <c r="I2" i="1" s="1"/>
  <c r="N2" i="1" s="1"/>
  <c r="J73" i="1" l="1"/>
  <c r="O73" i="1" s="1"/>
  <c r="I21" i="1"/>
  <c r="N21" i="1" s="1"/>
  <c r="I93" i="1"/>
  <c r="N93" i="1" s="1"/>
  <c r="J33" i="1"/>
  <c r="O33" i="1" s="1"/>
  <c r="I25" i="1"/>
  <c r="N25" i="1" s="1"/>
  <c r="J31" i="1"/>
  <c r="O31" i="1" s="1"/>
  <c r="I7" i="1"/>
  <c r="N7" i="1" s="1"/>
  <c r="I65" i="1"/>
  <c r="N65" i="1" s="1"/>
  <c r="I79" i="1"/>
  <c r="N79" i="1" s="1"/>
  <c r="I9" i="1"/>
  <c r="N9" i="1" s="1"/>
  <c r="J17" i="1"/>
  <c r="O17" i="1" s="1"/>
  <c r="I23" i="1"/>
  <c r="N23" i="1" s="1"/>
  <c r="J34" i="1"/>
  <c r="O34" i="1" s="1"/>
  <c r="I41" i="1"/>
  <c r="N41" i="1" s="1"/>
  <c r="I55" i="1"/>
  <c r="N55" i="1" s="1"/>
  <c r="I81" i="1"/>
  <c r="N81" i="1" s="1"/>
  <c r="J95" i="1"/>
  <c r="O95" i="1" s="1"/>
  <c r="I39" i="1"/>
  <c r="N39" i="1" s="1"/>
  <c r="I49" i="1"/>
  <c r="N49" i="1" s="1"/>
  <c r="I53" i="1"/>
  <c r="N53" i="1" s="1"/>
  <c r="I63" i="1"/>
  <c r="N63" i="1" s="1"/>
  <c r="J66" i="1"/>
  <c r="O66" i="1" s="1"/>
  <c r="J76" i="1"/>
  <c r="O76" i="1" s="1"/>
  <c r="J82" i="1"/>
  <c r="O82" i="1" s="1"/>
  <c r="J92" i="1"/>
  <c r="O92" i="1" s="1"/>
  <c r="I5" i="1"/>
  <c r="N5" i="1" s="1"/>
  <c r="I15" i="1"/>
  <c r="N15" i="1" s="1"/>
  <c r="I22" i="1"/>
  <c r="N22" i="1" s="1"/>
  <c r="I29" i="1"/>
  <c r="N29" i="1" s="1"/>
  <c r="J18" i="1"/>
  <c r="O18" i="1" s="1"/>
  <c r="J42" i="1"/>
  <c r="O42" i="1" s="1"/>
  <c r="I46" i="1"/>
  <c r="N46" i="1" s="1"/>
  <c r="J60" i="1"/>
  <c r="O60" i="1" s="1"/>
  <c r="I70" i="1"/>
  <c r="N70" i="1" s="1"/>
  <c r="I86" i="1"/>
  <c r="N86" i="1" s="1"/>
  <c r="I89" i="1"/>
  <c r="N89" i="1" s="1"/>
  <c r="J26" i="1"/>
  <c r="O26" i="1" s="1"/>
  <c r="I30" i="1"/>
  <c r="N30" i="1" s="1"/>
  <c r="I37" i="1"/>
  <c r="N37" i="1" s="1"/>
  <c r="I47" i="1"/>
  <c r="N47" i="1" s="1"/>
  <c r="J50" i="1"/>
  <c r="O50" i="1" s="1"/>
  <c r="I54" i="1"/>
  <c r="N54" i="1" s="1"/>
  <c r="I57" i="1"/>
  <c r="N57" i="1" s="1"/>
  <c r="I61" i="1"/>
  <c r="N61" i="1" s="1"/>
  <c r="J68" i="1"/>
  <c r="O68" i="1" s="1"/>
  <c r="I71" i="1"/>
  <c r="N71" i="1" s="1"/>
  <c r="I77" i="1"/>
  <c r="N77" i="1" s="1"/>
  <c r="I87" i="1"/>
  <c r="N87" i="1" s="1"/>
  <c r="I6" i="1"/>
  <c r="N6" i="1" s="1"/>
  <c r="I13" i="1"/>
  <c r="N13" i="1" s="1"/>
  <c r="J2" i="1"/>
  <c r="O2" i="1" s="1"/>
  <c r="J74" i="1"/>
  <c r="O74" i="1" s="1"/>
  <c r="J84" i="1"/>
  <c r="O84" i="1" s="1"/>
  <c r="J90" i="1"/>
  <c r="O90" i="1" s="1"/>
  <c r="I97" i="1"/>
  <c r="N97" i="1" s="1"/>
  <c r="J10" i="1"/>
  <c r="O10" i="1" s="1"/>
  <c r="I14" i="1"/>
  <c r="N14" i="1" s="1"/>
  <c r="I38" i="1"/>
  <c r="N38" i="1" s="1"/>
  <c r="I45" i="1"/>
  <c r="N45" i="1" s="1"/>
  <c r="J52" i="1"/>
  <c r="O52" i="1" s="1"/>
  <c r="J58" i="1"/>
  <c r="O58" i="1" s="1"/>
  <c r="I62" i="1"/>
  <c r="N62" i="1" s="1"/>
  <c r="I69" i="1"/>
  <c r="N69" i="1" s="1"/>
  <c r="I85" i="1"/>
  <c r="N85" i="1" s="1"/>
  <c r="J59" i="1"/>
  <c r="O59" i="1" s="1"/>
  <c r="I59" i="1"/>
  <c r="N59" i="1" s="1"/>
  <c r="J83" i="1"/>
  <c r="O83" i="1" s="1"/>
  <c r="I83" i="1"/>
  <c r="N83" i="1" s="1"/>
  <c r="I3" i="1"/>
  <c r="N3" i="1" s="1"/>
  <c r="I8" i="1"/>
  <c r="N8" i="1" s="1"/>
  <c r="J8" i="1"/>
  <c r="O8" i="1" s="1"/>
  <c r="J28" i="1"/>
  <c r="O28" i="1" s="1"/>
  <c r="I35" i="1"/>
  <c r="N35" i="1" s="1"/>
  <c r="I40" i="1"/>
  <c r="N40" i="1" s="1"/>
  <c r="J40" i="1"/>
  <c r="O40" i="1" s="1"/>
  <c r="J51" i="1"/>
  <c r="O51" i="1" s="1"/>
  <c r="I51" i="1"/>
  <c r="N51" i="1" s="1"/>
  <c r="J4" i="1"/>
  <c r="O4" i="1" s="1"/>
  <c r="I11" i="1"/>
  <c r="N11" i="1" s="1"/>
  <c r="I16" i="1"/>
  <c r="N16" i="1" s="1"/>
  <c r="J16" i="1"/>
  <c r="O16" i="1" s="1"/>
  <c r="J36" i="1"/>
  <c r="O36" i="1" s="1"/>
  <c r="I43" i="1"/>
  <c r="N43" i="1" s="1"/>
  <c r="J75" i="1"/>
  <c r="O75" i="1" s="1"/>
  <c r="I75" i="1"/>
  <c r="N75" i="1" s="1"/>
  <c r="I78" i="1"/>
  <c r="N78" i="1" s="1"/>
  <c r="J12" i="1"/>
  <c r="O12" i="1" s="1"/>
  <c r="I19" i="1"/>
  <c r="N19" i="1" s="1"/>
  <c r="I24" i="1"/>
  <c r="N24" i="1" s="1"/>
  <c r="J24" i="1"/>
  <c r="O24" i="1" s="1"/>
  <c r="J44" i="1"/>
  <c r="O44" i="1" s="1"/>
  <c r="J91" i="1"/>
  <c r="O91" i="1" s="1"/>
  <c r="I91" i="1"/>
  <c r="N91" i="1" s="1"/>
  <c r="I94" i="1"/>
  <c r="N94" i="1" s="1"/>
  <c r="J67" i="1"/>
  <c r="O67" i="1" s="1"/>
  <c r="I67" i="1"/>
  <c r="N67" i="1" s="1"/>
  <c r="J20" i="1"/>
  <c r="O20" i="1" s="1"/>
  <c r="I27" i="1"/>
  <c r="N27" i="1" s="1"/>
  <c r="I32" i="1"/>
  <c r="N32" i="1" s="1"/>
  <c r="J32" i="1"/>
  <c r="O32" i="1" s="1"/>
  <c r="J48" i="1"/>
  <c r="O48" i="1" s="1"/>
  <c r="J56" i="1"/>
  <c r="O56" i="1" s="1"/>
  <c r="J64" i="1"/>
  <c r="O64" i="1" s="1"/>
  <c r="J72" i="1"/>
  <c r="O72" i="1" s="1"/>
  <c r="J80" i="1"/>
  <c r="O80" i="1" s="1"/>
  <c r="J88" i="1"/>
  <c r="O88" i="1" s="1"/>
  <c r="J96" i="1"/>
  <c r="O96" i="1" s="1"/>
</calcChain>
</file>

<file path=xl/sharedStrings.xml><?xml version="1.0" encoding="utf-8"?>
<sst xmlns="http://schemas.openxmlformats.org/spreadsheetml/2006/main" count="338" uniqueCount="72">
  <si>
    <t>Sampling date</t>
  </si>
  <si>
    <t>ID.location</t>
  </si>
  <si>
    <t>Treatment</t>
  </si>
  <si>
    <t>Nitrate-N(mg/l)</t>
  </si>
  <si>
    <t>Ammonium-N(mg/l)</t>
  </si>
  <si>
    <t>soil weight (g)</t>
  </si>
  <si>
    <t>GWC (g/g)</t>
  </si>
  <si>
    <t>Dry soil (g)</t>
  </si>
  <si>
    <t>Nitrate-N(mg/kg)</t>
  </si>
  <si>
    <t>Ammonium-N(mg/kg)</t>
  </si>
  <si>
    <t>Profile depth</t>
  </si>
  <si>
    <t>Sampling depth (m)</t>
  </si>
  <si>
    <t>BD (g/cm3)</t>
  </si>
  <si>
    <t>Nitrate-N(kg/ha)</t>
  </si>
  <si>
    <t>Ammonium-N(kg/ha)</t>
  </si>
  <si>
    <t>20 (3)</t>
  </si>
  <si>
    <t>15% less NS</t>
  </si>
  <si>
    <t>38 (3)</t>
  </si>
  <si>
    <t>102 (1)</t>
  </si>
  <si>
    <t>Urea</t>
  </si>
  <si>
    <t>38 (1)</t>
  </si>
  <si>
    <t>20 (2)</t>
  </si>
  <si>
    <t>NS</t>
  </si>
  <si>
    <t>102 (3)</t>
  </si>
  <si>
    <t>78 (2)</t>
  </si>
  <si>
    <t>78 (3)</t>
  </si>
  <si>
    <t>20 (1)</t>
  </si>
  <si>
    <t>78 (1)</t>
  </si>
  <si>
    <t>102 (2)</t>
  </si>
  <si>
    <t>38 (2)</t>
  </si>
  <si>
    <t>38 1</t>
  </si>
  <si>
    <t>78 2</t>
  </si>
  <si>
    <t>102 2</t>
  </si>
  <si>
    <t>102 1</t>
  </si>
  <si>
    <t>38 2</t>
  </si>
  <si>
    <t>78 1</t>
  </si>
  <si>
    <t>78 3</t>
  </si>
  <si>
    <t>102 3</t>
  </si>
  <si>
    <t>38 3</t>
  </si>
  <si>
    <t>20(2)</t>
  </si>
  <si>
    <t>20 1</t>
  </si>
  <si>
    <t>20 3</t>
  </si>
  <si>
    <t>78(2)</t>
  </si>
  <si>
    <t>78(3)</t>
  </si>
  <si>
    <t>38(2)</t>
  </si>
  <si>
    <t>38(3)</t>
  </si>
  <si>
    <t>102(1)</t>
  </si>
  <si>
    <t>20(3)</t>
  </si>
  <si>
    <t>102(2)</t>
  </si>
  <si>
    <t>102(3)</t>
  </si>
  <si>
    <t>20(1)</t>
  </si>
  <si>
    <t>38(1)</t>
  </si>
  <si>
    <t>78(1)</t>
  </si>
  <si>
    <t>102)2)</t>
  </si>
  <si>
    <t>Date</t>
  </si>
  <si>
    <t>SD Nitrate-N(kg/ha) urea</t>
  </si>
  <si>
    <t>SD Nitrate-N(kg/ha) NS</t>
  </si>
  <si>
    <t>SD Nitrate-N(kg/ha) RNS</t>
  </si>
  <si>
    <t>SE Nitrate-N(kg/ha) urea</t>
  </si>
  <si>
    <t>SE Nitrate-N(kg/ha) NS</t>
  </si>
  <si>
    <t>SE Nitrate-N(kg/ha) RNS</t>
  </si>
  <si>
    <t>SD</t>
  </si>
  <si>
    <t>SE</t>
  </si>
  <si>
    <t>85% NS</t>
  </si>
  <si>
    <t>SD.n</t>
  </si>
  <si>
    <t>SE.n</t>
  </si>
  <si>
    <t>SD.a</t>
  </si>
  <si>
    <t>SE.a</t>
  </si>
  <si>
    <t>Nitrate-N</t>
  </si>
  <si>
    <t>Ammonium-N</t>
  </si>
  <si>
    <t xml:space="preserve"> NS</t>
  </si>
  <si>
    <t>85%  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</si>
</sst>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</fills>
  <borders count="5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2" borderId="1" applyNumberFormat="0" applyAlignment="0" applyProtection="0"/>
  </cellStyleXfs>
  <cellXfs count="14">
    <xf numFmtId="0" fontId="0" fillId="0" borderId="0" xfId="0"/>
    <xf numFmtId="0" fontId="2" fillId="3" borderId="1" xfId="1" applyFont="1" applyFill="1"/>
    <xf numFmtId="2" fontId="2" fillId="3" borderId="1" xfId="1" applyNumberFormat="1" applyFont="1" applyFill="1"/>
    <xf numFmtId="14" fontId="0" fillId="4" borderId="2" xfId="0" applyNumberFormat="1" applyFill="1" applyBorder="1"/>
    <xf numFmtId="0" fontId="0" fillId="4" borderId="2" xfId="0" applyFill="1" applyBorder="1"/>
    <xf numFmtId="0" fontId="0" fillId="0" borderId="2" xfId="0" applyBorder="1"/>
    <xf numFmtId="0" fontId="2" fillId="3" borderId="2" xfId="1" applyFont="1" applyFill="1" applyBorder="1"/>
    <xf numFmtId="0" fontId="0" fillId="5" borderId="2" xfId="0" applyFill="1" applyBorder="1"/>
    <xf numFmtId="0" fontId="0" fillId="6" borderId="2" xfId="0" applyFill="1" applyBorder="1"/>
    <xf numFmtId="14" fontId="0" fillId="0" borderId="0" xfId="0" applyNumberFormat="1"/>
    <xf numFmtId="14" fontId="0" fillId="0" borderId="2" xfId="0" applyNumberFormat="1" applyBorder="1"/>
    <xf numFmtId="0" fontId="0" fillId="0" borderId="0" xfId="0" applyBorder="1"/>
    <xf numFmtId="0" fontId="0" fillId="0" borderId="3" xfId="0" applyBorder="1"/>
    <xf numFmtId="0" fontId="0" fillId="0" borderId="4" xfId="0" applyBorder="1"/>
  </cellXfs>
  <cellStyles count="2">
    <cellStyle name="Input" xfId="1" builtinId="20"/>
    <cellStyle name="Normal" xfId="0" builtinId="0"/>
  </cellStyles>
  <dxfs count="0"/>
  <tableStyles count="0" defaultTableStyle="TableStyleMedium2" defaultPivotStyle="PivotStyleLight16"/>
  <colors>
    <mruColors>
      <color rgb="FF99FF33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kgha!$H$21</c:f>
              <c:strCache>
                <c:ptCount val="1"/>
                <c:pt idx="0">
                  <c:v>Urea</c:v>
                </c:pt>
              </c:strCache>
            </c:strRef>
          </c:tx>
          <c:spPr>
            <a:ln w="28575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kgha!$K$34:$K$41</c:f>
                <c:numCache>
                  <c:formatCode>General</c:formatCode>
                  <c:ptCount val="8"/>
                  <c:pt idx="0">
                    <c:v>5.4586732713905972</c:v>
                  </c:pt>
                  <c:pt idx="1">
                    <c:v>6.9725719525396963</c:v>
                  </c:pt>
                  <c:pt idx="2">
                    <c:v>8.3832224833899609</c:v>
                  </c:pt>
                  <c:pt idx="3">
                    <c:v>22.071607418889627</c:v>
                  </c:pt>
                  <c:pt idx="4">
                    <c:v>12.349180042455989</c:v>
                  </c:pt>
                  <c:pt idx="5">
                    <c:v>0.6165421982817223</c:v>
                  </c:pt>
                  <c:pt idx="6">
                    <c:v>1.6928222158019672</c:v>
                  </c:pt>
                  <c:pt idx="7">
                    <c:v>2.931532063902436</c:v>
                  </c:pt>
                </c:numCache>
              </c:numRef>
            </c:plus>
            <c:minus>
              <c:numRef>
                <c:f>kgha!$K$34:$K$41</c:f>
                <c:numCache>
                  <c:formatCode>General</c:formatCode>
                  <c:ptCount val="8"/>
                  <c:pt idx="0">
                    <c:v>5.4586732713905972</c:v>
                  </c:pt>
                  <c:pt idx="1">
                    <c:v>6.9725719525396963</c:v>
                  </c:pt>
                  <c:pt idx="2">
                    <c:v>8.3832224833899609</c:v>
                  </c:pt>
                  <c:pt idx="3">
                    <c:v>22.071607418889627</c:v>
                  </c:pt>
                  <c:pt idx="4">
                    <c:v>12.349180042455989</c:v>
                  </c:pt>
                  <c:pt idx="5">
                    <c:v>0.6165421982817223</c:v>
                  </c:pt>
                  <c:pt idx="6">
                    <c:v>1.6928222158019672</c:v>
                  </c:pt>
                  <c:pt idx="7">
                    <c:v>2.931532063902436</c:v>
                  </c:pt>
                </c:numCache>
              </c:numRef>
            </c:minus>
            <c:spPr>
              <a:noFill/>
              <a:ln w="9525" cap="flat" cmpd="sng" algn="ctr">
                <a:solidFill>
                  <a:srgbClr val="7030A0"/>
                </a:solidFill>
                <a:round/>
              </a:ln>
              <a:effectLst/>
            </c:spPr>
          </c:errBars>
          <c:cat>
            <c:numRef>
              <c:f>kgha!$G$22:$G$29</c:f>
              <c:numCache>
                <c:formatCode>m/d/yyyy</c:formatCode>
                <c:ptCount val="8"/>
                <c:pt idx="0">
                  <c:v>43598</c:v>
                </c:pt>
                <c:pt idx="1">
                  <c:v>43608</c:v>
                </c:pt>
                <c:pt idx="2">
                  <c:v>43634</c:v>
                </c:pt>
                <c:pt idx="3">
                  <c:v>43651</c:v>
                </c:pt>
                <c:pt idx="4">
                  <c:v>43658</c:v>
                </c:pt>
                <c:pt idx="5">
                  <c:v>43684</c:v>
                </c:pt>
                <c:pt idx="6">
                  <c:v>43697</c:v>
                </c:pt>
                <c:pt idx="7">
                  <c:v>43711</c:v>
                </c:pt>
              </c:numCache>
            </c:numRef>
          </c:cat>
          <c:val>
            <c:numRef>
              <c:f>kgha!$H$22:$H$29</c:f>
              <c:numCache>
                <c:formatCode>General</c:formatCode>
                <c:ptCount val="8"/>
                <c:pt idx="0">
                  <c:v>73.0756398458783</c:v>
                </c:pt>
                <c:pt idx="1">
                  <c:v>149.444779293137</c:v>
                </c:pt>
                <c:pt idx="2">
                  <c:v>187.64687743883667</c:v>
                </c:pt>
                <c:pt idx="3">
                  <c:v>52.286896551120051</c:v>
                </c:pt>
                <c:pt idx="4">
                  <c:v>40.878156964816803</c:v>
                </c:pt>
                <c:pt idx="5">
                  <c:v>0.75142189451722008</c:v>
                </c:pt>
                <c:pt idx="6">
                  <c:v>2.9095104046359253</c:v>
                </c:pt>
                <c:pt idx="7">
                  <c:v>8.2039732455342591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85B-4ACA-A010-3D0883FAE470}"/>
            </c:ext>
          </c:extLst>
        </c:ser>
        <c:ser>
          <c:idx val="1"/>
          <c:order val="1"/>
          <c:tx>
            <c:strRef>
              <c:f>kgha!$I$21</c:f>
              <c:strCache>
                <c:ptCount val="1"/>
                <c:pt idx="0">
                  <c:v> NS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kgha!$L$34:$L$41</c:f>
                <c:numCache>
                  <c:formatCode>General</c:formatCode>
                  <c:ptCount val="8"/>
                  <c:pt idx="0">
                    <c:v>2.9843138710722195</c:v>
                  </c:pt>
                  <c:pt idx="1">
                    <c:v>16.444311860346833</c:v>
                  </c:pt>
                  <c:pt idx="2">
                    <c:v>27.608194079086818</c:v>
                  </c:pt>
                  <c:pt idx="3">
                    <c:v>16.960419540845038</c:v>
                  </c:pt>
                  <c:pt idx="4">
                    <c:v>11.758036752638986</c:v>
                  </c:pt>
                  <c:pt idx="5">
                    <c:v>0</c:v>
                  </c:pt>
                  <c:pt idx="6">
                    <c:v>0.33218563162367476</c:v>
                  </c:pt>
                  <c:pt idx="7">
                    <c:v>2.619403090624544</c:v>
                  </c:pt>
                </c:numCache>
              </c:numRef>
            </c:plus>
            <c:minus>
              <c:numRef>
                <c:f>kgha!$L$34:$L$41</c:f>
                <c:numCache>
                  <c:formatCode>General</c:formatCode>
                  <c:ptCount val="8"/>
                  <c:pt idx="0">
                    <c:v>2.9843138710722195</c:v>
                  </c:pt>
                  <c:pt idx="1">
                    <c:v>16.444311860346833</c:v>
                  </c:pt>
                  <c:pt idx="2">
                    <c:v>27.608194079086818</c:v>
                  </c:pt>
                  <c:pt idx="3">
                    <c:v>16.960419540845038</c:v>
                  </c:pt>
                  <c:pt idx="4">
                    <c:v>11.758036752638986</c:v>
                  </c:pt>
                  <c:pt idx="5">
                    <c:v>0</c:v>
                  </c:pt>
                  <c:pt idx="6">
                    <c:v>0.33218563162367476</c:v>
                  </c:pt>
                  <c:pt idx="7">
                    <c:v>2.619403090624544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accent6"/>
                </a:solidFill>
                <a:round/>
              </a:ln>
              <a:effectLst/>
            </c:spPr>
          </c:errBars>
          <c:cat>
            <c:numRef>
              <c:f>kgha!$G$22:$G$29</c:f>
              <c:numCache>
                <c:formatCode>m/d/yyyy</c:formatCode>
                <c:ptCount val="8"/>
                <c:pt idx="0">
                  <c:v>43598</c:v>
                </c:pt>
                <c:pt idx="1">
                  <c:v>43608</c:v>
                </c:pt>
                <c:pt idx="2">
                  <c:v>43634</c:v>
                </c:pt>
                <c:pt idx="3">
                  <c:v>43651</c:v>
                </c:pt>
                <c:pt idx="4">
                  <c:v>43658</c:v>
                </c:pt>
                <c:pt idx="5">
                  <c:v>43684</c:v>
                </c:pt>
                <c:pt idx="6">
                  <c:v>43697</c:v>
                </c:pt>
                <c:pt idx="7">
                  <c:v>43711</c:v>
                </c:pt>
              </c:numCache>
            </c:numRef>
          </c:cat>
          <c:val>
            <c:numRef>
              <c:f>kgha!$I$22:$I$29</c:f>
              <c:numCache>
                <c:formatCode>General</c:formatCode>
                <c:ptCount val="8"/>
                <c:pt idx="0">
                  <c:v>61.280032758672121</c:v>
                </c:pt>
                <c:pt idx="1">
                  <c:v>116.70637519654871</c:v>
                </c:pt>
                <c:pt idx="2">
                  <c:v>161.36896677094546</c:v>
                </c:pt>
                <c:pt idx="3">
                  <c:v>28.318049871986911</c:v>
                </c:pt>
                <c:pt idx="4">
                  <c:v>27.806728234288087</c:v>
                </c:pt>
                <c:pt idx="5">
                  <c:v>0</c:v>
                </c:pt>
                <c:pt idx="6">
                  <c:v>7.1883934045313405</c:v>
                </c:pt>
                <c:pt idx="7">
                  <c:v>15.414075690682093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85B-4ACA-A010-3D0883FAE470}"/>
            </c:ext>
          </c:extLst>
        </c:ser>
        <c:ser>
          <c:idx val="2"/>
          <c:order val="2"/>
          <c:tx>
            <c:strRef>
              <c:f>kgha!$J$21</c:f>
              <c:strCache>
                <c:ptCount val="1"/>
                <c:pt idx="0">
                  <c:v>85%  NS</c:v>
                </c:pt>
              </c:strCache>
            </c:strRef>
          </c:tx>
          <c:spPr>
            <a:ln w="28575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kgha!$M$33:$M$41</c:f>
                <c:numCache>
                  <c:formatCode>General</c:formatCode>
                  <c:ptCount val="9"/>
                  <c:pt idx="0">
                    <c:v>0</c:v>
                  </c:pt>
                  <c:pt idx="1">
                    <c:v>5.3388137814140393</c:v>
                  </c:pt>
                  <c:pt idx="2">
                    <c:v>8.3901198409104598</c:v>
                  </c:pt>
                  <c:pt idx="3">
                    <c:v>9.805339575047471</c:v>
                  </c:pt>
                  <c:pt idx="4">
                    <c:v>18.569468929772942</c:v>
                  </c:pt>
                  <c:pt idx="5">
                    <c:v>8.107942154020277</c:v>
                  </c:pt>
                  <c:pt idx="6">
                    <c:v>0</c:v>
                  </c:pt>
                  <c:pt idx="7">
                    <c:v>1.9681021978859916</c:v>
                  </c:pt>
                  <c:pt idx="8">
                    <c:v>1.0517613559089105</c:v>
                  </c:pt>
                </c:numCache>
              </c:numRef>
            </c:plus>
            <c:minus>
              <c:numRef>
                <c:f>kgha!$M$34:$M$41</c:f>
                <c:numCache>
                  <c:formatCode>General</c:formatCode>
                  <c:ptCount val="8"/>
                  <c:pt idx="0">
                    <c:v>5.3388137814140393</c:v>
                  </c:pt>
                  <c:pt idx="1">
                    <c:v>8.3901198409104598</c:v>
                  </c:pt>
                  <c:pt idx="2">
                    <c:v>9.805339575047471</c:v>
                  </c:pt>
                  <c:pt idx="3">
                    <c:v>18.569468929772942</c:v>
                  </c:pt>
                  <c:pt idx="4">
                    <c:v>8.107942154020277</c:v>
                  </c:pt>
                  <c:pt idx="5">
                    <c:v>0</c:v>
                  </c:pt>
                  <c:pt idx="6">
                    <c:v>1.9681021978859916</c:v>
                  </c:pt>
                  <c:pt idx="7">
                    <c:v>1.0517613559089105</c:v>
                  </c:pt>
                </c:numCache>
              </c:numRef>
            </c:minus>
            <c:spPr>
              <a:noFill/>
              <a:ln w="9525" cap="flat" cmpd="sng" algn="ctr">
                <a:solidFill>
                  <a:srgbClr val="0070C0"/>
                </a:solidFill>
                <a:round/>
              </a:ln>
              <a:effectLst/>
            </c:spPr>
          </c:errBars>
          <c:cat>
            <c:numRef>
              <c:f>kgha!$G$22:$G$29</c:f>
              <c:numCache>
                <c:formatCode>m/d/yyyy</c:formatCode>
                <c:ptCount val="8"/>
                <c:pt idx="0">
                  <c:v>43598</c:v>
                </c:pt>
                <c:pt idx="1">
                  <c:v>43608</c:v>
                </c:pt>
                <c:pt idx="2">
                  <c:v>43634</c:v>
                </c:pt>
                <c:pt idx="3">
                  <c:v>43651</c:v>
                </c:pt>
                <c:pt idx="4">
                  <c:v>43658</c:v>
                </c:pt>
                <c:pt idx="5">
                  <c:v>43684</c:v>
                </c:pt>
                <c:pt idx="6">
                  <c:v>43697</c:v>
                </c:pt>
                <c:pt idx="7">
                  <c:v>43711</c:v>
                </c:pt>
              </c:numCache>
            </c:numRef>
          </c:cat>
          <c:val>
            <c:numRef>
              <c:f>kgha!$J$22:$J$29</c:f>
              <c:numCache>
                <c:formatCode>General</c:formatCode>
                <c:ptCount val="8"/>
                <c:pt idx="0">
                  <c:v>58.794058230405859</c:v>
                </c:pt>
                <c:pt idx="1">
                  <c:v>103.40572544381747</c:v>
                </c:pt>
                <c:pt idx="2">
                  <c:v>154.45709544471762</c:v>
                </c:pt>
                <c:pt idx="3">
                  <c:v>48.530423866993807</c:v>
                </c:pt>
                <c:pt idx="4">
                  <c:v>25.182782406134386</c:v>
                </c:pt>
                <c:pt idx="5">
                  <c:v>0</c:v>
                </c:pt>
                <c:pt idx="6">
                  <c:v>3.3616562636391416</c:v>
                </c:pt>
                <c:pt idx="7">
                  <c:v>8.5533647641699684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85B-4ACA-A010-3D0883FAE47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63089104"/>
        <c:axId val="563090088"/>
      </c:lineChart>
      <c:dateAx>
        <c:axId val="56308910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GB" sz="100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Sampling date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m/d/yy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63090088"/>
        <c:crosses val="autoZero"/>
        <c:auto val="0"/>
        <c:lblOffset val="100"/>
        <c:baseTimeUnit val="days"/>
      </c:dateAx>
      <c:valAx>
        <c:axId val="5630900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GB" sz="100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Nitrate-N(kg/ha)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6308910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kgha!$H$55</c:f>
              <c:strCache>
                <c:ptCount val="1"/>
                <c:pt idx="0">
                  <c:v>Urea</c:v>
                </c:pt>
              </c:strCache>
            </c:strRef>
          </c:tx>
          <c:spPr>
            <a:ln w="28575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kgha!$H$66:$H$73</c:f>
                <c:numCache>
                  <c:formatCode>General</c:formatCode>
                  <c:ptCount val="8"/>
                  <c:pt idx="0">
                    <c:v>2.7051630390312091</c:v>
                  </c:pt>
                  <c:pt idx="1">
                    <c:v>3.1767413269672922</c:v>
                  </c:pt>
                  <c:pt idx="2">
                    <c:v>4.0702301258649767</c:v>
                  </c:pt>
                  <c:pt idx="3">
                    <c:v>6.9100150919527907</c:v>
                  </c:pt>
                  <c:pt idx="4">
                    <c:v>6.7135367952769602</c:v>
                  </c:pt>
                  <c:pt idx="5">
                    <c:v>2.365923450146409</c:v>
                  </c:pt>
                  <c:pt idx="6">
                    <c:v>1.4943109790294342</c:v>
                  </c:pt>
                  <c:pt idx="7">
                    <c:v>1.7994750779094117</c:v>
                  </c:pt>
                </c:numCache>
              </c:numRef>
            </c:plus>
            <c:minus>
              <c:numRef>
                <c:f>kgha!$H$66:$H$73</c:f>
                <c:numCache>
                  <c:formatCode>General</c:formatCode>
                  <c:ptCount val="8"/>
                  <c:pt idx="0">
                    <c:v>2.7051630390312091</c:v>
                  </c:pt>
                  <c:pt idx="1">
                    <c:v>3.1767413269672922</c:v>
                  </c:pt>
                  <c:pt idx="2">
                    <c:v>4.0702301258649767</c:v>
                  </c:pt>
                  <c:pt idx="3">
                    <c:v>6.9100150919527907</c:v>
                  </c:pt>
                  <c:pt idx="4">
                    <c:v>6.7135367952769602</c:v>
                  </c:pt>
                  <c:pt idx="5">
                    <c:v>2.365923450146409</c:v>
                  </c:pt>
                  <c:pt idx="6">
                    <c:v>1.4943109790294342</c:v>
                  </c:pt>
                  <c:pt idx="7">
                    <c:v>1.7994750779094117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kgha!$G$56:$G$63</c:f>
              <c:numCache>
                <c:formatCode>m/d/yyyy</c:formatCode>
                <c:ptCount val="8"/>
                <c:pt idx="0">
                  <c:v>43598</c:v>
                </c:pt>
                <c:pt idx="1">
                  <c:v>43608</c:v>
                </c:pt>
                <c:pt idx="2">
                  <c:v>43634</c:v>
                </c:pt>
                <c:pt idx="3">
                  <c:v>43651</c:v>
                </c:pt>
                <c:pt idx="4">
                  <c:v>43658</c:v>
                </c:pt>
                <c:pt idx="5">
                  <c:v>43684</c:v>
                </c:pt>
                <c:pt idx="6">
                  <c:v>43697</c:v>
                </c:pt>
                <c:pt idx="7">
                  <c:v>43711</c:v>
                </c:pt>
              </c:numCache>
            </c:numRef>
          </c:cat>
          <c:val>
            <c:numRef>
              <c:f>kgha!$H$56:$H$63</c:f>
              <c:numCache>
                <c:formatCode>General</c:formatCode>
                <c:ptCount val="8"/>
                <c:pt idx="0">
                  <c:v>69.354480091613397</c:v>
                </c:pt>
                <c:pt idx="1">
                  <c:v>97.734880640904322</c:v>
                </c:pt>
                <c:pt idx="2">
                  <c:v>35.008349728473071</c:v>
                </c:pt>
                <c:pt idx="3">
                  <c:v>15.345421305999009</c:v>
                </c:pt>
                <c:pt idx="4">
                  <c:v>52.051094793250208</c:v>
                </c:pt>
                <c:pt idx="5">
                  <c:v>13.350625626665131</c:v>
                </c:pt>
                <c:pt idx="6">
                  <c:v>16.706140105877424</c:v>
                </c:pt>
                <c:pt idx="7">
                  <c:v>2.3993001038792157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63F-455E-BABB-25FF87AB9192}"/>
            </c:ext>
          </c:extLst>
        </c:ser>
        <c:ser>
          <c:idx val="1"/>
          <c:order val="1"/>
          <c:tx>
            <c:strRef>
              <c:f>kgha!$I$55</c:f>
              <c:strCache>
                <c:ptCount val="1"/>
                <c:pt idx="0">
                  <c:v> NS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kgha!$I$66:$I$73</c:f>
                <c:numCache>
                  <c:formatCode>General</c:formatCode>
                  <c:ptCount val="8"/>
                  <c:pt idx="0">
                    <c:v>6.7998821051513429</c:v>
                  </c:pt>
                  <c:pt idx="1">
                    <c:v>17.819494345716834</c:v>
                  </c:pt>
                  <c:pt idx="2">
                    <c:v>2.1431279960684053</c:v>
                  </c:pt>
                  <c:pt idx="3">
                    <c:v>1.7802740637239591</c:v>
                  </c:pt>
                  <c:pt idx="4">
                    <c:v>12.291569950185369</c:v>
                  </c:pt>
                  <c:pt idx="5">
                    <c:v>2.365923450146409</c:v>
                  </c:pt>
                  <c:pt idx="6">
                    <c:v>1.4943109790294342</c:v>
                  </c:pt>
                  <c:pt idx="7">
                    <c:v>0.8234446241033343</c:v>
                  </c:pt>
                </c:numCache>
              </c:numRef>
            </c:plus>
            <c:minus>
              <c:numRef>
                <c:f>kgha!$I$66:$I$73</c:f>
                <c:numCache>
                  <c:formatCode>General</c:formatCode>
                  <c:ptCount val="8"/>
                  <c:pt idx="0">
                    <c:v>6.7998821051513429</c:v>
                  </c:pt>
                  <c:pt idx="1">
                    <c:v>17.819494345716834</c:v>
                  </c:pt>
                  <c:pt idx="2">
                    <c:v>2.1431279960684053</c:v>
                  </c:pt>
                  <c:pt idx="3">
                    <c:v>1.7802740637239591</c:v>
                  </c:pt>
                  <c:pt idx="4">
                    <c:v>12.291569950185369</c:v>
                  </c:pt>
                  <c:pt idx="5">
                    <c:v>2.365923450146409</c:v>
                  </c:pt>
                  <c:pt idx="6">
                    <c:v>1.4943109790294342</c:v>
                  </c:pt>
                  <c:pt idx="7">
                    <c:v>0.8234446241033343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accent6"/>
                </a:solidFill>
                <a:round/>
              </a:ln>
              <a:effectLst/>
            </c:spPr>
          </c:errBars>
          <c:cat>
            <c:numRef>
              <c:f>kgha!$G$56:$G$63</c:f>
              <c:numCache>
                <c:formatCode>m/d/yyyy</c:formatCode>
                <c:ptCount val="8"/>
                <c:pt idx="0">
                  <c:v>43598</c:v>
                </c:pt>
                <c:pt idx="1">
                  <c:v>43608</c:v>
                </c:pt>
                <c:pt idx="2">
                  <c:v>43634</c:v>
                </c:pt>
                <c:pt idx="3">
                  <c:v>43651</c:v>
                </c:pt>
                <c:pt idx="4">
                  <c:v>43658</c:v>
                </c:pt>
                <c:pt idx="5">
                  <c:v>43684</c:v>
                </c:pt>
                <c:pt idx="6">
                  <c:v>43697</c:v>
                </c:pt>
                <c:pt idx="7">
                  <c:v>43711</c:v>
                </c:pt>
              </c:numCache>
            </c:numRef>
          </c:cat>
          <c:val>
            <c:numRef>
              <c:f>kgha!$I$56:$I$63</c:f>
              <c:numCache>
                <c:formatCode>General</c:formatCode>
                <c:ptCount val="8"/>
                <c:pt idx="0">
                  <c:v>85.28621164228187</c:v>
                </c:pt>
                <c:pt idx="1">
                  <c:v>85.494903693737385</c:v>
                </c:pt>
                <c:pt idx="2">
                  <c:v>17.712403539334549</c:v>
                </c:pt>
                <c:pt idx="3">
                  <c:v>9.9752373382613477</c:v>
                </c:pt>
                <c:pt idx="4">
                  <c:v>64.088904037450661</c:v>
                </c:pt>
                <c:pt idx="5">
                  <c:v>10.942901780651217</c:v>
                </c:pt>
                <c:pt idx="6">
                  <c:v>20.900978129991046</c:v>
                </c:pt>
                <c:pt idx="7">
                  <c:v>22.416873392874447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63F-455E-BABB-25FF87AB9192}"/>
            </c:ext>
          </c:extLst>
        </c:ser>
        <c:ser>
          <c:idx val="2"/>
          <c:order val="2"/>
          <c:tx>
            <c:strRef>
              <c:f>kgha!$J$55</c:f>
              <c:strCache>
                <c:ptCount val="1"/>
                <c:pt idx="0">
                  <c:v>85%  NS</c:v>
                </c:pt>
              </c:strCache>
            </c:strRef>
          </c:tx>
          <c:spPr>
            <a:ln w="28575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kgha!$J$66:$J$73</c:f>
                <c:numCache>
                  <c:formatCode>General</c:formatCode>
                  <c:ptCount val="8"/>
                  <c:pt idx="0">
                    <c:v>14.195277787214582</c:v>
                  </c:pt>
                  <c:pt idx="1">
                    <c:v>13.538605457336709</c:v>
                  </c:pt>
                  <c:pt idx="2">
                    <c:v>5.4800704509162115</c:v>
                  </c:pt>
                  <c:pt idx="3">
                    <c:v>0.43523491956729315</c:v>
                  </c:pt>
                  <c:pt idx="4">
                    <c:v>10.593672777259034</c:v>
                  </c:pt>
                  <c:pt idx="5">
                    <c:v>1.7375576727168167</c:v>
                  </c:pt>
                  <c:pt idx="6">
                    <c:v>2.8202540983716546</c:v>
                  </c:pt>
                  <c:pt idx="7">
                    <c:v>6.0209328873186623</c:v>
                  </c:pt>
                </c:numCache>
              </c:numRef>
            </c:plus>
            <c:minus>
              <c:numRef>
                <c:f>kgha!$J$66:$J$73</c:f>
                <c:numCache>
                  <c:formatCode>General</c:formatCode>
                  <c:ptCount val="8"/>
                  <c:pt idx="0">
                    <c:v>14.195277787214582</c:v>
                  </c:pt>
                  <c:pt idx="1">
                    <c:v>13.538605457336709</c:v>
                  </c:pt>
                  <c:pt idx="2">
                    <c:v>5.4800704509162115</c:v>
                  </c:pt>
                  <c:pt idx="3">
                    <c:v>0.43523491956729315</c:v>
                  </c:pt>
                  <c:pt idx="4">
                    <c:v>10.593672777259034</c:v>
                  </c:pt>
                  <c:pt idx="5">
                    <c:v>1.7375576727168167</c:v>
                  </c:pt>
                  <c:pt idx="6">
                    <c:v>2.8202540983716546</c:v>
                  </c:pt>
                  <c:pt idx="7">
                    <c:v>6.0209328873186623</c:v>
                  </c:pt>
                </c:numCache>
              </c:numRef>
            </c:minus>
            <c:spPr>
              <a:noFill/>
              <a:ln w="9525" cap="flat" cmpd="sng" algn="ctr">
                <a:solidFill>
                  <a:srgbClr val="0070C0"/>
                </a:solidFill>
                <a:round/>
              </a:ln>
              <a:effectLst/>
            </c:spPr>
          </c:errBars>
          <c:cat>
            <c:numRef>
              <c:f>kgha!$G$56:$G$63</c:f>
              <c:numCache>
                <c:formatCode>m/d/yyyy</c:formatCode>
                <c:ptCount val="8"/>
                <c:pt idx="0">
                  <c:v>43598</c:v>
                </c:pt>
                <c:pt idx="1">
                  <c:v>43608</c:v>
                </c:pt>
                <c:pt idx="2">
                  <c:v>43634</c:v>
                </c:pt>
                <c:pt idx="3">
                  <c:v>43651</c:v>
                </c:pt>
                <c:pt idx="4">
                  <c:v>43658</c:v>
                </c:pt>
                <c:pt idx="5">
                  <c:v>43684</c:v>
                </c:pt>
                <c:pt idx="6">
                  <c:v>43697</c:v>
                </c:pt>
                <c:pt idx="7">
                  <c:v>43711</c:v>
                </c:pt>
              </c:numCache>
            </c:numRef>
          </c:cat>
          <c:val>
            <c:numRef>
              <c:f>kgha!$J$56:$J$63</c:f>
              <c:numCache>
                <c:formatCode>General</c:formatCode>
                <c:ptCount val="8"/>
                <c:pt idx="0">
                  <c:v>59.41696314836436</c:v>
                </c:pt>
                <c:pt idx="1">
                  <c:v>67.071925992046104</c:v>
                </c:pt>
                <c:pt idx="2">
                  <c:v>27.446707160916986</c:v>
                </c:pt>
                <c:pt idx="3">
                  <c:v>8.1143413545021392</c:v>
                </c:pt>
                <c:pt idx="4">
                  <c:v>55.370698683316107</c:v>
                </c:pt>
                <c:pt idx="5">
                  <c:v>13.482836656508638</c:v>
                </c:pt>
                <c:pt idx="6">
                  <c:v>16.143734917444228</c:v>
                </c:pt>
                <c:pt idx="7">
                  <c:v>6.1349120845540446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63F-455E-BABB-25FF87AB91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67366832"/>
        <c:axId val="567367160"/>
      </c:lineChart>
      <c:dateAx>
        <c:axId val="56736683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GB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Sampling date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m/d/yy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67367160"/>
        <c:crosses val="autoZero"/>
        <c:auto val="0"/>
        <c:lblOffset val="100"/>
        <c:baseTimeUnit val="days"/>
        <c:majorUnit val="7"/>
        <c:majorTimeUnit val="days"/>
      </c:dateAx>
      <c:valAx>
        <c:axId val="5673671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GB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Ammonium-N</a:t>
                </a:r>
                <a:r>
                  <a:rPr lang="en-GB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 (kg/ha)</a:t>
                </a:r>
                <a:endParaRPr lang="en-GB">
                  <a:solidFill>
                    <a:sysClr val="windowText" lastClr="000000"/>
                  </a:solidFill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6736683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6188354745130544E-2"/>
          <c:y val="0.11835909400213862"/>
          <c:w val="0.87624274761707421"/>
          <c:h val="0.7531187421016818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Avereged!$B$1</c:f>
              <c:strCache>
                <c:ptCount val="1"/>
                <c:pt idx="0">
                  <c:v>Nitrate-N</c:v>
                </c:pt>
              </c:strCache>
            </c:strRef>
          </c:tx>
          <c:spPr>
            <a:solidFill>
              <a:srgbClr val="FFC000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Avereged!$E$2:$E$4</c:f>
                <c:numCache>
                  <c:formatCode>General</c:formatCode>
                  <c:ptCount val="3"/>
                  <c:pt idx="0">
                    <c:v>13.214346426162853</c:v>
                  </c:pt>
                  <c:pt idx="1">
                    <c:v>13.67945938370292</c:v>
                  </c:pt>
                  <c:pt idx="2">
                    <c:v>9.7914750210911361</c:v>
                  </c:pt>
                </c:numCache>
              </c:numRef>
            </c:plus>
            <c:minus>
              <c:numRef>
                <c:f>Avereged!$E$2:$E$4</c:f>
                <c:numCache>
                  <c:formatCode>General</c:formatCode>
                  <c:ptCount val="3"/>
                  <c:pt idx="0">
                    <c:v>13.214346426162853</c:v>
                  </c:pt>
                  <c:pt idx="1">
                    <c:v>13.67945938370292</c:v>
                  </c:pt>
                  <c:pt idx="2">
                    <c:v>9.7914750210911361</c:v>
                  </c:pt>
                </c:numCache>
              </c:numRef>
            </c:minus>
            <c:spPr>
              <a:noFill/>
              <a:ln w="19050" cap="flat" cmpd="sng" algn="ctr">
                <a:solidFill>
                  <a:schemeClr val="accent4"/>
                </a:solidFill>
                <a:round/>
              </a:ln>
              <a:effectLst/>
            </c:spPr>
          </c:errBars>
          <c:cat>
            <c:strRef>
              <c:f>Avereged!$A$2:$A$4</c:f>
              <c:strCache>
                <c:ptCount val="3"/>
                <c:pt idx="0">
                  <c:v>Urea</c:v>
                </c:pt>
                <c:pt idx="1">
                  <c:v>NS</c:v>
                </c:pt>
                <c:pt idx="2">
                  <c:v>85% NS</c:v>
                </c:pt>
              </c:strCache>
            </c:strRef>
          </c:cat>
          <c:val>
            <c:numRef>
              <c:f>Avereged!$B$2:$B$4</c:f>
              <c:numCache>
                <c:formatCode>General</c:formatCode>
                <c:ptCount val="3"/>
                <c:pt idx="0">
                  <c:v>66.953033635690232</c:v>
                </c:pt>
                <c:pt idx="1">
                  <c:v>63.766362100694586</c:v>
                </c:pt>
                <c:pt idx="2">
                  <c:v>51.392026849622845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0BC-4B8B-8F5E-D4AAE194A95A}"/>
            </c:ext>
          </c:extLst>
        </c:ser>
        <c:ser>
          <c:idx val="1"/>
          <c:order val="1"/>
          <c:tx>
            <c:strRef>
              <c:f>Avereged!$C$1</c:f>
              <c:strCache>
                <c:ptCount val="1"/>
                <c:pt idx="0">
                  <c:v>Ammonium-N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Avereged!$G$2:$G$4</c:f>
                <c:numCache>
                  <c:formatCode>General</c:formatCode>
                  <c:ptCount val="3"/>
                  <c:pt idx="0">
                    <c:v>5.6962122854680102</c:v>
                  </c:pt>
                  <c:pt idx="1">
                    <c:v>5.7838009151042007</c:v>
                  </c:pt>
                  <c:pt idx="2">
                    <c:v>4.8139631782254702</c:v>
                  </c:pt>
                </c:numCache>
              </c:numRef>
            </c:plus>
            <c:minus>
              <c:numRef>
                <c:f>Avereged!$G$2:$G$4</c:f>
                <c:numCache>
                  <c:formatCode>General</c:formatCode>
                  <c:ptCount val="3"/>
                  <c:pt idx="0">
                    <c:v>5.6962122854680102</c:v>
                  </c:pt>
                  <c:pt idx="1">
                    <c:v>5.7838009151042007</c:v>
                  </c:pt>
                  <c:pt idx="2">
                    <c:v>4.8139631782254702</c:v>
                  </c:pt>
                </c:numCache>
              </c:numRef>
            </c:minus>
            <c:spPr>
              <a:noFill/>
              <a:ln w="19050" cap="flat" cmpd="sng" algn="ctr">
                <a:solidFill>
                  <a:srgbClr val="92D050"/>
                </a:solidFill>
                <a:round/>
              </a:ln>
              <a:effectLst/>
            </c:spPr>
          </c:errBars>
          <c:cat>
            <c:strRef>
              <c:f>Avereged!$A$2:$A$4</c:f>
              <c:strCache>
                <c:ptCount val="3"/>
                <c:pt idx="0">
                  <c:v>Urea</c:v>
                </c:pt>
                <c:pt idx="1">
                  <c:v>NS</c:v>
                </c:pt>
                <c:pt idx="2">
                  <c:v>85% NS</c:v>
                </c:pt>
              </c:strCache>
            </c:strRef>
          </c:cat>
          <c:val>
            <c:numRef>
              <c:f>Avereged!$C$2:$C$4</c:f>
              <c:numCache>
                <c:formatCode>General</c:formatCode>
                <c:ptCount val="3"/>
                <c:pt idx="0">
                  <c:v>37.668808421336486</c:v>
                </c:pt>
                <c:pt idx="1">
                  <c:v>37.037091913428846</c:v>
                </c:pt>
                <c:pt idx="2">
                  <c:v>31.251407088135405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0BC-4B8B-8F5E-D4AAE194A9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75314864"/>
        <c:axId val="475315192"/>
      </c:barChart>
      <c:catAx>
        <c:axId val="47531486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GB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Treatments</a:t>
                </a:r>
              </a:p>
            </c:rich>
          </c:tx>
          <c:layout>
            <c:manualLayout>
              <c:xMode val="edge"/>
              <c:yMode val="edge"/>
              <c:x val="0.48987981765437216"/>
              <c:y val="0.9219845435987168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475315192"/>
        <c:crosses val="autoZero"/>
        <c:auto val="1"/>
        <c:lblAlgn val="ctr"/>
        <c:lblOffset val="100"/>
        <c:noMultiLvlLbl val="0"/>
      </c:catAx>
      <c:valAx>
        <c:axId val="4753151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GB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N Concentration (kg/ha) </a:t>
                </a:r>
              </a:p>
            </c:rich>
          </c:tx>
          <c:layout>
            <c:manualLayout>
              <c:xMode val="edge"/>
              <c:yMode val="edge"/>
              <c:x val="1.5551353778146152E-2"/>
              <c:y val="0.3235962865752892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47531486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0.37550887553529494"/>
          <c:y val="4.6261543695926895E-2"/>
          <c:w val="0.36990174747893356"/>
          <c:h val="5.91268105375716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6</xdr:row>
      <xdr:rowOff>0</xdr:rowOff>
    </xdr:from>
    <xdr:to>
      <xdr:col>15</xdr:col>
      <xdr:colOff>280170</xdr:colOff>
      <xdr:row>27</xdr:row>
      <xdr:rowOff>180958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15</xdr:col>
      <xdr:colOff>298879</xdr:colOff>
      <xdr:row>6</xdr:row>
      <xdr:rowOff>8504</xdr:rowOff>
    </xdr:from>
    <xdr:to>
      <xdr:col>26</xdr:col>
      <xdr:colOff>227987</xdr:colOff>
      <xdr:row>27</xdr:row>
      <xdr:rowOff>155444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238125</xdr:colOff>
      <xdr:row>12</xdr:row>
      <xdr:rowOff>114300</xdr:rowOff>
    </xdr:from>
    <xdr:to>
      <xdr:col>18</xdr:col>
      <xdr:colOff>542925</xdr:colOff>
      <xdr:row>34</xdr:row>
      <xdr:rowOff>38100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97"/>
  <sheetViews>
    <sheetView workbookViewId="0">
      <selection activeCell="N95" sqref="N95"/>
    </sheetView>
  </sheetViews>
  <sheetFormatPr defaultRowHeight="15" x14ac:dyDescent="0.25"/>
  <cols>
    <col min="1" max="1" width="13.7109375" bestFit="1" customWidth="1"/>
    <col min="2" max="2" width="10.5703125" bestFit="1" customWidth="1"/>
    <col min="3" max="3" width="11.28515625" bestFit="1" customWidth="1"/>
    <col min="4" max="4" width="15.140625" bestFit="1" customWidth="1"/>
    <col min="5" max="5" width="19.42578125" bestFit="1" customWidth="1"/>
    <col min="6" max="6" width="13.7109375" bestFit="1" customWidth="1"/>
    <col min="7" max="8" width="12" bestFit="1" customWidth="1"/>
    <col min="9" max="9" width="16.5703125" bestFit="1" customWidth="1"/>
    <col min="10" max="10" width="20.85546875" bestFit="1" customWidth="1"/>
    <col min="11" max="11" width="12.7109375" bestFit="1" customWidth="1"/>
    <col min="12" max="12" width="18.7109375" bestFit="1" customWidth="1"/>
    <col min="13" max="13" width="10.7109375" bestFit="1" customWidth="1"/>
    <col min="14" max="14" width="16" bestFit="1" customWidth="1"/>
    <col min="15" max="15" width="20.28515625" bestFit="1" customWidth="1"/>
  </cols>
  <sheetData>
    <row r="1" spans="1:1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2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</row>
    <row r="2" spans="1:15" x14ac:dyDescent="0.25">
      <c r="A2" s="3">
        <v>43651</v>
      </c>
      <c r="B2" s="4" t="s">
        <v>15</v>
      </c>
      <c r="C2" s="4" t="s">
        <v>16</v>
      </c>
      <c r="D2" s="4">
        <v>0.41</v>
      </c>
      <c r="E2" s="4">
        <v>0.18375000000000002</v>
      </c>
      <c r="F2" s="4">
        <v>11.2</v>
      </c>
      <c r="G2" s="4">
        <v>0.14563106796116501</v>
      </c>
      <c r="H2" s="4">
        <f>F2*1/(1+G2)</f>
        <v>9.7762711864406775</v>
      </c>
      <c r="I2" s="4">
        <f t="shared" ref="I2:I37" si="0">D2*100/H2</f>
        <v>4.1938280166435504</v>
      </c>
      <c r="J2" s="4">
        <f t="shared" ref="J2:J37" si="1">E2*100/H2</f>
        <v>1.8795509708737868</v>
      </c>
      <c r="K2" s="4">
        <v>0.3</v>
      </c>
      <c r="L2" s="4">
        <v>0.3</v>
      </c>
      <c r="M2" s="4">
        <v>1.3</v>
      </c>
      <c r="N2" s="4">
        <f t="shared" ref="N2:N65" si="2">I2*(10000*L2*M2)/1000</f>
        <v>16.355929264909847</v>
      </c>
      <c r="O2" s="4">
        <f>J2*(10000*L2*M2)/1000</f>
        <v>7.3302487864077683</v>
      </c>
    </row>
    <row r="3" spans="1:15" x14ac:dyDescent="0.25">
      <c r="A3" s="3">
        <v>43651</v>
      </c>
      <c r="B3" s="4" t="s">
        <v>17</v>
      </c>
      <c r="C3" s="4" t="s">
        <v>16</v>
      </c>
      <c r="D3" s="4">
        <v>0</v>
      </c>
      <c r="E3" s="4">
        <v>0.23375000000000001</v>
      </c>
      <c r="F3" s="4">
        <v>11.43</v>
      </c>
      <c r="G3" s="4">
        <v>0.13482056256062067</v>
      </c>
      <c r="H3" s="4">
        <f t="shared" ref="H3:H66" si="3">F3*1/(1+G3)</f>
        <v>10.072076923076924</v>
      </c>
      <c r="I3" s="4">
        <f t="shared" si="0"/>
        <v>0</v>
      </c>
      <c r="J3" s="4">
        <f t="shared" si="1"/>
        <v>2.3207725852891081</v>
      </c>
      <c r="K3" s="4">
        <v>0.3</v>
      </c>
      <c r="L3" s="4">
        <v>0.3</v>
      </c>
      <c r="M3" s="4">
        <v>1.3</v>
      </c>
      <c r="N3" s="4">
        <f t="shared" si="2"/>
        <v>0</v>
      </c>
      <c r="O3" s="4">
        <f t="shared" ref="O3:O66" si="4">J3*(10000*L3*M3)/1000</f>
        <v>9.0510130826275219</v>
      </c>
    </row>
    <row r="4" spans="1:15" x14ac:dyDescent="0.25">
      <c r="A4" s="3">
        <v>43651</v>
      </c>
      <c r="B4" s="4" t="s">
        <v>18</v>
      </c>
      <c r="C4" s="4" t="s">
        <v>19</v>
      </c>
      <c r="D4" s="4">
        <v>2.72</v>
      </c>
      <c r="E4" s="4">
        <v>0.28375000000000006</v>
      </c>
      <c r="F4" s="4">
        <v>11.55</v>
      </c>
      <c r="G4" s="4">
        <v>0.12678936605316973</v>
      </c>
      <c r="H4" s="4">
        <f t="shared" si="3"/>
        <v>10.250362976406533</v>
      </c>
      <c r="I4" s="4">
        <f t="shared" si="0"/>
        <v>26.535645676749972</v>
      </c>
      <c r="J4" s="4">
        <f t="shared" si="1"/>
        <v>2.768194654697723</v>
      </c>
      <c r="K4" s="4">
        <v>0.3</v>
      </c>
      <c r="L4" s="4">
        <v>0.3</v>
      </c>
      <c r="M4" s="4">
        <v>1.3</v>
      </c>
      <c r="N4" s="4">
        <f t="shared" si="2"/>
        <v>103.4890181393249</v>
      </c>
      <c r="O4" s="4">
        <f t="shared" si="4"/>
        <v>10.795959153321119</v>
      </c>
    </row>
    <row r="5" spans="1:15" x14ac:dyDescent="0.25">
      <c r="A5" s="3">
        <v>43651</v>
      </c>
      <c r="B5" s="4" t="s">
        <v>20</v>
      </c>
      <c r="C5" s="4" t="s">
        <v>19</v>
      </c>
      <c r="D5" s="4">
        <v>0.34</v>
      </c>
      <c r="E5" s="4">
        <v>0.21375</v>
      </c>
      <c r="F5" s="4">
        <v>11.19</v>
      </c>
      <c r="G5" s="4">
        <v>0.11996418979409129</v>
      </c>
      <c r="H5" s="4">
        <f t="shared" si="3"/>
        <v>9.9913908872901676</v>
      </c>
      <c r="I5" s="4">
        <f t="shared" si="0"/>
        <v>3.4029296204646209</v>
      </c>
      <c r="J5" s="4">
        <f t="shared" si="1"/>
        <v>2.1393417834538608</v>
      </c>
      <c r="K5" s="4">
        <v>0.3</v>
      </c>
      <c r="L5" s="4">
        <v>0.3</v>
      </c>
      <c r="M5" s="4">
        <v>1.3</v>
      </c>
      <c r="N5" s="4">
        <f t="shared" si="2"/>
        <v>13.271425519812022</v>
      </c>
      <c r="O5" s="4">
        <f t="shared" si="4"/>
        <v>8.3434329554700586</v>
      </c>
    </row>
    <row r="6" spans="1:15" x14ac:dyDescent="0.25">
      <c r="A6" s="3">
        <v>43651</v>
      </c>
      <c r="B6" s="4" t="s">
        <v>21</v>
      </c>
      <c r="C6" s="4" t="s">
        <v>22</v>
      </c>
      <c r="D6" s="4">
        <v>0</v>
      </c>
      <c r="E6" s="4">
        <v>0.20375000000000004</v>
      </c>
      <c r="F6" s="4">
        <v>10.96</v>
      </c>
      <c r="G6" s="4">
        <v>0.13953488372093023</v>
      </c>
      <c r="H6" s="4">
        <f t="shared" si="3"/>
        <v>9.6179591836734701</v>
      </c>
      <c r="I6" s="4">
        <f t="shared" si="0"/>
        <v>0</v>
      </c>
      <c r="J6" s="4">
        <f t="shared" si="1"/>
        <v>2.118432778815142</v>
      </c>
      <c r="K6" s="4">
        <v>0.3</v>
      </c>
      <c r="L6" s="4">
        <v>0.3</v>
      </c>
      <c r="M6" s="4">
        <v>1.3</v>
      </c>
      <c r="N6" s="4">
        <f t="shared" si="2"/>
        <v>0</v>
      </c>
      <c r="O6" s="4">
        <f t="shared" si="4"/>
        <v>8.2618878373790547</v>
      </c>
    </row>
    <row r="7" spans="1:15" x14ac:dyDescent="0.25">
      <c r="A7" s="3">
        <v>43651</v>
      </c>
      <c r="B7" s="4" t="s">
        <v>23</v>
      </c>
      <c r="C7" s="4" t="s">
        <v>16</v>
      </c>
      <c r="D7" s="4">
        <v>0.97</v>
      </c>
      <c r="E7" s="4">
        <v>0</v>
      </c>
      <c r="F7" s="4">
        <v>10.77</v>
      </c>
      <c r="G7" s="4">
        <v>0.14058956916099774</v>
      </c>
      <c r="H7" s="4">
        <f t="shared" si="3"/>
        <v>9.4424850894632204</v>
      </c>
      <c r="I7" s="4">
        <f t="shared" si="0"/>
        <v>10.272719425126907</v>
      </c>
      <c r="J7" s="4">
        <f t="shared" si="1"/>
        <v>0</v>
      </c>
      <c r="K7" s="4">
        <v>0.3</v>
      </c>
      <c r="L7" s="4">
        <v>0.3</v>
      </c>
      <c r="M7" s="4">
        <v>1.3</v>
      </c>
      <c r="N7" s="4">
        <f t="shared" si="2"/>
        <v>40.063605757994935</v>
      </c>
      <c r="O7" s="4">
        <f t="shared" si="4"/>
        <v>0</v>
      </c>
    </row>
    <row r="8" spans="1:15" x14ac:dyDescent="0.25">
      <c r="A8" s="3">
        <v>43651</v>
      </c>
      <c r="B8" s="4" t="s">
        <v>24</v>
      </c>
      <c r="C8" s="4" t="s">
        <v>22</v>
      </c>
      <c r="D8" s="4">
        <v>2.0299999999999998</v>
      </c>
      <c r="E8" s="4">
        <v>0.16375000000000001</v>
      </c>
      <c r="F8" s="4">
        <v>11.59</v>
      </c>
      <c r="G8" s="4">
        <v>0.13561190738699011</v>
      </c>
      <c r="H8" s="4">
        <f t="shared" si="3"/>
        <v>10.205951456310679</v>
      </c>
      <c r="I8" s="4">
        <f t="shared" si="0"/>
        <v>19.890355237235458</v>
      </c>
      <c r="J8" s="4">
        <f t="shared" si="1"/>
        <v>1.604455995121826</v>
      </c>
      <c r="K8" s="4">
        <v>0.3</v>
      </c>
      <c r="L8" s="4">
        <v>0.3</v>
      </c>
      <c r="M8" s="4">
        <v>1.3</v>
      </c>
      <c r="N8" s="4">
        <f t="shared" si="2"/>
        <v>77.572385425218286</v>
      </c>
      <c r="O8" s="4">
        <f t="shared" si="4"/>
        <v>6.2573783809751209</v>
      </c>
    </row>
    <row r="9" spans="1:15" x14ac:dyDescent="0.25">
      <c r="A9" s="3">
        <v>43651</v>
      </c>
      <c r="B9" s="4" t="s">
        <v>25</v>
      </c>
      <c r="C9" s="4" t="s">
        <v>16</v>
      </c>
      <c r="D9" s="4">
        <v>2.17</v>
      </c>
      <c r="E9" s="4">
        <v>0.19375000000000003</v>
      </c>
      <c r="F9" s="4">
        <v>10.53</v>
      </c>
      <c r="G9" s="4">
        <v>0.10951008645533129</v>
      </c>
      <c r="H9" s="4">
        <f t="shared" si="3"/>
        <v>9.4906753246753244</v>
      </c>
      <c r="I9" s="4">
        <f t="shared" si="0"/>
        <v>22.86454784053247</v>
      </c>
      <c r="J9" s="4">
        <f t="shared" si="1"/>
        <v>2.0414774857618281</v>
      </c>
      <c r="K9" s="4">
        <v>0.3</v>
      </c>
      <c r="L9" s="4">
        <v>0.3</v>
      </c>
      <c r="M9" s="4">
        <v>1.3</v>
      </c>
      <c r="N9" s="4">
        <f t="shared" si="2"/>
        <v>89.171736578076633</v>
      </c>
      <c r="O9" s="4">
        <f t="shared" si="4"/>
        <v>7.9617621944711292</v>
      </c>
    </row>
    <row r="10" spans="1:15" x14ac:dyDescent="0.25">
      <c r="A10" s="3">
        <v>43651</v>
      </c>
      <c r="B10" s="4" t="s">
        <v>26</v>
      </c>
      <c r="C10" s="4" t="s">
        <v>19</v>
      </c>
      <c r="D10" s="4">
        <v>0.43</v>
      </c>
      <c r="E10" s="4">
        <v>0.87374999999999992</v>
      </c>
      <c r="F10" s="4">
        <v>11.23</v>
      </c>
      <c r="G10" s="4">
        <v>0.18293936279547801</v>
      </c>
      <c r="H10" s="4">
        <f t="shared" si="3"/>
        <v>9.4933014769765407</v>
      </c>
      <c r="I10" s="4">
        <f t="shared" si="0"/>
        <v>4.5295095814964874</v>
      </c>
      <c r="J10" s="4">
        <f t="shared" si="1"/>
        <v>9.2038581321687332</v>
      </c>
      <c r="K10" s="4">
        <v>0.3</v>
      </c>
      <c r="L10" s="4">
        <v>0.3</v>
      </c>
      <c r="M10" s="4">
        <v>1.3</v>
      </c>
      <c r="N10" s="4">
        <f t="shared" si="2"/>
        <v>17.665087367836303</v>
      </c>
      <c r="O10" s="4">
        <f>J10*(10000*L10*M10)/1000</f>
        <v>35.895046715458065</v>
      </c>
    </row>
    <row r="11" spans="1:15" x14ac:dyDescent="0.25">
      <c r="A11" s="3">
        <v>43651</v>
      </c>
      <c r="B11" s="4" t="s">
        <v>27</v>
      </c>
      <c r="C11" s="4" t="s">
        <v>19</v>
      </c>
      <c r="D11" s="4">
        <v>1.81</v>
      </c>
      <c r="E11" s="4">
        <v>0.15375</v>
      </c>
      <c r="F11" s="4">
        <v>10.65</v>
      </c>
      <c r="G11" s="4">
        <v>0.1273408239700374</v>
      </c>
      <c r="H11" s="4">
        <f t="shared" si="3"/>
        <v>9.4470099667774097</v>
      </c>
      <c r="I11" s="4">
        <f t="shared" si="0"/>
        <v>19.159501327565891</v>
      </c>
      <c r="J11" s="4">
        <f t="shared" si="1"/>
        <v>1.6274990768581525</v>
      </c>
      <c r="K11" s="4">
        <v>0.3</v>
      </c>
      <c r="L11" s="4">
        <v>0.3</v>
      </c>
      <c r="M11" s="4">
        <v>1.3</v>
      </c>
      <c r="N11" s="4">
        <f t="shared" si="2"/>
        <v>74.722055177506974</v>
      </c>
      <c r="O11" s="4">
        <f t="shared" si="4"/>
        <v>6.3472463997467949</v>
      </c>
    </row>
    <row r="12" spans="1:15" x14ac:dyDescent="0.25">
      <c r="A12" s="3">
        <v>43651</v>
      </c>
      <c r="B12" s="4" t="s">
        <v>28</v>
      </c>
      <c r="C12" s="4" t="s">
        <v>22</v>
      </c>
      <c r="D12" s="4">
        <v>0.38</v>
      </c>
      <c r="E12" s="4">
        <v>0.25375000000000003</v>
      </c>
      <c r="F12" s="4">
        <v>10.64</v>
      </c>
      <c r="G12" s="4">
        <v>0.17025641025641028</v>
      </c>
      <c r="H12" s="4">
        <f t="shared" si="3"/>
        <v>9.0920245398773005</v>
      </c>
      <c r="I12" s="4">
        <f t="shared" si="0"/>
        <v>4.1794871794871797</v>
      </c>
      <c r="J12" s="4">
        <f t="shared" si="1"/>
        <v>2.790907557354926</v>
      </c>
      <c r="K12" s="4">
        <v>0.3</v>
      </c>
      <c r="L12" s="4">
        <v>0.3</v>
      </c>
      <c r="M12" s="4">
        <v>1.3</v>
      </c>
      <c r="N12" s="4">
        <f t="shared" si="2"/>
        <v>16.3</v>
      </c>
      <c r="O12" s="4">
        <f t="shared" si="4"/>
        <v>10.884539473684212</v>
      </c>
    </row>
    <row r="13" spans="1:15" x14ac:dyDescent="0.25">
      <c r="A13" s="3">
        <v>43651</v>
      </c>
      <c r="B13" s="4" t="s">
        <v>29</v>
      </c>
      <c r="C13" s="4" t="s">
        <v>22</v>
      </c>
      <c r="D13" s="4">
        <v>0.46</v>
      </c>
      <c r="E13" s="4">
        <v>0.34375</v>
      </c>
      <c r="F13" s="4">
        <v>10.7</v>
      </c>
      <c r="G13" s="4">
        <v>0.15706806282722513</v>
      </c>
      <c r="H13" s="4">
        <f t="shared" si="3"/>
        <v>9.2475113122171937</v>
      </c>
      <c r="I13" s="4">
        <f t="shared" si="0"/>
        <v>4.9743112981357349</v>
      </c>
      <c r="J13" s="4">
        <f t="shared" si="1"/>
        <v>3.7172163233351276</v>
      </c>
      <c r="K13" s="4">
        <v>0.3</v>
      </c>
      <c r="L13" s="4">
        <v>0.3</v>
      </c>
      <c r="M13" s="4">
        <v>1.3</v>
      </c>
      <c r="N13" s="4">
        <f t="shared" si="2"/>
        <v>19.399814062729366</v>
      </c>
      <c r="O13" s="4">
        <f t="shared" si="4"/>
        <v>14.497143661006998</v>
      </c>
    </row>
    <row r="14" spans="1:15" x14ac:dyDescent="0.25">
      <c r="A14" s="3">
        <v>43684</v>
      </c>
      <c r="B14" s="4" t="s">
        <v>26</v>
      </c>
      <c r="C14" s="4" t="s">
        <v>19</v>
      </c>
      <c r="D14" s="4">
        <v>0</v>
      </c>
      <c r="E14" s="4">
        <v>0.36375000000000002</v>
      </c>
      <c r="F14" s="4">
        <v>11.1</v>
      </c>
      <c r="G14" s="4">
        <v>0.21826280623608008</v>
      </c>
      <c r="H14" s="4">
        <f t="shared" si="3"/>
        <v>9.1113345521023774</v>
      </c>
      <c r="I14" s="4">
        <f t="shared" si="0"/>
        <v>0</v>
      </c>
      <c r="J14" s="4">
        <f t="shared" si="1"/>
        <v>3.9922801420574245</v>
      </c>
      <c r="K14" s="4">
        <v>0.3</v>
      </c>
      <c r="L14" s="4">
        <v>0.3</v>
      </c>
      <c r="M14" s="4">
        <v>1.3</v>
      </c>
      <c r="N14" s="4">
        <f t="shared" si="2"/>
        <v>0</v>
      </c>
      <c r="O14" s="4">
        <f t="shared" si="4"/>
        <v>15.569892554023957</v>
      </c>
    </row>
    <row r="15" spans="1:15" x14ac:dyDescent="0.25">
      <c r="A15" s="3">
        <v>43684</v>
      </c>
      <c r="B15" s="4" t="s">
        <v>15</v>
      </c>
      <c r="C15" s="4" t="s">
        <v>16</v>
      </c>
      <c r="D15" s="4">
        <v>0</v>
      </c>
      <c r="E15" s="4">
        <v>0.27375000000000005</v>
      </c>
      <c r="F15" s="4">
        <v>11.18</v>
      </c>
      <c r="G15" s="4">
        <v>0.28478260869565231</v>
      </c>
      <c r="H15" s="4">
        <f t="shared" si="3"/>
        <v>8.7018612521150569</v>
      </c>
      <c r="I15" s="4">
        <f t="shared" si="0"/>
        <v>0</v>
      </c>
      <c r="J15" s="4">
        <f t="shared" si="1"/>
        <v>3.1458787042078256</v>
      </c>
      <c r="K15" s="4">
        <v>0.3</v>
      </c>
      <c r="L15" s="4">
        <v>0.3</v>
      </c>
      <c r="M15" s="4">
        <v>1.3</v>
      </c>
      <c r="N15" s="4">
        <f t="shared" si="2"/>
        <v>0</v>
      </c>
      <c r="O15" s="4">
        <f t="shared" si="4"/>
        <v>12.26892694641052</v>
      </c>
    </row>
    <row r="16" spans="1:15" x14ac:dyDescent="0.25">
      <c r="A16" s="3">
        <v>43684</v>
      </c>
      <c r="B16" s="4" t="s">
        <v>21</v>
      </c>
      <c r="C16" s="4" t="s">
        <v>22</v>
      </c>
      <c r="D16" s="4">
        <v>0</v>
      </c>
      <c r="E16" s="4">
        <v>0.36375000000000002</v>
      </c>
      <c r="F16" s="4">
        <v>10.57</v>
      </c>
      <c r="G16" s="4">
        <v>0.3434704830053667</v>
      </c>
      <c r="H16" s="4">
        <f t="shared" si="3"/>
        <v>7.8676830892143812</v>
      </c>
      <c r="I16" s="4">
        <f t="shared" si="0"/>
        <v>0</v>
      </c>
      <c r="J16" s="4">
        <f t="shared" si="1"/>
        <v>4.6233433130861128</v>
      </c>
      <c r="K16" s="4">
        <v>0.3</v>
      </c>
      <c r="L16" s="4">
        <v>0.3</v>
      </c>
      <c r="M16" s="4">
        <v>1.3</v>
      </c>
      <c r="N16" s="4">
        <f t="shared" si="2"/>
        <v>0</v>
      </c>
      <c r="O16" s="4">
        <f t="shared" si="4"/>
        <v>18.03103892103584</v>
      </c>
    </row>
    <row r="17" spans="1:15" x14ac:dyDescent="0.25">
      <c r="A17" s="3">
        <v>43684</v>
      </c>
      <c r="B17" s="4" t="s">
        <v>30</v>
      </c>
      <c r="C17" s="4" t="s">
        <v>19</v>
      </c>
      <c r="D17" s="4">
        <v>0</v>
      </c>
      <c r="E17" s="4">
        <v>0.18375000000000002</v>
      </c>
      <c r="F17" s="4">
        <v>11.15</v>
      </c>
      <c r="G17" s="4">
        <v>0.29166666666666674</v>
      </c>
      <c r="H17" s="4">
        <f t="shared" si="3"/>
        <v>8.6322580645161295</v>
      </c>
      <c r="I17" s="4">
        <f t="shared" si="0"/>
        <v>0</v>
      </c>
      <c r="J17" s="4">
        <f t="shared" si="1"/>
        <v>2.1286434977578477</v>
      </c>
      <c r="K17" s="4">
        <v>0.3</v>
      </c>
      <c r="L17" s="4">
        <v>0.3</v>
      </c>
      <c r="M17" s="4">
        <v>1.3</v>
      </c>
      <c r="N17" s="4">
        <f t="shared" si="2"/>
        <v>0</v>
      </c>
      <c r="O17" s="4">
        <f t="shared" si="4"/>
        <v>8.3017096412556057</v>
      </c>
    </row>
    <row r="18" spans="1:15" x14ac:dyDescent="0.25">
      <c r="A18" s="3">
        <v>43684</v>
      </c>
      <c r="B18" s="4" t="s">
        <v>31</v>
      </c>
      <c r="C18" s="4" t="s">
        <v>22</v>
      </c>
      <c r="D18" s="4">
        <v>0</v>
      </c>
      <c r="E18" s="4">
        <v>0.19375000000000003</v>
      </c>
      <c r="F18" s="4">
        <v>11.78</v>
      </c>
      <c r="G18" s="4">
        <v>0.29737206085753809</v>
      </c>
      <c r="H18" s="4">
        <f t="shared" si="3"/>
        <v>9.0798933901918968</v>
      </c>
      <c r="I18" s="4">
        <f t="shared" si="0"/>
        <v>0</v>
      </c>
      <c r="J18" s="4">
        <f t="shared" si="1"/>
        <v>2.1338356264104248</v>
      </c>
      <c r="K18" s="4">
        <v>0.3</v>
      </c>
      <c r="L18" s="4">
        <v>0.3</v>
      </c>
      <c r="M18" s="4">
        <v>1.3</v>
      </c>
      <c r="N18" s="4">
        <f t="shared" si="2"/>
        <v>0</v>
      </c>
      <c r="O18" s="4">
        <f t="shared" si="4"/>
        <v>8.3219589430006558</v>
      </c>
    </row>
    <row r="19" spans="1:15" x14ac:dyDescent="0.25">
      <c r="A19" s="3">
        <v>43684</v>
      </c>
      <c r="B19" s="4" t="s">
        <v>32</v>
      </c>
      <c r="C19" s="4" t="s">
        <v>22</v>
      </c>
      <c r="D19" s="4">
        <v>0</v>
      </c>
      <c r="E19" s="4">
        <v>0.20375000000000004</v>
      </c>
      <c r="F19" s="4">
        <v>11.63</v>
      </c>
      <c r="G19" s="4">
        <v>0.30434782608695632</v>
      </c>
      <c r="H19" s="4">
        <f t="shared" si="3"/>
        <v>8.9163333333333359</v>
      </c>
      <c r="I19" s="4">
        <f t="shared" si="0"/>
        <v>0</v>
      </c>
      <c r="J19" s="4">
        <f t="shared" si="1"/>
        <v>2.2851321544730641</v>
      </c>
      <c r="K19" s="4">
        <v>0.3</v>
      </c>
      <c r="L19" s="4">
        <v>0.3</v>
      </c>
      <c r="M19" s="4">
        <v>1.3</v>
      </c>
      <c r="N19" s="4">
        <f t="shared" si="2"/>
        <v>0</v>
      </c>
      <c r="O19" s="4">
        <f t="shared" si="4"/>
        <v>8.9120154024449487</v>
      </c>
    </row>
    <row r="20" spans="1:15" x14ac:dyDescent="0.25">
      <c r="A20" s="3">
        <v>43684</v>
      </c>
      <c r="B20" s="4" t="s">
        <v>33</v>
      </c>
      <c r="C20" s="4" t="s">
        <v>19</v>
      </c>
      <c r="D20" s="4">
        <v>0.01</v>
      </c>
      <c r="E20" s="4">
        <v>0.33374999999999999</v>
      </c>
      <c r="F20" s="4">
        <v>11.62</v>
      </c>
      <c r="G20" s="4">
        <v>0.28051001821493643</v>
      </c>
      <c r="H20" s="4">
        <f t="shared" si="3"/>
        <v>9.0745092460881907</v>
      </c>
      <c r="I20" s="4">
        <f t="shared" si="0"/>
        <v>0.11019879674827338</v>
      </c>
      <c r="J20" s="4">
        <f t="shared" si="1"/>
        <v>3.6778848414736238</v>
      </c>
      <c r="K20" s="4">
        <v>0.3</v>
      </c>
      <c r="L20" s="4">
        <v>0.3</v>
      </c>
      <c r="M20" s="4">
        <v>1.3</v>
      </c>
      <c r="N20" s="4">
        <f t="shared" si="2"/>
        <v>0.42977530731826619</v>
      </c>
      <c r="O20" s="4">
        <f t="shared" si="4"/>
        <v>14.343750881747134</v>
      </c>
    </row>
    <row r="21" spans="1:15" x14ac:dyDescent="0.25">
      <c r="A21" s="3">
        <v>43684</v>
      </c>
      <c r="B21" s="4" t="s">
        <v>34</v>
      </c>
      <c r="C21" s="4" t="s">
        <v>22</v>
      </c>
      <c r="D21" s="4">
        <v>0</v>
      </c>
      <c r="E21" s="4">
        <v>0.17375000000000002</v>
      </c>
      <c r="F21" s="4">
        <v>10.29</v>
      </c>
      <c r="G21" s="4">
        <v>0.29175946547884157</v>
      </c>
      <c r="H21" s="4">
        <f t="shared" si="3"/>
        <v>7.9658793103448291</v>
      </c>
      <c r="I21" s="4">
        <f t="shared" si="0"/>
        <v>0</v>
      </c>
      <c r="J21" s="4">
        <f t="shared" si="1"/>
        <v>2.1811779118265182</v>
      </c>
      <c r="K21" s="4">
        <v>0.3</v>
      </c>
      <c r="L21" s="4">
        <v>0.3</v>
      </c>
      <c r="M21" s="4">
        <v>1.3</v>
      </c>
      <c r="N21" s="4">
        <f t="shared" si="2"/>
        <v>0</v>
      </c>
      <c r="O21" s="4">
        <f t="shared" si="4"/>
        <v>8.5065938561234216</v>
      </c>
    </row>
    <row r="22" spans="1:15" x14ac:dyDescent="0.25">
      <c r="A22" s="3">
        <v>43684</v>
      </c>
      <c r="B22" s="4" t="s">
        <v>35</v>
      </c>
      <c r="C22" s="4" t="s">
        <v>19</v>
      </c>
      <c r="D22" s="4">
        <v>0.06</v>
      </c>
      <c r="E22" s="4">
        <v>0.35375000000000001</v>
      </c>
      <c r="F22" s="4">
        <v>11.61</v>
      </c>
      <c r="G22" s="4">
        <v>0.27804878048780474</v>
      </c>
      <c r="H22" s="4">
        <f t="shared" si="3"/>
        <v>9.0841603053435129</v>
      </c>
      <c r="I22" s="4">
        <f t="shared" si="0"/>
        <v>0.66049032583349077</v>
      </c>
      <c r="J22" s="4">
        <f t="shared" si="1"/>
        <v>3.8941408793932895</v>
      </c>
      <c r="K22" s="4">
        <v>0.3</v>
      </c>
      <c r="L22" s="4">
        <v>0.3</v>
      </c>
      <c r="M22" s="4">
        <v>1.3</v>
      </c>
      <c r="N22" s="4">
        <f t="shared" si="2"/>
        <v>2.5759122707506141</v>
      </c>
      <c r="O22" s="4">
        <f t="shared" si="4"/>
        <v>15.187149429633831</v>
      </c>
    </row>
    <row r="23" spans="1:15" x14ac:dyDescent="0.25">
      <c r="A23" s="3">
        <v>43684</v>
      </c>
      <c r="B23" s="4" t="s">
        <v>36</v>
      </c>
      <c r="C23" s="4" t="s">
        <v>16</v>
      </c>
      <c r="D23" s="4">
        <v>0</v>
      </c>
      <c r="E23" s="4">
        <v>0.28375000000000006</v>
      </c>
      <c r="F23" s="4">
        <v>11.52</v>
      </c>
      <c r="G23" s="4">
        <v>0.2813008130081302</v>
      </c>
      <c r="H23" s="4">
        <f t="shared" si="3"/>
        <v>8.9908629441624353</v>
      </c>
      <c r="I23" s="4">
        <f t="shared" si="0"/>
        <v>0</v>
      </c>
      <c r="J23" s="4">
        <f t="shared" si="1"/>
        <v>3.1559818202348704</v>
      </c>
      <c r="K23" s="4">
        <v>0.3</v>
      </c>
      <c r="L23" s="4">
        <v>0.3</v>
      </c>
      <c r="M23" s="4">
        <v>1.3</v>
      </c>
      <c r="N23" s="4">
        <f t="shared" si="2"/>
        <v>0</v>
      </c>
      <c r="O23" s="4">
        <f t="shared" si="4"/>
        <v>12.308329098915994</v>
      </c>
    </row>
    <row r="24" spans="1:15" x14ac:dyDescent="0.25">
      <c r="A24" s="3">
        <v>43684</v>
      </c>
      <c r="B24" s="4" t="s">
        <v>37</v>
      </c>
      <c r="C24" s="4" t="s">
        <v>16</v>
      </c>
      <c r="D24" s="4">
        <v>0</v>
      </c>
      <c r="E24" s="4">
        <v>0.25375000000000003</v>
      </c>
      <c r="F24" s="4">
        <v>11.9</v>
      </c>
      <c r="G24" s="4">
        <v>0.29511278195488694</v>
      </c>
      <c r="H24" s="4">
        <f t="shared" si="3"/>
        <v>9.1883889695210481</v>
      </c>
      <c r="I24" s="4">
        <f t="shared" si="0"/>
        <v>0</v>
      </c>
      <c r="J24" s="4">
        <f t="shared" si="1"/>
        <v>2.7616375497567445</v>
      </c>
      <c r="K24" s="4">
        <v>0.3</v>
      </c>
      <c r="L24" s="4">
        <v>0.3</v>
      </c>
      <c r="M24" s="4">
        <v>1.3</v>
      </c>
      <c r="N24" s="4">
        <f t="shared" si="2"/>
        <v>0</v>
      </c>
      <c r="O24" s="4">
        <f t="shared" si="4"/>
        <v>10.770386444051303</v>
      </c>
    </row>
    <row r="25" spans="1:15" x14ac:dyDescent="0.25">
      <c r="A25" s="3">
        <v>43684</v>
      </c>
      <c r="B25" s="4" t="s">
        <v>38</v>
      </c>
      <c r="C25" s="4" t="s">
        <v>16</v>
      </c>
      <c r="D25" s="4">
        <v>0</v>
      </c>
      <c r="E25" s="4">
        <v>0.42375000000000007</v>
      </c>
      <c r="F25" s="4">
        <v>11.53</v>
      </c>
      <c r="G25" s="4">
        <v>0.2965440356744703</v>
      </c>
      <c r="H25" s="4">
        <f t="shared" si="3"/>
        <v>8.8928718830610496</v>
      </c>
      <c r="I25" s="4">
        <f t="shared" si="0"/>
        <v>0</v>
      </c>
      <c r="J25" s="4">
        <f t="shared" si="1"/>
        <v>4.7650523427324973</v>
      </c>
      <c r="K25" s="4">
        <v>0.3</v>
      </c>
      <c r="L25" s="4">
        <v>0.3</v>
      </c>
      <c r="M25" s="4">
        <v>1.3</v>
      </c>
      <c r="N25" s="4">
        <f t="shared" si="2"/>
        <v>0</v>
      </c>
      <c r="O25" s="4">
        <f t="shared" si="4"/>
        <v>18.583704136656738</v>
      </c>
    </row>
    <row r="26" spans="1:15" x14ac:dyDescent="0.25">
      <c r="A26" s="3">
        <v>43697</v>
      </c>
      <c r="B26" s="4" t="s">
        <v>39</v>
      </c>
      <c r="C26" s="4" t="s">
        <v>22</v>
      </c>
      <c r="D26" s="4">
        <v>0</v>
      </c>
      <c r="E26" s="4">
        <v>0.40375000000000005</v>
      </c>
      <c r="F26" s="4">
        <v>11.2</v>
      </c>
      <c r="G26" s="4">
        <v>0.24974093264248709</v>
      </c>
      <c r="H26" s="4">
        <f t="shared" si="3"/>
        <v>8.9618573797678263</v>
      </c>
      <c r="I26" s="4">
        <f t="shared" si="0"/>
        <v>0</v>
      </c>
      <c r="J26" s="4">
        <f t="shared" si="1"/>
        <v>4.5052044781643241</v>
      </c>
      <c r="K26" s="4">
        <v>0.3</v>
      </c>
      <c r="L26" s="4">
        <v>0.3</v>
      </c>
      <c r="M26" s="4">
        <v>1.3</v>
      </c>
      <c r="N26" s="4">
        <f t="shared" si="2"/>
        <v>0</v>
      </c>
      <c r="O26" s="4">
        <f t="shared" si="4"/>
        <v>17.570297464840863</v>
      </c>
    </row>
    <row r="27" spans="1:15" x14ac:dyDescent="0.25">
      <c r="A27" s="3">
        <v>43697</v>
      </c>
      <c r="B27" s="4" t="s">
        <v>40</v>
      </c>
      <c r="C27" s="4" t="s">
        <v>19</v>
      </c>
      <c r="D27" s="4">
        <v>0.12</v>
      </c>
      <c r="E27" s="4">
        <v>0.47375</v>
      </c>
      <c r="F27" s="4">
        <v>11.08</v>
      </c>
      <c r="G27" s="4">
        <v>0.25616291532690233</v>
      </c>
      <c r="H27" s="4">
        <f t="shared" si="3"/>
        <v>8.8205119453924929</v>
      </c>
      <c r="I27" s="4">
        <f t="shared" si="0"/>
        <v>1.3604652512565729</v>
      </c>
      <c r="J27" s="4">
        <f t="shared" si="1"/>
        <v>5.3710034398566782</v>
      </c>
      <c r="K27" s="4">
        <v>0.3</v>
      </c>
      <c r="L27" s="4">
        <v>0.3</v>
      </c>
      <c r="M27" s="4">
        <v>1.3</v>
      </c>
      <c r="N27" s="4">
        <f t="shared" si="2"/>
        <v>5.3058144799006337</v>
      </c>
      <c r="O27" s="4">
        <f t="shared" si="4"/>
        <v>20.946913415441045</v>
      </c>
    </row>
    <row r="28" spans="1:15" x14ac:dyDescent="0.25">
      <c r="A28" s="3">
        <v>43697</v>
      </c>
      <c r="B28" s="4" t="s">
        <v>41</v>
      </c>
      <c r="C28" s="4" t="s">
        <v>16</v>
      </c>
      <c r="D28" s="4">
        <v>0.17</v>
      </c>
      <c r="E28" s="4">
        <v>0.27375000000000005</v>
      </c>
      <c r="F28" s="4">
        <v>11.19</v>
      </c>
      <c r="G28" s="4">
        <v>0.26967592592592571</v>
      </c>
      <c r="H28" s="4">
        <f t="shared" si="3"/>
        <v>8.813272561531452</v>
      </c>
      <c r="I28" s="4">
        <f t="shared" si="0"/>
        <v>1.9289089133816564</v>
      </c>
      <c r="J28" s="4">
        <f t="shared" si="1"/>
        <v>3.1061106766954616</v>
      </c>
      <c r="K28" s="4">
        <v>0.3</v>
      </c>
      <c r="L28" s="4">
        <v>0.3</v>
      </c>
      <c r="M28" s="4">
        <v>1.3</v>
      </c>
      <c r="N28" s="4">
        <f t="shared" si="2"/>
        <v>7.5227447621884602</v>
      </c>
      <c r="O28" s="4">
        <f t="shared" si="4"/>
        <v>12.1138316391123</v>
      </c>
    </row>
    <row r="29" spans="1:15" x14ac:dyDescent="0.25">
      <c r="A29" s="3">
        <v>43697</v>
      </c>
      <c r="B29" s="4" t="s">
        <v>31</v>
      </c>
      <c r="C29" s="4" t="s">
        <v>22</v>
      </c>
      <c r="D29" s="4">
        <v>0.16</v>
      </c>
      <c r="E29" s="4">
        <v>0.49375000000000002</v>
      </c>
      <c r="F29" s="4">
        <v>11.79</v>
      </c>
      <c r="G29" s="4">
        <v>0.26943005181347152</v>
      </c>
      <c r="H29" s="4">
        <f t="shared" si="3"/>
        <v>9.2876326530612232</v>
      </c>
      <c r="I29" s="4">
        <f t="shared" si="0"/>
        <v>1.722721020272735</v>
      </c>
      <c r="J29" s="4">
        <f t="shared" si="1"/>
        <v>5.3162093984978931</v>
      </c>
      <c r="K29" s="4">
        <v>0.3</v>
      </c>
      <c r="L29" s="4">
        <v>0.3</v>
      </c>
      <c r="M29" s="4">
        <v>1.3</v>
      </c>
      <c r="N29" s="4">
        <f t="shared" si="2"/>
        <v>6.7186119790636667</v>
      </c>
      <c r="O29" s="4">
        <f t="shared" si="4"/>
        <v>20.733216654141781</v>
      </c>
    </row>
    <row r="30" spans="1:15" x14ac:dyDescent="0.25">
      <c r="A30" s="3">
        <v>43697</v>
      </c>
      <c r="B30" s="4" t="s">
        <v>35</v>
      </c>
      <c r="C30" s="4" t="s">
        <v>19</v>
      </c>
      <c r="D30" s="4">
        <v>0.15</v>
      </c>
      <c r="E30" s="4">
        <v>0.37375000000000003</v>
      </c>
      <c r="F30" s="4">
        <v>11.3</v>
      </c>
      <c r="G30" s="4">
        <v>0.22314814814814815</v>
      </c>
      <c r="H30" s="4">
        <f t="shared" si="3"/>
        <v>9.2384557153671469</v>
      </c>
      <c r="I30" s="4">
        <f t="shared" si="0"/>
        <v>1.6236479842674532</v>
      </c>
      <c r="J30" s="4">
        <f t="shared" si="1"/>
        <v>4.0455895607997379</v>
      </c>
      <c r="K30" s="4">
        <v>0.3</v>
      </c>
      <c r="L30" s="4">
        <v>0.3</v>
      </c>
      <c r="M30" s="4">
        <v>1.3</v>
      </c>
      <c r="N30" s="4">
        <f t="shared" si="2"/>
        <v>6.3322271386430673</v>
      </c>
      <c r="O30" s="4">
        <f t="shared" si="4"/>
        <v>15.777799287118977</v>
      </c>
    </row>
    <row r="31" spans="1:15" x14ac:dyDescent="0.25">
      <c r="A31" s="3">
        <v>43697</v>
      </c>
      <c r="B31" s="4" t="s">
        <v>30</v>
      </c>
      <c r="C31" s="4" t="s">
        <v>19</v>
      </c>
      <c r="D31" s="4">
        <v>0</v>
      </c>
      <c r="E31" s="4">
        <v>0.36375000000000002</v>
      </c>
      <c r="F31" s="4">
        <v>11.83</v>
      </c>
      <c r="G31" s="4">
        <v>0.32395833333333346</v>
      </c>
      <c r="H31" s="4">
        <f t="shared" si="3"/>
        <v>8.9353265145554666</v>
      </c>
      <c r="I31" s="4">
        <f t="shared" si="0"/>
        <v>0</v>
      </c>
      <c r="J31" s="4">
        <f t="shared" si="1"/>
        <v>4.0709200655114124</v>
      </c>
      <c r="K31" s="4">
        <v>0.3</v>
      </c>
      <c r="L31" s="4">
        <v>0.3</v>
      </c>
      <c r="M31" s="4">
        <v>1.3</v>
      </c>
      <c r="N31" s="4">
        <f t="shared" si="2"/>
        <v>0</v>
      </c>
      <c r="O31" s="4">
        <f t="shared" si="4"/>
        <v>15.876588255494509</v>
      </c>
    </row>
    <row r="32" spans="1:15" x14ac:dyDescent="0.25">
      <c r="A32" s="3">
        <v>43697</v>
      </c>
      <c r="B32" s="4" t="s">
        <v>36</v>
      </c>
      <c r="C32" s="4" t="s">
        <v>16</v>
      </c>
      <c r="D32" s="4">
        <v>0</v>
      </c>
      <c r="E32" s="4">
        <v>0.52375000000000005</v>
      </c>
      <c r="F32" s="4">
        <v>11.09</v>
      </c>
      <c r="G32" s="4">
        <v>0.32277227722772273</v>
      </c>
      <c r="H32" s="4">
        <f t="shared" si="3"/>
        <v>8.3839071856287433</v>
      </c>
      <c r="I32" s="4">
        <f t="shared" si="0"/>
        <v>0</v>
      </c>
      <c r="J32" s="4">
        <f t="shared" si="1"/>
        <v>6.2470872876286734</v>
      </c>
      <c r="K32" s="4">
        <v>0.3</v>
      </c>
      <c r="L32" s="4">
        <v>0.3</v>
      </c>
      <c r="M32" s="4">
        <v>1.3</v>
      </c>
      <c r="N32" s="4">
        <f t="shared" si="2"/>
        <v>0</v>
      </c>
      <c r="O32" s="4">
        <f t="shared" si="4"/>
        <v>24.363640421751825</v>
      </c>
    </row>
    <row r="33" spans="1:15" x14ac:dyDescent="0.25">
      <c r="A33" s="3">
        <v>43697</v>
      </c>
      <c r="B33" s="4" t="s">
        <v>34</v>
      </c>
      <c r="C33" s="4" t="s">
        <v>22</v>
      </c>
      <c r="D33" s="4">
        <v>0.18</v>
      </c>
      <c r="E33" s="4">
        <v>0.58374999999999999</v>
      </c>
      <c r="F33" s="4">
        <v>11.12</v>
      </c>
      <c r="G33" s="4">
        <v>0.21308980213089809</v>
      </c>
      <c r="H33" s="4">
        <f t="shared" si="3"/>
        <v>9.1666750313676282</v>
      </c>
      <c r="I33" s="4">
        <f t="shared" si="0"/>
        <v>1.9636345717946191</v>
      </c>
      <c r="J33" s="4">
        <f t="shared" si="1"/>
        <v>6.3681760071394944</v>
      </c>
      <c r="K33" s="4">
        <v>0.3</v>
      </c>
      <c r="L33" s="4">
        <v>0.3</v>
      </c>
      <c r="M33" s="4">
        <v>1.3</v>
      </c>
      <c r="N33" s="4">
        <f t="shared" si="2"/>
        <v>7.6581748299990142</v>
      </c>
      <c r="O33" s="4">
        <f t="shared" si="4"/>
        <v>24.835886427844027</v>
      </c>
    </row>
    <row r="34" spans="1:15" x14ac:dyDescent="0.25">
      <c r="A34" s="3">
        <v>43697</v>
      </c>
      <c r="B34" s="4" t="s">
        <v>32</v>
      </c>
      <c r="C34" s="4" t="s">
        <v>22</v>
      </c>
      <c r="D34" s="4">
        <v>0</v>
      </c>
      <c r="E34" s="4">
        <v>0.47375</v>
      </c>
      <c r="F34" s="4">
        <v>11.62</v>
      </c>
      <c r="G34" s="4">
        <v>0.28704487722269273</v>
      </c>
      <c r="H34" s="4">
        <f t="shared" si="3"/>
        <v>9.0284342105263136</v>
      </c>
      <c r="I34" s="4">
        <f t="shared" si="0"/>
        <v>0</v>
      </c>
      <c r="J34" s="4">
        <f t="shared" si="1"/>
        <v>5.2473107623429502</v>
      </c>
      <c r="K34" s="4">
        <v>0.3</v>
      </c>
      <c r="L34" s="4">
        <v>0.3</v>
      </c>
      <c r="M34" s="4">
        <v>1.3</v>
      </c>
      <c r="N34" s="4">
        <f t="shared" si="2"/>
        <v>0</v>
      </c>
      <c r="O34" s="4">
        <f t="shared" si="4"/>
        <v>20.464511973137505</v>
      </c>
    </row>
    <row r="35" spans="1:15" x14ac:dyDescent="0.25">
      <c r="A35" s="3">
        <v>43697</v>
      </c>
      <c r="B35" s="4" t="s">
        <v>38</v>
      </c>
      <c r="C35" s="4" t="s">
        <v>16</v>
      </c>
      <c r="D35" s="4">
        <v>0</v>
      </c>
      <c r="E35" s="4">
        <v>0.39375000000000004</v>
      </c>
      <c r="F35" s="4">
        <v>12.84</v>
      </c>
      <c r="G35" s="4">
        <v>0.27467811158798267</v>
      </c>
      <c r="H35" s="4">
        <f t="shared" si="3"/>
        <v>10.073131313131315</v>
      </c>
      <c r="I35" s="4">
        <f t="shared" si="0"/>
        <v>0</v>
      </c>
      <c r="J35" s="4">
        <f t="shared" si="1"/>
        <v>3.908913601540251</v>
      </c>
      <c r="K35" s="4">
        <v>0.3</v>
      </c>
      <c r="L35" s="4">
        <v>0.3</v>
      </c>
      <c r="M35" s="4">
        <v>1.3</v>
      </c>
      <c r="N35" s="4">
        <f t="shared" si="2"/>
        <v>0</v>
      </c>
      <c r="O35" s="4">
        <f t="shared" si="4"/>
        <v>15.24476304600698</v>
      </c>
    </row>
    <row r="36" spans="1:15" x14ac:dyDescent="0.25">
      <c r="A36" s="3">
        <v>43697</v>
      </c>
      <c r="B36" s="4" t="s">
        <v>33</v>
      </c>
      <c r="C36" s="4" t="s">
        <v>19</v>
      </c>
      <c r="D36" s="4">
        <v>0</v>
      </c>
      <c r="E36" s="4">
        <v>0.34375</v>
      </c>
      <c r="F36" s="4">
        <v>12.14</v>
      </c>
      <c r="G36" s="4">
        <v>0.28798411122144968</v>
      </c>
      <c r="H36" s="4">
        <f t="shared" si="3"/>
        <v>9.425582112567465</v>
      </c>
      <c r="I36" s="4">
        <f t="shared" si="0"/>
        <v>0</v>
      </c>
      <c r="J36" s="4">
        <f t="shared" si="1"/>
        <v>3.6469896065269629</v>
      </c>
      <c r="K36" s="4">
        <v>0.3</v>
      </c>
      <c r="L36" s="4">
        <v>0.3</v>
      </c>
      <c r="M36" s="4">
        <v>1.3</v>
      </c>
      <c r="N36" s="4">
        <f t="shared" si="2"/>
        <v>0</v>
      </c>
      <c r="O36" s="4">
        <f t="shared" si="4"/>
        <v>14.223259465455156</v>
      </c>
    </row>
    <row r="37" spans="1:15" x14ac:dyDescent="0.25">
      <c r="A37" s="3">
        <v>43697</v>
      </c>
      <c r="B37" s="4" t="s">
        <v>37</v>
      </c>
      <c r="C37" s="4" t="s">
        <v>16</v>
      </c>
      <c r="D37" s="4">
        <v>0.14000000000000001</v>
      </c>
      <c r="E37" s="4">
        <v>0.30375000000000008</v>
      </c>
      <c r="F37" s="4">
        <v>11.56</v>
      </c>
      <c r="G37" s="4">
        <v>0.25421348314606751</v>
      </c>
      <c r="H37" s="4">
        <f t="shared" si="3"/>
        <v>9.2169316909294494</v>
      </c>
      <c r="I37" s="4">
        <f t="shared" si="0"/>
        <v>1.5189436647097707</v>
      </c>
      <c r="J37" s="4">
        <f t="shared" si="1"/>
        <v>3.2955652725399491</v>
      </c>
      <c r="K37" s="4">
        <v>0.3</v>
      </c>
      <c r="L37" s="4">
        <v>0.3</v>
      </c>
      <c r="M37" s="4">
        <v>1.3</v>
      </c>
      <c r="N37" s="4">
        <f t="shared" si="2"/>
        <v>5.9238802923681062</v>
      </c>
      <c r="O37" s="4">
        <f t="shared" si="4"/>
        <v>12.852704562905801</v>
      </c>
    </row>
    <row r="38" spans="1:15" x14ac:dyDescent="0.25">
      <c r="A38" s="3">
        <v>43711</v>
      </c>
      <c r="B38" s="4" t="s">
        <v>42</v>
      </c>
      <c r="C38" s="4" t="s">
        <v>22</v>
      </c>
      <c r="D38" s="4">
        <v>0.44</v>
      </c>
      <c r="E38" s="4">
        <v>0.47750000000000004</v>
      </c>
      <c r="F38" s="4">
        <v>5.3</v>
      </c>
      <c r="G38" s="4">
        <v>0.16782246879334242</v>
      </c>
      <c r="H38" s="4">
        <f t="shared" si="3"/>
        <v>4.5383610451306415</v>
      </c>
      <c r="I38" s="4">
        <f t="shared" ref="I38:I97" si="5">D38*50/H38</f>
        <v>4.8475649648025536</v>
      </c>
      <c r="J38" s="4">
        <f t="shared" ref="J38:J97" si="6">E38*50/H38</f>
        <v>5.2607097061209531</v>
      </c>
      <c r="K38" s="4">
        <v>0.3</v>
      </c>
      <c r="L38" s="4">
        <v>0.3</v>
      </c>
      <c r="M38" s="4">
        <v>1.3</v>
      </c>
      <c r="N38" s="4">
        <f t="shared" si="2"/>
        <v>18.905503362729959</v>
      </c>
      <c r="O38" s="4">
        <f t="shared" si="4"/>
        <v>20.516767853871716</v>
      </c>
    </row>
    <row r="39" spans="1:15" x14ac:dyDescent="0.25">
      <c r="A39" s="3">
        <v>43711</v>
      </c>
      <c r="B39" s="4" t="s">
        <v>43</v>
      </c>
      <c r="C39" s="4" t="s">
        <v>16</v>
      </c>
      <c r="D39" s="4">
        <v>0.21</v>
      </c>
      <c r="E39" s="4">
        <v>7.5000000000000622E-3</v>
      </c>
      <c r="F39" s="4">
        <v>5</v>
      </c>
      <c r="G39" s="4">
        <v>0.17460317460317445</v>
      </c>
      <c r="H39" s="4">
        <f t="shared" si="3"/>
        <v>4.256756756756757</v>
      </c>
      <c r="I39" s="4">
        <f t="shared" si="5"/>
        <v>2.4666666666666663</v>
      </c>
      <c r="J39" s="4">
        <f t="shared" si="6"/>
        <v>8.8095238095238823E-2</v>
      </c>
      <c r="K39" s="4">
        <v>0.3</v>
      </c>
      <c r="L39" s="4">
        <v>0.3</v>
      </c>
      <c r="M39" s="4">
        <v>1.3</v>
      </c>
      <c r="N39" s="4">
        <f t="shared" si="2"/>
        <v>9.6199999999999974</v>
      </c>
      <c r="O39" s="4">
        <f t="shared" si="4"/>
        <v>0.34357142857143141</v>
      </c>
    </row>
    <row r="40" spans="1:15" x14ac:dyDescent="0.25">
      <c r="A40" s="3">
        <v>43711</v>
      </c>
      <c r="B40" s="4" t="s">
        <v>44</v>
      </c>
      <c r="C40" s="4" t="s">
        <v>22</v>
      </c>
      <c r="D40" s="4">
        <v>0.2</v>
      </c>
      <c r="E40" s="4">
        <v>0</v>
      </c>
      <c r="F40" s="4">
        <v>5.0599999999999996</v>
      </c>
      <c r="G40" s="4">
        <v>0.1934156378600824</v>
      </c>
      <c r="H40" s="4">
        <f t="shared" si="3"/>
        <v>4.2399310344827574</v>
      </c>
      <c r="I40" s="4">
        <f t="shared" si="5"/>
        <v>2.3585289285772384</v>
      </c>
      <c r="J40" s="4">
        <f t="shared" si="6"/>
        <v>0</v>
      </c>
      <c r="K40" s="4">
        <v>0.3</v>
      </c>
      <c r="L40" s="4">
        <v>0.3</v>
      </c>
      <c r="M40" s="4">
        <v>1.3</v>
      </c>
      <c r="N40" s="4">
        <f t="shared" si="2"/>
        <v>9.1982628214512303</v>
      </c>
      <c r="O40" s="4">
        <f t="shared" si="4"/>
        <v>0</v>
      </c>
    </row>
    <row r="41" spans="1:15" x14ac:dyDescent="0.25">
      <c r="A41" s="3">
        <v>43711</v>
      </c>
      <c r="B41" s="4" t="s">
        <v>45</v>
      </c>
      <c r="C41" s="4" t="s">
        <v>16</v>
      </c>
      <c r="D41" s="4">
        <v>0.22</v>
      </c>
      <c r="E41" s="4">
        <v>0</v>
      </c>
      <c r="F41" s="4">
        <v>5.08</v>
      </c>
      <c r="G41" s="4">
        <v>0.20000000000000015</v>
      </c>
      <c r="H41" s="4">
        <f t="shared" si="3"/>
        <v>4.2333333333333325</v>
      </c>
      <c r="I41" s="4">
        <f t="shared" si="5"/>
        <v>2.5984251968503944</v>
      </c>
      <c r="J41" s="4">
        <f t="shared" si="6"/>
        <v>0</v>
      </c>
      <c r="K41" s="4">
        <v>0.3</v>
      </c>
      <c r="L41" s="4">
        <v>0.3</v>
      </c>
      <c r="M41" s="4">
        <v>1.3</v>
      </c>
      <c r="N41" s="4">
        <f t="shared" si="2"/>
        <v>10.133858267716537</v>
      </c>
      <c r="O41" s="4">
        <f t="shared" si="4"/>
        <v>0</v>
      </c>
    </row>
    <row r="42" spans="1:15" x14ac:dyDescent="0.25">
      <c r="A42" s="3">
        <v>43711</v>
      </c>
      <c r="B42" s="4" t="s">
        <v>46</v>
      </c>
      <c r="C42" s="4" t="s">
        <v>19</v>
      </c>
      <c r="D42" s="4">
        <v>0.25</v>
      </c>
      <c r="E42" s="4">
        <v>0</v>
      </c>
      <c r="F42" s="4">
        <v>5.07</v>
      </c>
      <c r="G42" s="4">
        <v>0.21008403361344538</v>
      </c>
      <c r="H42" s="4">
        <f t="shared" si="3"/>
        <v>4.1897916666666672</v>
      </c>
      <c r="I42" s="4">
        <f t="shared" si="5"/>
        <v>2.9834418974690462</v>
      </c>
      <c r="J42" s="4">
        <f t="shared" si="6"/>
        <v>0</v>
      </c>
      <c r="K42" s="4">
        <v>0.3</v>
      </c>
      <c r="L42" s="4">
        <v>0.3</v>
      </c>
      <c r="M42" s="4">
        <v>1.3</v>
      </c>
      <c r="N42" s="4">
        <f t="shared" si="2"/>
        <v>11.63542340012928</v>
      </c>
      <c r="O42" s="4">
        <f t="shared" si="4"/>
        <v>0</v>
      </c>
    </row>
    <row r="43" spans="1:15" x14ac:dyDescent="0.25">
      <c r="A43" s="3">
        <v>43711</v>
      </c>
      <c r="B43" s="4" t="s">
        <v>47</v>
      </c>
      <c r="C43" s="4" t="s">
        <v>16</v>
      </c>
      <c r="D43" s="4">
        <v>0.2</v>
      </c>
      <c r="E43" s="4">
        <v>0</v>
      </c>
      <c r="F43" s="4">
        <v>5.18</v>
      </c>
      <c r="G43" s="4">
        <v>0.1928934010152282</v>
      </c>
      <c r="H43" s="4">
        <f t="shared" si="3"/>
        <v>4.3423829787234052</v>
      </c>
      <c r="I43" s="4">
        <f t="shared" si="5"/>
        <v>2.3028830135429117</v>
      </c>
      <c r="J43" s="4">
        <f t="shared" si="6"/>
        <v>0</v>
      </c>
      <c r="K43" s="4">
        <v>0.3</v>
      </c>
      <c r="L43" s="4">
        <v>0.3</v>
      </c>
      <c r="M43" s="4">
        <v>1.3</v>
      </c>
      <c r="N43" s="4">
        <f t="shared" si="2"/>
        <v>8.9812437528173561</v>
      </c>
      <c r="O43" s="4">
        <f t="shared" si="4"/>
        <v>0</v>
      </c>
    </row>
    <row r="44" spans="1:15" x14ac:dyDescent="0.25">
      <c r="A44" s="3">
        <v>43711</v>
      </c>
      <c r="B44" s="4" t="s">
        <v>48</v>
      </c>
      <c r="C44" s="4" t="s">
        <v>22</v>
      </c>
      <c r="D44" s="4">
        <v>0.28000000000000003</v>
      </c>
      <c r="E44" s="4">
        <v>0.5</v>
      </c>
      <c r="F44" s="4">
        <v>5.09</v>
      </c>
      <c r="G44" s="4">
        <v>0.21639344262295088</v>
      </c>
      <c r="H44" s="4">
        <f t="shared" si="3"/>
        <v>4.1845013477088946</v>
      </c>
      <c r="I44" s="4">
        <f t="shared" si="5"/>
        <v>3.345679409964895</v>
      </c>
      <c r="J44" s="4">
        <f t="shared" si="6"/>
        <v>5.9744275177944539</v>
      </c>
      <c r="K44" s="4">
        <v>0.3</v>
      </c>
      <c r="L44" s="4">
        <v>0.3</v>
      </c>
      <c r="M44" s="4">
        <v>1.3</v>
      </c>
      <c r="N44" s="4">
        <f t="shared" si="2"/>
        <v>13.048149698863091</v>
      </c>
      <c r="O44" s="4">
        <f t="shared" si="4"/>
        <v>23.300267319398372</v>
      </c>
    </row>
    <row r="45" spans="1:15" x14ac:dyDescent="0.25">
      <c r="A45" s="3">
        <v>43711</v>
      </c>
      <c r="B45" s="4" t="s">
        <v>49</v>
      </c>
      <c r="C45" s="4" t="s">
        <v>16</v>
      </c>
      <c r="D45" s="4">
        <v>0.12</v>
      </c>
      <c r="E45" s="4">
        <v>0.53</v>
      </c>
      <c r="F45" s="4">
        <v>5.18</v>
      </c>
      <c r="G45" s="4">
        <v>0.21273031825795638</v>
      </c>
      <c r="H45" s="4">
        <f t="shared" si="3"/>
        <v>4.2713535911602216</v>
      </c>
      <c r="I45" s="4">
        <f t="shared" si="5"/>
        <v>1.4047069323451231</v>
      </c>
      <c r="J45" s="4">
        <f t="shared" si="6"/>
        <v>6.2041222845242938</v>
      </c>
      <c r="K45" s="4">
        <v>0.3</v>
      </c>
      <c r="L45" s="4">
        <v>0.3</v>
      </c>
      <c r="M45" s="4">
        <v>1.3</v>
      </c>
      <c r="N45" s="4">
        <f t="shared" si="2"/>
        <v>5.4783570361459804</v>
      </c>
      <c r="O45" s="4">
        <f t="shared" si="4"/>
        <v>24.196076909644749</v>
      </c>
    </row>
    <row r="46" spans="1:15" x14ac:dyDescent="0.25">
      <c r="A46" s="3">
        <v>43711</v>
      </c>
      <c r="B46" s="4" t="s">
        <v>39</v>
      </c>
      <c r="C46" s="4" t="s">
        <v>22</v>
      </c>
      <c r="D46" s="4">
        <v>0.49</v>
      </c>
      <c r="E46" s="4">
        <v>0.56000000000000005</v>
      </c>
      <c r="F46" s="4">
        <v>5.49</v>
      </c>
      <c r="G46" s="4">
        <v>0.17811704834605602</v>
      </c>
      <c r="H46" s="4">
        <f t="shared" si="3"/>
        <v>4.6599784017278623</v>
      </c>
      <c r="I46" s="4">
        <f t="shared" si="5"/>
        <v>5.2575350973548938</v>
      </c>
      <c r="J46" s="4">
        <f t="shared" si="6"/>
        <v>6.0086115398341651</v>
      </c>
      <c r="K46" s="4">
        <v>0.3</v>
      </c>
      <c r="L46" s="4">
        <v>0.3</v>
      </c>
      <c r="M46" s="4">
        <v>1.3</v>
      </c>
      <c r="N46" s="4">
        <f t="shared" si="2"/>
        <v>20.504386879684088</v>
      </c>
      <c r="O46" s="4">
        <f t="shared" si="4"/>
        <v>23.433585005353244</v>
      </c>
    </row>
    <row r="47" spans="1:15" x14ac:dyDescent="0.25">
      <c r="A47" s="3">
        <v>43711</v>
      </c>
      <c r="B47" s="4" t="s">
        <v>50</v>
      </c>
      <c r="C47" s="4" t="s">
        <v>19</v>
      </c>
      <c r="D47" s="4">
        <v>0.32</v>
      </c>
      <c r="E47" s="4">
        <v>0.1775000000000001</v>
      </c>
      <c r="F47" s="4">
        <v>5.58</v>
      </c>
      <c r="G47" s="4">
        <v>0.16039823008849549</v>
      </c>
      <c r="H47" s="4">
        <f t="shared" si="3"/>
        <v>4.8086939942802678</v>
      </c>
      <c r="I47" s="4">
        <f t="shared" si="5"/>
        <v>3.3273067529419222</v>
      </c>
      <c r="J47" s="4">
        <f t="shared" si="6"/>
        <v>1.8456154645224736</v>
      </c>
      <c r="K47" s="4">
        <v>0.3</v>
      </c>
      <c r="L47" s="4">
        <v>0.3</v>
      </c>
      <c r="M47" s="4">
        <v>1.3</v>
      </c>
      <c r="N47" s="4">
        <f t="shared" si="2"/>
        <v>12.976496336473497</v>
      </c>
      <c r="O47" s="4">
        <f t="shared" si="4"/>
        <v>7.197900311637647</v>
      </c>
    </row>
    <row r="48" spans="1:15" x14ac:dyDescent="0.25">
      <c r="A48" s="3">
        <v>43711</v>
      </c>
      <c r="B48" s="4" t="s">
        <v>51</v>
      </c>
      <c r="C48" s="4" t="s">
        <v>19</v>
      </c>
      <c r="D48" s="4">
        <v>0</v>
      </c>
      <c r="E48" s="4">
        <v>0</v>
      </c>
      <c r="F48" s="4">
        <v>5.31</v>
      </c>
      <c r="G48" s="4">
        <v>0.18739903069466887</v>
      </c>
      <c r="H48" s="4">
        <f t="shared" si="3"/>
        <v>4.4719591836734685</v>
      </c>
      <c r="I48" s="4">
        <f t="shared" si="5"/>
        <v>0</v>
      </c>
      <c r="J48" s="4">
        <f t="shared" si="6"/>
        <v>0</v>
      </c>
      <c r="K48" s="4">
        <v>0.3</v>
      </c>
      <c r="L48" s="4">
        <v>0.3</v>
      </c>
      <c r="M48" s="4">
        <v>1.3</v>
      </c>
      <c r="N48" s="4">
        <f t="shared" si="2"/>
        <v>0</v>
      </c>
      <c r="O48" s="4">
        <f t="shared" si="4"/>
        <v>0</v>
      </c>
    </row>
    <row r="49" spans="1:15" x14ac:dyDescent="0.25">
      <c r="A49" s="3">
        <v>43711</v>
      </c>
      <c r="B49" s="4" t="s">
        <v>52</v>
      </c>
      <c r="C49" s="4" t="s">
        <v>19</v>
      </c>
      <c r="D49" s="4">
        <v>0.15</v>
      </c>
      <c r="E49" s="4">
        <v>0</v>
      </c>
      <c r="F49" s="4">
        <v>5.0199999999999996</v>
      </c>
      <c r="G49" s="4">
        <v>0.184705882352941</v>
      </c>
      <c r="H49" s="4">
        <f t="shared" si="3"/>
        <v>4.2373386295928501</v>
      </c>
      <c r="I49" s="4">
        <f t="shared" si="5"/>
        <v>1.7699789078978205</v>
      </c>
      <c r="J49" s="4">
        <f t="shared" si="6"/>
        <v>0</v>
      </c>
      <c r="K49" s="4">
        <v>0.3</v>
      </c>
      <c r="L49" s="4">
        <v>0.3</v>
      </c>
      <c r="M49" s="4">
        <v>1.3</v>
      </c>
      <c r="N49" s="4">
        <f t="shared" si="2"/>
        <v>6.9029177408015006</v>
      </c>
      <c r="O49" s="4">
        <f t="shared" si="4"/>
        <v>0</v>
      </c>
    </row>
    <row r="50" spans="1:15" x14ac:dyDescent="0.25">
      <c r="A50" s="3">
        <v>43598</v>
      </c>
      <c r="B50" s="4" t="s">
        <v>45</v>
      </c>
      <c r="C50" s="4" t="s">
        <v>16</v>
      </c>
      <c r="D50" s="4">
        <v>1.43</v>
      </c>
      <c r="E50" s="4">
        <v>1.3075000000000001</v>
      </c>
      <c r="F50" s="4">
        <v>5.42</v>
      </c>
      <c r="G50" s="4">
        <v>0.26781609195402301</v>
      </c>
      <c r="H50" s="4">
        <f t="shared" si="3"/>
        <v>4.2750679963735267</v>
      </c>
      <c r="I50" s="4">
        <f t="shared" si="5"/>
        <v>16.72488017983628</v>
      </c>
      <c r="J50" s="4">
        <f t="shared" si="6"/>
        <v>15.292154430164992</v>
      </c>
      <c r="K50" s="4">
        <v>0.3</v>
      </c>
      <c r="L50" s="4">
        <v>0.3</v>
      </c>
      <c r="M50" s="4">
        <v>1.3</v>
      </c>
      <c r="N50" s="4">
        <f t="shared" si="2"/>
        <v>65.227032701361495</v>
      </c>
      <c r="O50" s="4">
        <f t="shared" si="4"/>
        <v>59.639402277643462</v>
      </c>
    </row>
    <row r="51" spans="1:15" x14ac:dyDescent="0.25">
      <c r="A51" s="3">
        <v>43598</v>
      </c>
      <c r="B51" s="4" t="s">
        <v>52</v>
      </c>
      <c r="C51" s="4" t="s">
        <v>19</v>
      </c>
      <c r="D51" s="4">
        <v>1.88</v>
      </c>
      <c r="E51" s="4">
        <v>1.7475000000000001</v>
      </c>
      <c r="F51" s="4">
        <v>5.48</v>
      </c>
      <c r="G51" s="5">
        <v>0.15779467680608331</v>
      </c>
      <c r="H51" s="4">
        <f t="shared" si="3"/>
        <v>4.7331362889983595</v>
      </c>
      <c r="I51" s="4">
        <f t="shared" si="5"/>
        <v>19.859981682440115</v>
      </c>
      <c r="J51" s="4">
        <f t="shared" si="6"/>
        <v>18.46027552662984</v>
      </c>
      <c r="K51" s="4">
        <v>0.3</v>
      </c>
      <c r="L51" s="4">
        <v>0.3</v>
      </c>
      <c r="M51" s="4">
        <v>1.3</v>
      </c>
      <c r="N51" s="4">
        <f t="shared" si="2"/>
        <v>77.453928561516435</v>
      </c>
      <c r="O51" s="4">
        <f t="shared" si="4"/>
        <v>71.995074553856384</v>
      </c>
    </row>
    <row r="52" spans="1:15" x14ac:dyDescent="0.25">
      <c r="A52" s="3">
        <v>43598</v>
      </c>
      <c r="B52" s="4" t="s">
        <v>42</v>
      </c>
      <c r="C52" s="4" t="s">
        <v>22</v>
      </c>
      <c r="D52" s="4">
        <v>1.33</v>
      </c>
      <c r="E52" s="4">
        <v>1.0875000000000001</v>
      </c>
      <c r="F52" s="4">
        <v>5.38</v>
      </c>
      <c r="G52" s="4">
        <v>0.20989304812834231</v>
      </c>
      <c r="H52" s="4">
        <f t="shared" si="3"/>
        <v>4.4466740331491712</v>
      </c>
      <c r="I52" s="4">
        <f t="shared" si="5"/>
        <v>14.954997713854045</v>
      </c>
      <c r="J52" s="4">
        <f t="shared" si="6"/>
        <v>12.228240611891936</v>
      </c>
      <c r="K52" s="4">
        <v>0.3</v>
      </c>
      <c r="L52" s="4">
        <v>0.3</v>
      </c>
      <c r="M52" s="4">
        <v>1.3</v>
      </c>
      <c r="N52" s="4">
        <f t="shared" si="2"/>
        <v>58.324491084030775</v>
      </c>
      <c r="O52" s="4">
        <f t="shared" si="4"/>
        <v>47.69013838637855</v>
      </c>
    </row>
    <row r="53" spans="1:15" x14ac:dyDescent="0.25">
      <c r="A53" s="3">
        <v>43598</v>
      </c>
      <c r="B53" s="4" t="s">
        <v>49</v>
      </c>
      <c r="C53" s="4" t="s">
        <v>16</v>
      </c>
      <c r="D53" s="4">
        <v>1.06</v>
      </c>
      <c r="E53" s="4">
        <v>0.5475000000000001</v>
      </c>
      <c r="F53" s="4">
        <v>5.34</v>
      </c>
      <c r="G53" s="4">
        <v>0.24514991181657825</v>
      </c>
      <c r="H53" s="4">
        <f t="shared" si="3"/>
        <v>4.2886402266288961</v>
      </c>
      <c r="I53" s="4">
        <f t="shared" si="5"/>
        <v>12.358229461849934</v>
      </c>
      <c r="J53" s="4">
        <f t="shared" si="6"/>
        <v>6.383142104115886</v>
      </c>
      <c r="K53" s="4">
        <v>0.3</v>
      </c>
      <c r="L53" s="4">
        <v>0.3</v>
      </c>
      <c r="M53" s="4">
        <v>1.3</v>
      </c>
      <c r="N53" s="4">
        <f t="shared" si="2"/>
        <v>48.19709490121474</v>
      </c>
      <c r="O53" s="4">
        <f t="shared" si="4"/>
        <v>24.894254206051954</v>
      </c>
    </row>
    <row r="54" spans="1:15" x14ac:dyDescent="0.25">
      <c r="A54" s="3">
        <v>43598</v>
      </c>
      <c r="B54" s="4" t="s">
        <v>43</v>
      </c>
      <c r="C54" s="4" t="s">
        <v>16</v>
      </c>
      <c r="D54" s="4">
        <v>1.37</v>
      </c>
      <c r="E54" s="4">
        <v>1.2775000000000001</v>
      </c>
      <c r="F54" s="4">
        <v>5.17</v>
      </c>
      <c r="G54" s="4">
        <v>0.21839080459770108</v>
      </c>
      <c r="H54" s="4">
        <f t="shared" si="3"/>
        <v>4.2433018867924535</v>
      </c>
      <c r="I54" s="4">
        <f t="shared" si="5"/>
        <v>16.143088997087528</v>
      </c>
      <c r="J54" s="4">
        <f t="shared" si="6"/>
        <v>15.053135907868116</v>
      </c>
      <c r="K54" s="4">
        <v>0.3</v>
      </c>
      <c r="L54" s="4">
        <v>0.3</v>
      </c>
      <c r="M54" s="4">
        <v>1.3</v>
      </c>
      <c r="N54" s="4">
        <f t="shared" si="2"/>
        <v>62.958047088641358</v>
      </c>
      <c r="O54" s="4">
        <f t="shared" si="4"/>
        <v>58.707230040685651</v>
      </c>
    </row>
    <row r="55" spans="1:15" x14ac:dyDescent="0.25">
      <c r="A55" s="3">
        <v>43598</v>
      </c>
      <c r="B55" s="4" t="s">
        <v>47</v>
      </c>
      <c r="C55" s="4" t="s">
        <v>16</v>
      </c>
      <c r="D55" s="4">
        <v>2.42</v>
      </c>
      <c r="E55" s="4">
        <v>2.0775000000000001</v>
      </c>
      <c r="F55" s="4">
        <v>5.26</v>
      </c>
      <c r="G55" s="4">
        <v>0.2260442260442265</v>
      </c>
      <c r="H55" s="4">
        <f t="shared" si="3"/>
        <v>4.2902204408817619</v>
      </c>
      <c r="I55" s="4">
        <f t="shared" si="5"/>
        <v>28.20367896413525</v>
      </c>
      <c r="J55" s="4">
        <f t="shared" si="6"/>
        <v>24.212042581814455</v>
      </c>
      <c r="K55" s="4">
        <v>0.3</v>
      </c>
      <c r="L55" s="4">
        <v>0.3</v>
      </c>
      <c r="M55" s="4">
        <v>1.3</v>
      </c>
      <c r="N55" s="4">
        <f t="shared" si="2"/>
        <v>109.99434796012747</v>
      </c>
      <c r="O55" s="4">
        <f t="shared" si="4"/>
        <v>94.426966069076371</v>
      </c>
    </row>
    <row r="56" spans="1:15" x14ac:dyDescent="0.25">
      <c r="A56" s="3">
        <v>43598</v>
      </c>
      <c r="B56" s="4" t="s">
        <v>44</v>
      </c>
      <c r="C56" s="4" t="s">
        <v>22</v>
      </c>
      <c r="D56" s="4">
        <v>1.48</v>
      </c>
      <c r="E56" s="4">
        <v>1.9975000000000001</v>
      </c>
      <c r="F56" s="4">
        <v>5.33</v>
      </c>
      <c r="G56" s="4">
        <v>0.21428571428571438</v>
      </c>
      <c r="H56" s="4">
        <f t="shared" si="3"/>
        <v>4.3894117647058817</v>
      </c>
      <c r="I56" s="4">
        <f t="shared" si="5"/>
        <v>16.858751005092472</v>
      </c>
      <c r="J56" s="4">
        <f t="shared" si="6"/>
        <v>22.753618332886628</v>
      </c>
      <c r="K56" s="4">
        <v>0.3</v>
      </c>
      <c r="L56" s="4">
        <v>0.3</v>
      </c>
      <c r="M56" s="4">
        <v>1.3</v>
      </c>
      <c r="N56" s="4">
        <f t="shared" si="2"/>
        <v>65.749128919860638</v>
      </c>
      <c r="O56" s="4">
        <f t="shared" si="4"/>
        <v>88.739111498257842</v>
      </c>
    </row>
    <row r="57" spans="1:15" x14ac:dyDescent="0.25">
      <c r="A57" s="3">
        <v>43598</v>
      </c>
      <c r="B57" s="4" t="s">
        <v>51</v>
      </c>
      <c r="C57" s="4" t="s">
        <v>19</v>
      </c>
      <c r="D57" s="4">
        <v>1.25</v>
      </c>
      <c r="E57" s="4">
        <v>1.4075</v>
      </c>
      <c r="F57" s="4">
        <v>5.2</v>
      </c>
      <c r="G57" s="4">
        <v>0.21729957805907157</v>
      </c>
      <c r="H57" s="4">
        <f t="shared" si="3"/>
        <v>4.2717504332755638</v>
      </c>
      <c r="I57" s="4">
        <f t="shared" si="5"/>
        <v>14.631004543979225</v>
      </c>
      <c r="J57" s="4">
        <f t="shared" si="6"/>
        <v>16.47451111652061</v>
      </c>
      <c r="K57" s="4">
        <v>0.3</v>
      </c>
      <c r="L57" s="4">
        <v>0.3</v>
      </c>
      <c r="M57" s="4">
        <v>1.3</v>
      </c>
      <c r="N57" s="4">
        <f t="shared" si="2"/>
        <v>57.060917721518976</v>
      </c>
      <c r="O57" s="4">
        <f t="shared" si="4"/>
        <v>64.250593354430379</v>
      </c>
    </row>
    <row r="58" spans="1:15" x14ac:dyDescent="0.25">
      <c r="A58" s="3">
        <v>43598</v>
      </c>
      <c r="B58" s="4" t="s">
        <v>53</v>
      </c>
      <c r="C58" s="4" t="s">
        <v>22</v>
      </c>
      <c r="D58" s="4">
        <v>1.24</v>
      </c>
      <c r="E58" s="4">
        <v>1.6475</v>
      </c>
      <c r="F58" s="4">
        <v>5.44</v>
      </c>
      <c r="G58" s="4">
        <v>0.22203389830508485</v>
      </c>
      <c r="H58" s="4">
        <f t="shared" si="3"/>
        <v>4.4515950069348129</v>
      </c>
      <c r="I58" s="4">
        <f t="shared" si="5"/>
        <v>13.927592223330009</v>
      </c>
      <c r="J58" s="4">
        <f t="shared" si="6"/>
        <v>18.504603377367896</v>
      </c>
      <c r="K58" s="4">
        <v>0.3</v>
      </c>
      <c r="L58" s="4">
        <v>0.3</v>
      </c>
      <c r="M58" s="4">
        <v>1.3</v>
      </c>
      <c r="N58" s="4">
        <f t="shared" si="2"/>
        <v>54.317609670987039</v>
      </c>
      <c r="O58" s="4">
        <f t="shared" si="4"/>
        <v>72.167953171734794</v>
      </c>
    </row>
    <row r="59" spans="1:15" x14ac:dyDescent="0.25">
      <c r="A59" s="3">
        <v>43598</v>
      </c>
      <c r="B59" s="4" t="s">
        <v>39</v>
      </c>
      <c r="C59" s="4" t="s">
        <v>22</v>
      </c>
      <c r="D59" s="4">
        <v>1.46</v>
      </c>
      <c r="E59" s="4">
        <v>2.0775000000000001</v>
      </c>
      <c r="F59" s="4">
        <v>5.33</v>
      </c>
      <c r="G59" s="4">
        <v>0.24926253687315622</v>
      </c>
      <c r="H59" s="4">
        <f t="shared" si="3"/>
        <v>4.2665171192443925</v>
      </c>
      <c r="I59" s="4">
        <f t="shared" si="5"/>
        <v>17.109974707643602</v>
      </c>
      <c r="J59" s="4">
        <f t="shared" si="6"/>
        <v>24.346556476116152</v>
      </c>
      <c r="K59" s="4">
        <v>0.3</v>
      </c>
      <c r="L59" s="4">
        <v>0.3</v>
      </c>
      <c r="M59" s="4">
        <v>1.3</v>
      </c>
      <c r="N59" s="4">
        <f t="shared" si="2"/>
        <v>66.728901359810038</v>
      </c>
      <c r="O59" s="4">
        <f t="shared" si="4"/>
        <v>94.951570256852989</v>
      </c>
    </row>
    <row r="60" spans="1:15" x14ac:dyDescent="0.25">
      <c r="A60" s="3">
        <v>43598</v>
      </c>
      <c r="B60" s="4" t="s">
        <v>50</v>
      </c>
      <c r="C60" s="4" t="s">
        <v>19</v>
      </c>
      <c r="D60" s="4">
        <v>1.72</v>
      </c>
      <c r="E60" s="4">
        <v>1.7075</v>
      </c>
      <c r="F60" s="4">
        <v>5.6</v>
      </c>
      <c r="G60" s="4">
        <v>0.27272727272727243</v>
      </c>
      <c r="H60" s="4">
        <f t="shared" si="3"/>
        <v>4.4000000000000004</v>
      </c>
      <c r="I60" s="4">
        <f t="shared" si="5"/>
        <v>19.545454545454543</v>
      </c>
      <c r="J60" s="4">
        <f t="shared" si="6"/>
        <v>19.40340909090909</v>
      </c>
      <c r="K60" s="4">
        <v>0.3</v>
      </c>
      <c r="L60" s="4">
        <v>0.3</v>
      </c>
      <c r="M60" s="4">
        <v>1.3</v>
      </c>
      <c r="N60" s="4">
        <f t="shared" si="2"/>
        <v>76.22727272727272</v>
      </c>
      <c r="O60" s="4">
        <f t="shared" si="4"/>
        <v>75.673295454545453</v>
      </c>
    </row>
    <row r="61" spans="1:15" x14ac:dyDescent="0.25">
      <c r="A61" s="3">
        <v>43598</v>
      </c>
      <c r="B61" s="4" t="s">
        <v>46</v>
      </c>
      <c r="C61" s="4" t="s">
        <v>19</v>
      </c>
      <c r="D61" s="4">
        <v>1.79</v>
      </c>
      <c r="E61" s="4">
        <v>1.4375</v>
      </c>
      <c r="F61" s="4">
        <v>5.23</v>
      </c>
      <c r="G61" s="4">
        <v>0.2220630372492835</v>
      </c>
      <c r="H61" s="4">
        <f t="shared" si="3"/>
        <v>4.2796483001172341</v>
      </c>
      <c r="I61" s="4">
        <f t="shared" si="5"/>
        <v>20.912933429026936</v>
      </c>
      <c r="J61" s="4">
        <f t="shared" si="6"/>
        <v>16.794604359902916</v>
      </c>
      <c r="K61" s="4">
        <v>0.3</v>
      </c>
      <c r="L61" s="4">
        <v>0.3</v>
      </c>
      <c r="M61" s="4">
        <v>1.3</v>
      </c>
      <c r="N61" s="4">
        <f t="shared" si="2"/>
        <v>81.56044037320504</v>
      </c>
      <c r="O61" s="4">
        <f t="shared" si="4"/>
        <v>65.498957003621371</v>
      </c>
    </row>
    <row r="62" spans="1:15" x14ac:dyDescent="0.25">
      <c r="A62" s="3">
        <v>43608</v>
      </c>
      <c r="B62" s="4" t="s">
        <v>42</v>
      </c>
      <c r="C62" s="4" t="s">
        <v>22</v>
      </c>
      <c r="D62" s="4">
        <v>3.47</v>
      </c>
      <c r="E62" s="4">
        <v>2.7974999999999999</v>
      </c>
      <c r="F62" s="4">
        <v>5.42</v>
      </c>
      <c r="G62" s="4">
        <v>0.19148936170212766</v>
      </c>
      <c r="H62" s="4">
        <f t="shared" si="3"/>
        <v>4.5489285714285712</v>
      </c>
      <c r="I62" s="4">
        <f t="shared" si="5"/>
        <v>38.140849493601323</v>
      </c>
      <c r="J62" s="4">
        <f t="shared" si="6"/>
        <v>30.748998979351498</v>
      </c>
      <c r="K62" s="4">
        <v>0.3</v>
      </c>
      <c r="L62" s="4">
        <v>0.3</v>
      </c>
      <c r="M62" s="4">
        <v>1.3</v>
      </c>
      <c r="N62" s="4">
        <f t="shared" si="2"/>
        <v>148.74931302504515</v>
      </c>
      <c r="O62" s="4">
        <f t="shared" si="4"/>
        <v>119.92109601947085</v>
      </c>
    </row>
    <row r="63" spans="1:15" x14ac:dyDescent="0.25">
      <c r="A63" s="3">
        <v>43608</v>
      </c>
      <c r="B63" s="4" t="s">
        <v>43</v>
      </c>
      <c r="C63" s="4" t="s">
        <v>16</v>
      </c>
      <c r="D63" s="4">
        <v>3.75</v>
      </c>
      <c r="E63" s="4">
        <v>2.2475000000000001</v>
      </c>
      <c r="F63" s="4">
        <v>5.15</v>
      </c>
      <c r="G63" s="4">
        <v>0.17520661157024803</v>
      </c>
      <c r="H63" s="4">
        <f t="shared" si="3"/>
        <v>4.3822081575246132</v>
      </c>
      <c r="I63" s="4">
        <f t="shared" si="5"/>
        <v>42.78664847949932</v>
      </c>
      <c r="J63" s="4">
        <f t="shared" si="6"/>
        <v>25.643464655379926</v>
      </c>
      <c r="K63" s="4">
        <v>0.3</v>
      </c>
      <c r="L63" s="4">
        <v>0.3</v>
      </c>
      <c r="M63" s="4">
        <v>1.3</v>
      </c>
      <c r="N63" s="4">
        <f t="shared" si="2"/>
        <v>166.86792907004732</v>
      </c>
      <c r="O63" s="4">
        <f t="shared" si="4"/>
        <v>100.00951215598171</v>
      </c>
    </row>
    <row r="64" spans="1:15" x14ac:dyDescent="0.25">
      <c r="A64" s="3">
        <v>43608</v>
      </c>
      <c r="B64" s="4" t="s">
        <v>51</v>
      </c>
      <c r="C64" s="4" t="s">
        <v>19</v>
      </c>
      <c r="D64" s="4">
        <v>3.91</v>
      </c>
      <c r="E64" s="4">
        <v>2.4775</v>
      </c>
      <c r="F64" s="4">
        <v>5.53</v>
      </c>
      <c r="G64" s="4">
        <v>0.1945701357466062</v>
      </c>
      <c r="H64" s="4">
        <f t="shared" si="3"/>
        <v>4.6292803030303045</v>
      </c>
      <c r="I64" s="4">
        <f t="shared" si="5"/>
        <v>42.231186534983991</v>
      </c>
      <c r="J64" s="4">
        <f t="shared" si="6"/>
        <v>26.759019089622207</v>
      </c>
      <c r="K64" s="4">
        <v>0.3</v>
      </c>
      <c r="L64" s="4">
        <v>0.3</v>
      </c>
      <c r="M64" s="4">
        <v>1.3</v>
      </c>
      <c r="N64" s="4">
        <f t="shared" si="2"/>
        <v>164.70162748643756</v>
      </c>
      <c r="O64" s="4">
        <f t="shared" si="4"/>
        <v>104.3601744495266</v>
      </c>
    </row>
    <row r="65" spans="1:15" x14ac:dyDescent="0.25">
      <c r="A65" s="3">
        <v>43608</v>
      </c>
      <c r="B65" s="4" t="s">
        <v>49</v>
      </c>
      <c r="C65" s="4" t="s">
        <v>16</v>
      </c>
      <c r="D65" s="4">
        <v>2.63</v>
      </c>
      <c r="E65" s="4">
        <v>2.0874999999999999</v>
      </c>
      <c r="F65" s="4">
        <v>5.46</v>
      </c>
      <c r="G65" s="4">
        <v>0.20508474576271202</v>
      </c>
      <c r="H65" s="4">
        <f t="shared" si="3"/>
        <v>4.5308016877637121</v>
      </c>
      <c r="I65" s="4">
        <f t="shared" si="5"/>
        <v>29.023561184578138</v>
      </c>
      <c r="J65" s="4">
        <f t="shared" si="6"/>
        <v>23.036761966846719</v>
      </c>
      <c r="K65" s="4">
        <v>0.3</v>
      </c>
      <c r="L65" s="4">
        <v>0.3</v>
      </c>
      <c r="M65" s="4">
        <v>1.3</v>
      </c>
      <c r="N65" s="4">
        <f t="shared" si="2"/>
        <v>113.19188861985474</v>
      </c>
      <c r="O65" s="4">
        <f t="shared" si="4"/>
        <v>89.843371670702197</v>
      </c>
    </row>
    <row r="66" spans="1:15" x14ac:dyDescent="0.25">
      <c r="A66" s="3">
        <v>43608</v>
      </c>
      <c r="B66" s="4" t="s">
        <v>50</v>
      </c>
      <c r="C66" s="4" t="s">
        <v>19</v>
      </c>
      <c r="D66" s="4">
        <v>3.34</v>
      </c>
      <c r="E66" s="4">
        <v>2.3174999999999999</v>
      </c>
      <c r="F66" s="4">
        <v>5.35</v>
      </c>
      <c r="G66" s="4">
        <v>0.20336605890603104</v>
      </c>
      <c r="H66" s="4">
        <f t="shared" si="3"/>
        <v>4.4458624708624699</v>
      </c>
      <c r="I66" s="4">
        <f t="shared" si="5"/>
        <v>37.563015296692932</v>
      </c>
      <c r="J66" s="4">
        <f t="shared" si="6"/>
        <v>26.063559266492778</v>
      </c>
      <c r="K66" s="4">
        <v>0.3</v>
      </c>
      <c r="L66" s="4">
        <v>0.3</v>
      </c>
      <c r="M66" s="4">
        <v>1.3</v>
      </c>
      <c r="N66" s="4">
        <f>I66*(10000*L66*M66)/1000</f>
        <v>146.49575965710244</v>
      </c>
      <c r="O66" s="4">
        <f t="shared" si="4"/>
        <v>101.64788113932184</v>
      </c>
    </row>
    <row r="67" spans="1:15" x14ac:dyDescent="0.25">
      <c r="A67" s="3">
        <v>43608</v>
      </c>
      <c r="B67" s="4" t="s">
        <v>47</v>
      </c>
      <c r="C67" s="4" t="s">
        <v>16</v>
      </c>
      <c r="D67" s="4">
        <v>1.83</v>
      </c>
      <c r="E67" s="4">
        <v>0.90749999999999997</v>
      </c>
      <c r="F67" s="4">
        <v>5</v>
      </c>
      <c r="G67" s="4">
        <v>0.21490467937608324</v>
      </c>
      <c r="H67" s="4">
        <f t="shared" ref="H67:H97" si="7">F67*1/(1+G67)</f>
        <v>4.1155492154065625</v>
      </c>
      <c r="I67" s="4">
        <f t="shared" si="5"/>
        <v>22.232755632582322</v>
      </c>
      <c r="J67" s="4">
        <f t="shared" si="6"/>
        <v>11.025259965337954</v>
      </c>
      <c r="K67" s="4">
        <v>0.3</v>
      </c>
      <c r="L67" s="4">
        <v>0.3</v>
      </c>
      <c r="M67" s="4">
        <v>1.3</v>
      </c>
      <c r="N67" s="4">
        <f t="shared" ref="N67:N97" si="8">I67*(10000*L67*M67)/1000</f>
        <v>86.70774696707106</v>
      </c>
      <c r="O67" s="4">
        <f t="shared" ref="O67:O97" si="9">J67*(10000*L67*M67)/1000</f>
        <v>42.998513864818023</v>
      </c>
    </row>
    <row r="68" spans="1:15" x14ac:dyDescent="0.25">
      <c r="A68" s="3">
        <v>43608</v>
      </c>
      <c r="B68" s="4" t="s">
        <v>48</v>
      </c>
      <c r="C68" s="4" t="s">
        <v>22</v>
      </c>
      <c r="D68" s="4">
        <v>2.16</v>
      </c>
      <c r="E68" s="4">
        <v>1.7475000000000001</v>
      </c>
      <c r="F68" s="4">
        <v>5.36</v>
      </c>
      <c r="G68" s="4">
        <v>0.1996047430830043</v>
      </c>
      <c r="H68" s="4">
        <f t="shared" si="7"/>
        <v>4.4681383855024697</v>
      </c>
      <c r="I68" s="4">
        <f t="shared" si="5"/>
        <v>24.171140345702327</v>
      </c>
      <c r="J68" s="4">
        <f t="shared" si="6"/>
        <v>19.55512396023834</v>
      </c>
      <c r="K68" s="4">
        <v>0.3</v>
      </c>
      <c r="L68" s="4">
        <v>0.3</v>
      </c>
      <c r="M68" s="4">
        <v>1.3</v>
      </c>
      <c r="N68" s="4">
        <f t="shared" si="8"/>
        <v>94.267447348239074</v>
      </c>
      <c r="O68" s="4">
        <f t="shared" si="9"/>
        <v>76.264983444929527</v>
      </c>
    </row>
    <row r="69" spans="1:15" x14ac:dyDescent="0.25">
      <c r="A69" s="3">
        <v>43608</v>
      </c>
      <c r="B69" s="4" t="s">
        <v>52</v>
      </c>
      <c r="C69" s="4" t="s">
        <v>19</v>
      </c>
      <c r="D69" s="4">
        <v>3.03</v>
      </c>
      <c r="E69" s="4">
        <v>2.1675</v>
      </c>
      <c r="F69" s="4">
        <v>5.36</v>
      </c>
      <c r="G69" s="4">
        <v>0.19523099850968711</v>
      </c>
      <c r="H69" s="4">
        <f t="shared" si="7"/>
        <v>4.484488778054863</v>
      </c>
      <c r="I69" s="4">
        <f t="shared" si="5"/>
        <v>33.783114976533128</v>
      </c>
      <c r="J69" s="4">
        <f t="shared" si="6"/>
        <v>24.166634228262563</v>
      </c>
      <c r="K69" s="4">
        <v>0.3</v>
      </c>
      <c r="L69" s="4">
        <v>0.3</v>
      </c>
      <c r="M69" s="4">
        <v>1.3</v>
      </c>
      <c r="N69" s="4">
        <f t="shared" si="8"/>
        <v>131.75414840847921</v>
      </c>
      <c r="O69" s="4">
        <f t="shared" si="9"/>
        <v>94.24987349022399</v>
      </c>
    </row>
    <row r="70" spans="1:15" x14ac:dyDescent="0.25">
      <c r="A70" s="3">
        <v>43608</v>
      </c>
      <c r="B70" s="4" t="s">
        <v>44</v>
      </c>
      <c r="C70" s="4" t="s">
        <v>22</v>
      </c>
      <c r="D70" s="4">
        <v>6.06</v>
      </c>
      <c r="E70" s="4">
        <v>3.9075000000000002</v>
      </c>
      <c r="F70" s="4">
        <v>5.68</v>
      </c>
      <c r="G70" s="4">
        <v>0.19248120300751898</v>
      </c>
      <c r="H70" s="4">
        <f t="shared" si="7"/>
        <v>4.7631778058007557</v>
      </c>
      <c r="I70" s="4">
        <f t="shared" si="5"/>
        <v>63.612993751985613</v>
      </c>
      <c r="J70" s="4">
        <f t="shared" si="6"/>
        <v>41.017784337604581</v>
      </c>
      <c r="K70" s="4">
        <v>0.3</v>
      </c>
      <c r="L70" s="4">
        <v>0.3</v>
      </c>
      <c r="M70" s="4">
        <v>1.3</v>
      </c>
      <c r="N70" s="4">
        <f t="shared" si="8"/>
        <v>248.09067563274388</v>
      </c>
      <c r="O70" s="4">
        <f t="shared" si="9"/>
        <v>159.96935891665785</v>
      </c>
    </row>
    <row r="71" spans="1:15" x14ac:dyDescent="0.25">
      <c r="A71" s="3">
        <v>43608</v>
      </c>
      <c r="B71" s="4" t="s">
        <v>46</v>
      </c>
      <c r="C71" s="4" t="s">
        <v>19</v>
      </c>
      <c r="D71" s="4">
        <v>3.53</v>
      </c>
      <c r="E71" s="4">
        <v>2.0674999999999999</v>
      </c>
      <c r="F71" s="4">
        <v>5.27</v>
      </c>
      <c r="G71" s="4">
        <v>0.18535825545171331</v>
      </c>
      <c r="H71" s="4">
        <f t="shared" si="7"/>
        <v>4.4459132720105128</v>
      </c>
      <c r="I71" s="4">
        <f t="shared" si="5"/>
        <v>39.699379902699697</v>
      </c>
      <c r="J71" s="4">
        <f t="shared" si="6"/>
        <v>23.251690637062783</v>
      </c>
      <c r="K71" s="4">
        <v>0.3</v>
      </c>
      <c r="L71" s="4">
        <v>0.3</v>
      </c>
      <c r="M71" s="4">
        <v>1.3</v>
      </c>
      <c r="N71" s="4">
        <f t="shared" si="8"/>
        <v>154.82758162052883</v>
      </c>
      <c r="O71" s="4">
        <f t="shared" si="9"/>
        <v>90.681593484544848</v>
      </c>
    </row>
    <row r="72" spans="1:15" x14ac:dyDescent="0.25">
      <c r="A72" s="3">
        <v>43608</v>
      </c>
      <c r="B72" s="4" t="s">
        <v>39</v>
      </c>
      <c r="C72" s="4" t="s">
        <v>22</v>
      </c>
      <c r="D72" s="4">
        <v>2.5</v>
      </c>
      <c r="E72" s="4">
        <v>1.4075</v>
      </c>
      <c r="F72" s="4">
        <v>5.47</v>
      </c>
      <c r="G72" s="4">
        <v>0.20174346201743476</v>
      </c>
      <c r="H72" s="4">
        <f t="shared" si="7"/>
        <v>4.5517202072538856</v>
      </c>
      <c r="I72" s="4">
        <f t="shared" si="5"/>
        <v>27.462144927272274</v>
      </c>
      <c r="J72" s="4">
        <f t="shared" si="6"/>
        <v>15.461187594054291</v>
      </c>
      <c r="K72" s="4">
        <v>0.3</v>
      </c>
      <c r="L72" s="4">
        <v>0.3</v>
      </c>
      <c r="M72" s="4">
        <v>1.3</v>
      </c>
      <c r="N72" s="4">
        <f t="shared" si="8"/>
        <v>107.10236521636187</v>
      </c>
      <c r="O72" s="4">
        <f t="shared" si="9"/>
        <v>60.298631616811733</v>
      </c>
    </row>
    <row r="73" spans="1:15" x14ac:dyDescent="0.25">
      <c r="A73" s="3">
        <v>43608</v>
      </c>
      <c r="B73" s="4" t="s">
        <v>45</v>
      </c>
      <c r="C73" s="4" t="s">
        <v>16</v>
      </c>
      <c r="D73" s="4">
        <v>2.4</v>
      </c>
      <c r="E73" s="4">
        <v>1.4875</v>
      </c>
      <c r="F73" s="4">
        <v>5.17</v>
      </c>
      <c r="G73" s="4">
        <v>0.21867881548974941</v>
      </c>
      <c r="H73" s="4">
        <f t="shared" si="7"/>
        <v>4.2422990654205606</v>
      </c>
      <c r="I73" s="4">
        <f t="shared" si="5"/>
        <v>28.286548908852986</v>
      </c>
      <c r="J73" s="4">
        <f t="shared" si="6"/>
        <v>17.531767292466174</v>
      </c>
      <c r="K73" s="4">
        <v>0.3</v>
      </c>
      <c r="L73" s="4">
        <v>0.3</v>
      </c>
      <c r="M73" s="4">
        <v>1.3</v>
      </c>
      <c r="N73" s="4">
        <f t="shared" si="8"/>
        <v>110.31754074452665</v>
      </c>
      <c r="O73" s="4">
        <f t="shared" si="9"/>
        <v>68.373892440618079</v>
      </c>
    </row>
    <row r="74" spans="1:15" x14ac:dyDescent="0.25">
      <c r="A74" s="3">
        <v>43658</v>
      </c>
      <c r="B74" s="4" t="s">
        <v>50</v>
      </c>
      <c r="C74" s="4" t="s">
        <v>19</v>
      </c>
      <c r="D74" s="4">
        <v>0.59</v>
      </c>
      <c r="E74" s="4">
        <v>1.0675000000000001</v>
      </c>
      <c r="F74" s="4">
        <v>5.33</v>
      </c>
      <c r="G74" s="4">
        <v>0.17007874015748031</v>
      </c>
      <c r="H74" s="4">
        <f t="shared" si="7"/>
        <v>4.5552489905787343</v>
      </c>
      <c r="I74" s="4">
        <f t="shared" si="5"/>
        <v>6.4760455599710456</v>
      </c>
      <c r="J74" s="4">
        <f t="shared" si="6"/>
        <v>11.717251924184902</v>
      </c>
      <c r="K74" s="4">
        <v>0.3</v>
      </c>
      <c r="L74" s="4">
        <v>0.3</v>
      </c>
      <c r="M74" s="4">
        <v>1.3</v>
      </c>
      <c r="N74" s="4">
        <f t="shared" si="8"/>
        <v>25.256577683887077</v>
      </c>
      <c r="O74" s="4">
        <f t="shared" si="9"/>
        <v>45.697282504321123</v>
      </c>
    </row>
    <row r="75" spans="1:15" x14ac:dyDescent="0.25">
      <c r="A75" s="3">
        <v>43658</v>
      </c>
      <c r="B75" s="4" t="s">
        <v>44</v>
      </c>
      <c r="C75" s="4" t="s">
        <v>22</v>
      </c>
      <c r="D75" s="4">
        <v>0.98</v>
      </c>
      <c r="E75" s="4">
        <v>1.2275</v>
      </c>
      <c r="F75" s="4">
        <v>5.22</v>
      </c>
      <c r="G75" s="4">
        <v>0.14173228346456671</v>
      </c>
      <c r="H75" s="4">
        <f t="shared" si="7"/>
        <v>4.572000000000001</v>
      </c>
      <c r="I75" s="4">
        <f t="shared" si="5"/>
        <v>10.717410323709535</v>
      </c>
      <c r="J75" s="4">
        <f t="shared" si="6"/>
        <v>13.424103237095361</v>
      </c>
      <c r="K75" s="4">
        <v>0.3</v>
      </c>
      <c r="L75" s="4">
        <v>0.3</v>
      </c>
      <c r="M75" s="4">
        <v>1.3</v>
      </c>
      <c r="N75" s="4">
        <f t="shared" si="8"/>
        <v>41.797900262467188</v>
      </c>
      <c r="O75" s="4">
        <f t="shared" si="9"/>
        <v>52.354002624671907</v>
      </c>
    </row>
    <row r="76" spans="1:15" x14ac:dyDescent="0.25">
      <c r="A76" s="3">
        <v>43658</v>
      </c>
      <c r="B76" s="4" t="s">
        <v>43</v>
      </c>
      <c r="C76" s="4" t="s">
        <v>16</v>
      </c>
      <c r="D76" s="4">
        <v>0.7</v>
      </c>
      <c r="E76" s="4">
        <v>0.85750000000000015</v>
      </c>
      <c r="F76" s="4">
        <v>5.05</v>
      </c>
      <c r="G76" s="4">
        <v>0.14043993231810495</v>
      </c>
      <c r="H76" s="4">
        <f t="shared" si="7"/>
        <v>4.4281157270029672</v>
      </c>
      <c r="I76" s="4">
        <f t="shared" si="5"/>
        <v>7.9040391348779551</v>
      </c>
      <c r="J76" s="4">
        <f t="shared" si="6"/>
        <v>9.6824479402254973</v>
      </c>
      <c r="K76" s="4">
        <v>0.3</v>
      </c>
      <c r="L76" s="4">
        <v>0.3</v>
      </c>
      <c r="M76" s="4">
        <v>1.3</v>
      </c>
      <c r="N76" s="4">
        <f t="shared" si="8"/>
        <v>30.825752626024027</v>
      </c>
      <c r="O76" s="4">
        <f t="shared" si="9"/>
        <v>37.761546966879436</v>
      </c>
    </row>
    <row r="77" spans="1:15" x14ac:dyDescent="0.25">
      <c r="A77" s="3">
        <v>43658</v>
      </c>
      <c r="B77" s="4" t="s">
        <v>52</v>
      </c>
      <c r="C77" s="4" t="s">
        <v>19</v>
      </c>
      <c r="D77" s="4">
        <v>1.82</v>
      </c>
      <c r="E77" s="4">
        <v>0.97750000000000004</v>
      </c>
      <c r="F77" s="4">
        <v>5.74</v>
      </c>
      <c r="G77" s="4">
        <v>0.13170731707317079</v>
      </c>
      <c r="H77" s="4">
        <f t="shared" si="7"/>
        <v>5.0719827586206891</v>
      </c>
      <c r="I77" s="4">
        <f t="shared" si="5"/>
        <v>17.941701368233197</v>
      </c>
      <c r="J77" s="4">
        <f t="shared" si="6"/>
        <v>9.6362709271692033</v>
      </c>
      <c r="K77" s="4">
        <v>0.3</v>
      </c>
      <c r="L77" s="4">
        <v>0.3</v>
      </c>
      <c r="M77" s="4">
        <v>1.3</v>
      </c>
      <c r="N77" s="4">
        <f t="shared" si="8"/>
        <v>69.972635336109462</v>
      </c>
      <c r="O77" s="4">
        <f t="shared" si="9"/>
        <v>37.581456615959894</v>
      </c>
    </row>
    <row r="78" spans="1:15" x14ac:dyDescent="0.25">
      <c r="A78" s="3">
        <v>43658</v>
      </c>
      <c r="B78" s="4" t="s">
        <v>47</v>
      </c>
      <c r="C78" s="4" t="s">
        <v>16</v>
      </c>
      <c r="D78" s="4">
        <v>0.12</v>
      </c>
      <c r="E78" s="4">
        <v>1.7075</v>
      </c>
      <c r="F78" s="4">
        <v>5.57</v>
      </c>
      <c r="G78" s="4">
        <v>0.13973799126637568</v>
      </c>
      <c r="H78" s="4">
        <f t="shared" si="7"/>
        <v>4.8870881226053635</v>
      </c>
      <c r="I78" s="4">
        <f t="shared" si="5"/>
        <v>1.2277249457088426</v>
      </c>
      <c r="J78" s="4">
        <f t="shared" si="6"/>
        <v>17.469502873315406</v>
      </c>
      <c r="K78" s="4">
        <v>0.3</v>
      </c>
      <c r="L78" s="4">
        <v>0.3</v>
      </c>
      <c r="M78" s="4">
        <v>1.3</v>
      </c>
      <c r="N78" s="4">
        <f t="shared" si="8"/>
        <v>4.7881272882644863</v>
      </c>
      <c r="O78" s="4">
        <f t="shared" si="9"/>
        <v>68.131061205930081</v>
      </c>
    </row>
    <row r="79" spans="1:15" x14ac:dyDescent="0.25">
      <c r="A79" s="3">
        <v>43658</v>
      </c>
      <c r="B79" s="4" t="s">
        <v>49</v>
      </c>
      <c r="C79" s="4" t="s">
        <v>16</v>
      </c>
      <c r="D79" s="4">
        <v>0.54</v>
      </c>
      <c r="E79" s="4">
        <v>1.9475000000000002</v>
      </c>
      <c r="F79" s="4">
        <v>5.47</v>
      </c>
      <c r="G79" s="4">
        <v>0.13150289017341044</v>
      </c>
      <c r="H79" s="4">
        <f t="shared" si="7"/>
        <v>4.8342784163473818</v>
      </c>
      <c r="I79" s="4">
        <f t="shared" si="5"/>
        <v>5.5851148143842924</v>
      </c>
      <c r="J79" s="4">
        <f t="shared" si="6"/>
        <v>20.142613150024836</v>
      </c>
      <c r="K79" s="4">
        <v>0.3</v>
      </c>
      <c r="L79" s="4">
        <v>0.3</v>
      </c>
      <c r="M79" s="4">
        <v>1.3</v>
      </c>
      <c r="N79" s="4">
        <f t="shared" si="8"/>
        <v>21.78194777609874</v>
      </c>
      <c r="O79" s="4">
        <f t="shared" si="9"/>
        <v>78.556191285096872</v>
      </c>
    </row>
    <row r="80" spans="1:15" x14ac:dyDescent="0.25">
      <c r="A80" s="3">
        <v>43658</v>
      </c>
      <c r="B80" s="4" t="s">
        <v>39</v>
      </c>
      <c r="C80" s="4" t="s">
        <v>22</v>
      </c>
      <c r="D80" s="4">
        <v>0.09</v>
      </c>
      <c r="E80" s="4">
        <v>1.7175000000000002</v>
      </c>
      <c r="F80" s="4">
        <v>5.08</v>
      </c>
      <c r="G80" s="4">
        <v>0.15479876160990713</v>
      </c>
      <c r="H80" s="4">
        <f t="shared" si="7"/>
        <v>4.399034852546917</v>
      </c>
      <c r="I80" s="4">
        <f t="shared" si="5"/>
        <v>1.0229516589064138</v>
      </c>
      <c r="J80" s="4">
        <f t="shared" si="6"/>
        <v>19.5213274907974</v>
      </c>
      <c r="K80" s="4">
        <v>0.3</v>
      </c>
      <c r="L80" s="4">
        <v>0.3</v>
      </c>
      <c r="M80" s="4">
        <v>1.3</v>
      </c>
      <c r="N80" s="4">
        <f t="shared" si="8"/>
        <v>3.9895114697350142</v>
      </c>
      <c r="O80" s="4">
        <f t="shared" si="9"/>
        <v>76.133177214109864</v>
      </c>
    </row>
    <row r="81" spans="1:15" x14ac:dyDescent="0.25">
      <c r="A81" s="3">
        <v>43658</v>
      </c>
      <c r="B81" s="4" t="s">
        <v>42</v>
      </c>
      <c r="C81" s="4" t="s">
        <v>22</v>
      </c>
      <c r="D81" s="4">
        <v>0.25</v>
      </c>
      <c r="E81" s="4">
        <v>0.74750000000000005</v>
      </c>
      <c r="F81" s="4">
        <v>4.5199999999999996</v>
      </c>
      <c r="G81" s="4">
        <v>0.12483399734395768</v>
      </c>
      <c r="H81" s="4">
        <f t="shared" si="7"/>
        <v>4.0183707201889014</v>
      </c>
      <c r="I81" s="4">
        <f t="shared" si="5"/>
        <v>3.1107134882299716</v>
      </c>
      <c r="J81" s="4">
        <f t="shared" si="6"/>
        <v>9.3010333298076144</v>
      </c>
      <c r="K81" s="4">
        <v>0.3</v>
      </c>
      <c r="L81" s="4">
        <v>0.3</v>
      </c>
      <c r="M81" s="4">
        <v>1.3</v>
      </c>
      <c r="N81" s="4">
        <f t="shared" si="8"/>
        <v>12.131782604096889</v>
      </c>
      <c r="O81" s="4">
        <f t="shared" si="9"/>
        <v>36.274029986249701</v>
      </c>
    </row>
    <row r="82" spans="1:15" x14ac:dyDescent="0.25">
      <c r="A82" s="3">
        <v>43658</v>
      </c>
      <c r="B82" s="4" t="s">
        <v>48</v>
      </c>
      <c r="C82" s="4" t="s">
        <v>22</v>
      </c>
      <c r="D82" s="4">
        <v>1.18</v>
      </c>
      <c r="E82" s="4">
        <v>2.0274999999999999</v>
      </c>
      <c r="F82" s="4">
        <v>5.01</v>
      </c>
      <c r="G82" s="4">
        <v>0.16067653276955599</v>
      </c>
      <c r="H82" s="4">
        <f t="shared" si="7"/>
        <v>4.3164480874316933</v>
      </c>
      <c r="I82" s="4">
        <f t="shared" si="5"/>
        <v>13.668645795090582</v>
      </c>
      <c r="J82" s="4">
        <f t="shared" si="6"/>
        <v>23.485745211479792</v>
      </c>
      <c r="K82" s="4">
        <v>0.3</v>
      </c>
      <c r="L82" s="4">
        <v>0.3</v>
      </c>
      <c r="M82" s="4">
        <v>1.3</v>
      </c>
      <c r="N82" s="4">
        <f t="shared" si="8"/>
        <v>53.307718600853264</v>
      </c>
      <c r="O82" s="4">
        <f t="shared" si="9"/>
        <v>91.594406324771185</v>
      </c>
    </row>
    <row r="83" spans="1:15" x14ac:dyDescent="0.25">
      <c r="A83" s="3">
        <v>43658</v>
      </c>
      <c r="B83" s="4" t="s">
        <v>52</v>
      </c>
      <c r="C83" s="4" t="s">
        <v>19</v>
      </c>
      <c r="D83" s="4">
        <v>0.39</v>
      </c>
      <c r="E83" s="4">
        <v>1.6575000000000002</v>
      </c>
      <c r="F83" s="4">
        <v>5.31</v>
      </c>
      <c r="G83" s="4">
        <v>0.12633181126331811</v>
      </c>
      <c r="H83" s="4">
        <f t="shared" si="7"/>
        <v>4.714418918918919</v>
      </c>
      <c r="I83" s="4">
        <f t="shared" si="5"/>
        <v>4.1362467645263097</v>
      </c>
      <c r="J83" s="4">
        <f t="shared" si="6"/>
        <v>17.579048749236819</v>
      </c>
      <c r="K83" s="4">
        <v>0.3</v>
      </c>
      <c r="L83" s="4">
        <v>0.3</v>
      </c>
      <c r="M83" s="4">
        <v>1.3</v>
      </c>
      <c r="N83" s="4">
        <f t="shared" si="8"/>
        <v>16.131362381652607</v>
      </c>
      <c r="O83" s="4">
        <f t="shared" si="9"/>
        <v>68.558290122023593</v>
      </c>
    </row>
    <row r="84" spans="1:15" x14ac:dyDescent="0.25">
      <c r="A84" s="3">
        <v>43658</v>
      </c>
      <c r="B84" s="4" t="s">
        <v>46</v>
      </c>
      <c r="C84" s="4" t="s">
        <v>19</v>
      </c>
      <c r="D84" s="4">
        <v>1.33</v>
      </c>
      <c r="E84" s="4">
        <v>1.4375</v>
      </c>
      <c r="F84" s="4">
        <v>5.65</v>
      </c>
      <c r="G84" s="4">
        <v>0.13614457831325288</v>
      </c>
      <c r="H84" s="4">
        <f t="shared" si="7"/>
        <v>4.9729586426299051</v>
      </c>
      <c r="I84" s="4">
        <f t="shared" si="5"/>
        <v>13.372321142978993</v>
      </c>
      <c r="J84" s="4">
        <f t="shared" si="6"/>
        <v>14.453166648896469</v>
      </c>
      <c r="K84" s="4">
        <v>0.3</v>
      </c>
      <c r="L84" s="4">
        <v>0.3</v>
      </c>
      <c r="M84" s="4">
        <v>1.3</v>
      </c>
      <c r="N84" s="4">
        <f t="shared" si="8"/>
        <v>52.152052457618076</v>
      </c>
      <c r="O84" s="4">
        <f t="shared" si="9"/>
        <v>56.367349930696228</v>
      </c>
    </row>
    <row r="85" spans="1:15" x14ac:dyDescent="0.25">
      <c r="A85" s="3">
        <v>43658</v>
      </c>
      <c r="B85" s="4" t="s">
        <v>43</v>
      </c>
      <c r="C85" s="4" t="s">
        <v>16</v>
      </c>
      <c r="D85" s="4">
        <v>0.98</v>
      </c>
      <c r="E85" s="4">
        <v>0.83750000000000013</v>
      </c>
      <c r="F85" s="4">
        <v>5.21</v>
      </c>
      <c r="G85" s="4">
        <v>0.18145956607495067</v>
      </c>
      <c r="H85" s="4">
        <f t="shared" si="7"/>
        <v>4.4097996661101835</v>
      </c>
      <c r="I85" s="4">
        <f t="shared" si="5"/>
        <v>11.11161588055136</v>
      </c>
      <c r="J85" s="4">
        <f t="shared" si="6"/>
        <v>9.4958962244507816</v>
      </c>
      <c r="K85" s="4">
        <v>0.3</v>
      </c>
      <c r="L85" s="4">
        <v>0.3</v>
      </c>
      <c r="M85" s="4">
        <v>1.3</v>
      </c>
      <c r="N85" s="4">
        <f t="shared" si="8"/>
        <v>43.335301934150301</v>
      </c>
      <c r="O85" s="4">
        <f t="shared" si="9"/>
        <v>37.033995275358052</v>
      </c>
    </row>
    <row r="86" spans="1:15" x14ac:dyDescent="0.25">
      <c r="A86" s="3">
        <v>43634</v>
      </c>
      <c r="B86" s="4" t="s">
        <v>27</v>
      </c>
      <c r="C86" s="4" t="s">
        <v>19</v>
      </c>
      <c r="D86" s="4">
        <v>3.86</v>
      </c>
      <c r="E86" s="4">
        <v>0.57750000000000012</v>
      </c>
      <c r="F86" s="4">
        <v>5.34</v>
      </c>
      <c r="G86" s="4">
        <v>0.22680412371134029</v>
      </c>
      <c r="H86" s="4">
        <f t="shared" si="7"/>
        <v>4.3527731092436968</v>
      </c>
      <c r="I86" s="4">
        <f t="shared" si="5"/>
        <v>44.339549789567172</v>
      </c>
      <c r="J86" s="4">
        <f t="shared" si="6"/>
        <v>6.6337020734391317</v>
      </c>
      <c r="K86" s="4">
        <v>0.3</v>
      </c>
      <c r="L86" s="4">
        <v>0.3</v>
      </c>
      <c r="M86" s="4">
        <v>1.3</v>
      </c>
      <c r="N86" s="4">
        <f t="shared" si="8"/>
        <v>172.92424417931196</v>
      </c>
      <c r="O86" s="4">
        <f t="shared" si="9"/>
        <v>25.871438086412613</v>
      </c>
    </row>
    <row r="87" spans="1:15" x14ac:dyDescent="0.25">
      <c r="A87" s="3">
        <v>43634</v>
      </c>
      <c r="B87" s="4" t="s">
        <v>24</v>
      </c>
      <c r="C87" s="4" t="s">
        <v>22</v>
      </c>
      <c r="D87" s="4">
        <v>6.25</v>
      </c>
      <c r="E87" s="4">
        <v>0.47750000000000004</v>
      </c>
      <c r="F87" s="4">
        <v>5.31</v>
      </c>
      <c r="G87" s="4">
        <v>0.24181818181818146</v>
      </c>
      <c r="H87" s="4">
        <f t="shared" si="7"/>
        <v>4.2759882869692545</v>
      </c>
      <c r="I87" s="4">
        <f t="shared" si="5"/>
        <v>73.082520116418408</v>
      </c>
      <c r="J87" s="4">
        <f t="shared" si="6"/>
        <v>5.5835045368943659</v>
      </c>
      <c r="K87" s="4">
        <v>0.3</v>
      </c>
      <c r="L87" s="4">
        <v>0.3</v>
      </c>
      <c r="M87" s="4">
        <v>1.3</v>
      </c>
      <c r="N87" s="4">
        <f t="shared" si="8"/>
        <v>285.02182845403178</v>
      </c>
      <c r="O87" s="4">
        <f t="shared" si="9"/>
        <v>21.775667693888025</v>
      </c>
    </row>
    <row r="88" spans="1:15" x14ac:dyDescent="0.25">
      <c r="A88" s="3">
        <v>43634</v>
      </c>
      <c r="B88" s="4" t="s">
        <v>21</v>
      </c>
      <c r="C88" s="4" t="s">
        <v>22</v>
      </c>
      <c r="D88" s="4">
        <v>2.74</v>
      </c>
      <c r="E88" s="4">
        <v>0.35750000000000004</v>
      </c>
      <c r="F88" s="4">
        <v>5.43</v>
      </c>
      <c r="G88" s="4">
        <v>0.31147540983606548</v>
      </c>
      <c r="H88" s="4">
        <f t="shared" si="7"/>
        <v>4.1403749999999997</v>
      </c>
      <c r="I88" s="4">
        <f t="shared" si="5"/>
        <v>33.088790266582137</v>
      </c>
      <c r="J88" s="4">
        <f t="shared" si="6"/>
        <v>4.3172417957310643</v>
      </c>
      <c r="K88" s="4">
        <v>0.3</v>
      </c>
      <c r="L88" s="4">
        <v>0.3</v>
      </c>
      <c r="M88" s="4">
        <v>1.3</v>
      </c>
      <c r="N88" s="4">
        <f t="shared" si="8"/>
        <v>129.04628203967033</v>
      </c>
      <c r="O88" s="4">
        <f t="shared" si="9"/>
        <v>16.837243003351151</v>
      </c>
    </row>
    <row r="89" spans="1:15" x14ac:dyDescent="0.25">
      <c r="A89" s="3">
        <v>43634</v>
      </c>
      <c r="B89" s="4" t="s">
        <v>17</v>
      </c>
      <c r="C89" s="4" t="s">
        <v>16</v>
      </c>
      <c r="D89" s="4">
        <v>1.57</v>
      </c>
      <c r="E89" s="4">
        <v>0.30750000000000011</v>
      </c>
      <c r="F89" s="4">
        <v>5.46</v>
      </c>
      <c r="G89" s="4">
        <v>0.29009433962264158</v>
      </c>
      <c r="H89" s="4">
        <f t="shared" si="7"/>
        <v>4.2322486288848262</v>
      </c>
      <c r="I89" s="4">
        <f t="shared" si="5"/>
        <v>18.548059644757757</v>
      </c>
      <c r="J89" s="4">
        <f t="shared" si="6"/>
        <v>3.6328205992121099</v>
      </c>
      <c r="K89" s="4">
        <v>0.3</v>
      </c>
      <c r="L89" s="4">
        <v>0.3</v>
      </c>
      <c r="M89" s="4">
        <v>1.3</v>
      </c>
      <c r="N89" s="4">
        <f t="shared" si="8"/>
        <v>72.337432614555254</v>
      </c>
      <c r="O89" s="4">
        <f t="shared" si="9"/>
        <v>14.168000336927228</v>
      </c>
    </row>
    <row r="90" spans="1:15" x14ac:dyDescent="0.25">
      <c r="A90" s="3">
        <v>43634</v>
      </c>
      <c r="B90" s="4" t="s">
        <v>51</v>
      </c>
      <c r="C90" s="4" t="s">
        <v>19</v>
      </c>
      <c r="D90" s="4">
        <v>4.2</v>
      </c>
      <c r="E90" s="4">
        <v>0.63749999999999996</v>
      </c>
      <c r="F90" s="4">
        <v>5.19</v>
      </c>
      <c r="G90" s="4">
        <v>0.27979274611398963</v>
      </c>
      <c r="H90" s="4">
        <f t="shared" si="7"/>
        <v>4.0553441295546557</v>
      </c>
      <c r="I90" s="4">
        <f t="shared" si="5"/>
        <v>51.783521519063164</v>
      </c>
      <c r="J90" s="4">
        <f t="shared" si="6"/>
        <v>7.8599988020006579</v>
      </c>
      <c r="K90" s="4">
        <v>0.3</v>
      </c>
      <c r="L90" s="4">
        <v>0.3</v>
      </c>
      <c r="M90" s="4">
        <v>1.3</v>
      </c>
      <c r="N90" s="4">
        <f>I90*(10000*L90*M90)/1000</f>
        <v>201.95573392434633</v>
      </c>
      <c r="O90" s="4">
        <f t="shared" si="9"/>
        <v>30.653995327802566</v>
      </c>
    </row>
    <row r="91" spans="1:15" x14ac:dyDescent="0.25">
      <c r="A91" s="3">
        <v>43634</v>
      </c>
      <c r="B91" s="4" t="s">
        <v>43</v>
      </c>
      <c r="C91" s="4" t="s">
        <v>16</v>
      </c>
      <c r="D91" s="4">
        <v>3.48</v>
      </c>
      <c r="E91" s="4">
        <v>0.74750000000000005</v>
      </c>
      <c r="F91" s="4">
        <v>5.34</v>
      </c>
      <c r="G91" s="4">
        <v>0.24436090225563889</v>
      </c>
      <c r="H91" s="4">
        <f t="shared" si="7"/>
        <v>4.2913595166163141</v>
      </c>
      <c r="I91" s="4">
        <f t="shared" si="5"/>
        <v>40.546591197093861</v>
      </c>
      <c r="J91" s="4">
        <f t="shared" si="6"/>
        <v>8.7093611838585225</v>
      </c>
      <c r="K91" s="4">
        <v>0.3</v>
      </c>
      <c r="L91" s="4">
        <v>0.3</v>
      </c>
      <c r="M91" s="4">
        <v>1.3</v>
      </c>
      <c r="N91" s="4">
        <f t="shared" si="8"/>
        <v>158.13170566866606</v>
      </c>
      <c r="O91" s="4">
        <f t="shared" si="9"/>
        <v>33.966508617048241</v>
      </c>
    </row>
    <row r="92" spans="1:15" x14ac:dyDescent="0.25">
      <c r="A92" s="3">
        <v>43634</v>
      </c>
      <c r="B92" s="4" t="s">
        <v>18</v>
      </c>
      <c r="C92" s="4" t="s">
        <v>19</v>
      </c>
      <c r="D92" s="4">
        <v>5.92</v>
      </c>
      <c r="E92" s="4">
        <v>0.87749999999999995</v>
      </c>
      <c r="F92" s="4">
        <v>5.47</v>
      </c>
      <c r="G92" s="4">
        <v>0.28247422680412354</v>
      </c>
      <c r="H92" s="4">
        <f t="shared" si="7"/>
        <v>4.2651929260450165</v>
      </c>
      <c r="I92" s="4">
        <f t="shared" si="5"/>
        <v>69.398970956859344</v>
      </c>
      <c r="J92" s="4">
        <f t="shared" si="6"/>
        <v>10.28675625247366</v>
      </c>
      <c r="K92" s="4">
        <v>0.3</v>
      </c>
      <c r="L92" s="4">
        <v>0.3</v>
      </c>
      <c r="M92" s="4">
        <v>1.3</v>
      </c>
      <c r="N92" s="4">
        <f t="shared" si="8"/>
        <v>270.6559867317514</v>
      </c>
      <c r="O92" s="4">
        <f t="shared" si="9"/>
        <v>40.118349384647274</v>
      </c>
    </row>
    <row r="93" spans="1:15" x14ac:dyDescent="0.25">
      <c r="A93" s="3">
        <v>43634</v>
      </c>
      <c r="B93" s="4" t="s">
        <v>26</v>
      </c>
      <c r="C93" s="4" t="s">
        <v>19</v>
      </c>
      <c r="D93" s="4">
        <v>4.0199999999999996</v>
      </c>
      <c r="E93" s="4">
        <v>0.92749999999999999</v>
      </c>
      <c r="F93" s="4">
        <v>5.32</v>
      </c>
      <c r="G93" s="4">
        <v>0.2762886597938144</v>
      </c>
      <c r="H93" s="4">
        <f t="shared" si="7"/>
        <v>4.1683360258481423</v>
      </c>
      <c r="I93" s="4">
        <f t="shared" si="5"/>
        <v>48.220680567397871</v>
      </c>
      <c r="J93" s="4">
        <f t="shared" si="6"/>
        <v>11.125542593597395</v>
      </c>
      <c r="K93" s="4">
        <v>0.3</v>
      </c>
      <c r="L93" s="4">
        <v>0.3</v>
      </c>
      <c r="M93" s="4">
        <v>1.3</v>
      </c>
      <c r="N93" s="4">
        <f t="shared" si="8"/>
        <v>188.06065421285169</v>
      </c>
      <c r="O93" s="4">
        <f t="shared" si="9"/>
        <v>43.389616115029838</v>
      </c>
    </row>
    <row r="94" spans="1:15" x14ac:dyDescent="0.25">
      <c r="A94" s="3">
        <v>43634</v>
      </c>
      <c r="B94" s="4" t="s">
        <v>29</v>
      </c>
      <c r="C94" s="4" t="s">
        <v>22</v>
      </c>
      <c r="D94" s="4">
        <v>2.96</v>
      </c>
      <c r="E94" s="4">
        <v>0.25750000000000006</v>
      </c>
      <c r="F94" s="4">
        <v>5.23</v>
      </c>
      <c r="G94" s="4">
        <v>0.25730994152046788</v>
      </c>
      <c r="H94" s="4">
        <f t="shared" si="7"/>
        <v>4.1596744186046513</v>
      </c>
      <c r="I94" s="4">
        <f t="shared" si="5"/>
        <v>35.579707714154729</v>
      </c>
      <c r="J94" s="4">
        <f t="shared" si="6"/>
        <v>3.0951941677009613</v>
      </c>
      <c r="K94" s="4">
        <v>0.3</v>
      </c>
      <c r="L94" s="4">
        <v>0.3</v>
      </c>
      <c r="M94" s="4">
        <v>1.3</v>
      </c>
      <c r="N94" s="4">
        <f t="shared" si="8"/>
        <v>138.76086008520346</v>
      </c>
      <c r="O94" s="4">
        <f t="shared" si="9"/>
        <v>12.07125725403375</v>
      </c>
    </row>
    <row r="95" spans="1:15" x14ac:dyDescent="0.25">
      <c r="A95" s="3">
        <v>43634</v>
      </c>
      <c r="B95" s="4" t="s">
        <v>23</v>
      </c>
      <c r="C95" s="4" t="s">
        <v>16</v>
      </c>
      <c r="D95" s="4">
        <v>3.16</v>
      </c>
      <c r="E95" s="4">
        <v>0.53750000000000009</v>
      </c>
      <c r="F95" s="4">
        <v>5.62</v>
      </c>
      <c r="G95" s="4">
        <v>0.23980424143556259</v>
      </c>
      <c r="H95" s="4">
        <f t="shared" si="7"/>
        <v>4.5329736842105275</v>
      </c>
      <c r="I95" s="4">
        <f t="shared" si="5"/>
        <v>34.855706431818305</v>
      </c>
      <c r="J95" s="4">
        <f t="shared" si="6"/>
        <v>5.928779179462766</v>
      </c>
      <c r="K95" s="4">
        <v>0.3</v>
      </c>
      <c r="L95" s="4">
        <v>0.3</v>
      </c>
      <c r="M95" s="4">
        <v>1.3</v>
      </c>
      <c r="N95" s="4">
        <f t="shared" si="8"/>
        <v>135.93725508409139</v>
      </c>
      <c r="O95" s="4">
        <f t="shared" si="9"/>
        <v>23.122238799904785</v>
      </c>
    </row>
    <row r="96" spans="1:15" x14ac:dyDescent="0.25">
      <c r="A96" s="3">
        <v>43634</v>
      </c>
      <c r="B96" s="4" t="s">
        <v>15</v>
      </c>
      <c r="C96" s="4" t="s">
        <v>16</v>
      </c>
      <c r="D96" s="4">
        <v>3.68</v>
      </c>
      <c r="E96" s="4">
        <v>0.83750000000000013</v>
      </c>
      <c r="F96" s="4">
        <v>5.29</v>
      </c>
      <c r="G96" s="4">
        <v>0.24806201550387619</v>
      </c>
      <c r="H96" s="4">
        <f t="shared" si="7"/>
        <v>4.2385714285714275</v>
      </c>
      <c r="I96" s="4">
        <f t="shared" si="5"/>
        <v>43.410852713178308</v>
      </c>
      <c r="J96" s="4">
        <f t="shared" si="6"/>
        <v>9.87950792045838</v>
      </c>
      <c r="K96" s="4">
        <v>0.3</v>
      </c>
      <c r="L96" s="4">
        <v>0.3</v>
      </c>
      <c r="M96" s="4">
        <v>1.3</v>
      </c>
      <c r="N96" s="4">
        <f t="shared" si="8"/>
        <v>169.30232558139539</v>
      </c>
      <c r="O96" s="4">
        <f t="shared" si="9"/>
        <v>38.530080889787683</v>
      </c>
    </row>
    <row r="97" spans="1:15" x14ac:dyDescent="0.25">
      <c r="A97" s="3">
        <v>43634</v>
      </c>
      <c r="B97" s="4" t="s">
        <v>28</v>
      </c>
      <c r="C97" s="4" t="s">
        <v>22</v>
      </c>
      <c r="D97" s="4">
        <v>4.8</v>
      </c>
      <c r="E97" s="4">
        <v>0.44750000000000001</v>
      </c>
      <c r="F97" s="4">
        <v>5.42</v>
      </c>
      <c r="G97" s="4">
        <v>0.25250501002004005</v>
      </c>
      <c r="H97" s="4">
        <f t="shared" si="7"/>
        <v>4.3273279999999996</v>
      </c>
      <c r="I97" s="4">
        <f t="shared" si="5"/>
        <v>55.461476458451962</v>
      </c>
      <c r="J97" s="4">
        <f t="shared" si="6"/>
        <v>5.1706272323244278</v>
      </c>
      <c r="K97" s="4">
        <v>0.3</v>
      </c>
      <c r="L97" s="4">
        <v>0.3</v>
      </c>
      <c r="M97" s="4">
        <v>1.3</v>
      </c>
      <c r="N97" s="4">
        <f t="shared" si="8"/>
        <v>216.29975818796262</v>
      </c>
      <c r="O97" s="4">
        <f t="shared" si="9"/>
        <v>20.165446206065269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97"/>
  <sheetViews>
    <sheetView topLeftCell="B82" zoomScale="93" zoomScaleNormal="93" workbookViewId="0">
      <selection activeCell="J1" sqref="J1:L7"/>
    </sheetView>
  </sheetViews>
  <sheetFormatPr defaultRowHeight="15" x14ac:dyDescent="0.25"/>
  <cols>
    <col min="1" max="1" width="13.7109375" bestFit="1" customWidth="1"/>
    <col min="2" max="2" width="16" bestFit="1" customWidth="1"/>
    <col min="3" max="4" width="20.28515625" bestFit="1" customWidth="1"/>
    <col min="7" max="7" width="11.5703125" style="9" bestFit="1" customWidth="1"/>
    <col min="8" max="8" width="36" bestFit="1" customWidth="1"/>
    <col min="9" max="9" width="33.28515625" bestFit="1" customWidth="1"/>
    <col min="10" max="10" width="34.85546875" bestFit="1" customWidth="1"/>
    <col min="11" max="11" width="32.42578125" bestFit="1" customWidth="1"/>
    <col min="12" max="12" width="28.5703125" bestFit="1" customWidth="1"/>
    <col min="13" max="13" width="27" bestFit="1" customWidth="1"/>
    <col min="14" max="14" width="28.140625" bestFit="1" customWidth="1"/>
    <col min="15" max="15" width="24" bestFit="1" customWidth="1"/>
    <col min="16" max="16" width="28.7109375" bestFit="1" customWidth="1"/>
  </cols>
  <sheetData>
    <row r="1" spans="1:12" x14ac:dyDescent="0.25">
      <c r="A1" s="6" t="s">
        <v>0</v>
      </c>
      <c r="B1" s="6" t="s">
        <v>2</v>
      </c>
      <c r="C1" s="5" t="s">
        <v>13</v>
      </c>
      <c r="D1" s="5" t="s">
        <v>14</v>
      </c>
      <c r="J1" s="11"/>
      <c r="K1" s="11"/>
      <c r="L1" s="11"/>
    </row>
    <row r="2" spans="1:12" x14ac:dyDescent="0.25">
      <c r="A2" s="3">
        <v>43651</v>
      </c>
      <c r="B2" s="4" t="s">
        <v>19</v>
      </c>
      <c r="C2" s="5">
        <v>103.4890181393249</v>
      </c>
      <c r="D2" s="5">
        <v>10.795959153321119</v>
      </c>
      <c r="J2" s="11"/>
      <c r="K2" s="11"/>
      <c r="L2" s="11"/>
    </row>
    <row r="3" spans="1:12" x14ac:dyDescent="0.25">
      <c r="A3" s="3">
        <v>43651</v>
      </c>
      <c r="B3" s="4" t="s">
        <v>19</v>
      </c>
      <c r="C3" s="5">
        <v>13.271425519812022</v>
      </c>
      <c r="D3" s="5">
        <v>8.3434329554700586</v>
      </c>
      <c r="J3" s="11"/>
      <c r="K3" s="11"/>
      <c r="L3" s="11"/>
    </row>
    <row r="4" spans="1:12" x14ac:dyDescent="0.25">
      <c r="A4" s="3">
        <v>43651</v>
      </c>
      <c r="B4" s="4" t="s">
        <v>19</v>
      </c>
      <c r="C4" s="5">
        <v>17.665087367836303</v>
      </c>
      <c r="D4" s="5">
        <v>35.895046715458065</v>
      </c>
      <c r="J4" s="11"/>
      <c r="K4" s="11"/>
      <c r="L4" s="11"/>
    </row>
    <row r="5" spans="1:12" x14ac:dyDescent="0.25">
      <c r="A5" s="3">
        <v>43651</v>
      </c>
      <c r="B5" s="4" t="s">
        <v>19</v>
      </c>
      <c r="C5" s="5">
        <v>74.722055177506974</v>
      </c>
      <c r="D5" s="5">
        <v>6.3472463997467949</v>
      </c>
      <c r="J5" s="11"/>
      <c r="K5" s="11"/>
      <c r="L5" s="11"/>
    </row>
    <row r="6" spans="1:12" x14ac:dyDescent="0.25">
      <c r="A6" s="3">
        <v>43684</v>
      </c>
      <c r="B6" s="4" t="s">
        <v>19</v>
      </c>
      <c r="C6" s="5">
        <v>0</v>
      </c>
      <c r="D6" s="5">
        <v>15.569892554023957</v>
      </c>
      <c r="J6" s="11"/>
      <c r="K6" s="11"/>
      <c r="L6" s="11"/>
    </row>
    <row r="7" spans="1:12" x14ac:dyDescent="0.25">
      <c r="A7" s="3">
        <v>43684</v>
      </c>
      <c r="B7" s="4" t="s">
        <v>19</v>
      </c>
      <c r="C7" s="5">
        <v>0</v>
      </c>
      <c r="D7" s="5">
        <v>8.3017096412556057</v>
      </c>
    </row>
    <row r="8" spans="1:12" x14ac:dyDescent="0.25">
      <c r="A8" s="3">
        <v>43684</v>
      </c>
      <c r="B8" s="4" t="s">
        <v>19</v>
      </c>
      <c r="C8" s="5">
        <v>0.42977530731826619</v>
      </c>
      <c r="D8" s="5">
        <v>14.343750881747134</v>
      </c>
    </row>
    <row r="9" spans="1:12" x14ac:dyDescent="0.25">
      <c r="A9" s="3">
        <v>43684</v>
      </c>
      <c r="B9" s="4" t="s">
        <v>19</v>
      </c>
      <c r="C9" s="5">
        <v>2.5759122707506141</v>
      </c>
      <c r="D9" s="5">
        <v>15.187149429633831</v>
      </c>
    </row>
    <row r="10" spans="1:12" x14ac:dyDescent="0.25">
      <c r="A10" s="3">
        <v>43697</v>
      </c>
      <c r="B10" s="4" t="s">
        <v>19</v>
      </c>
      <c r="C10" s="5">
        <v>5.3058144799006337</v>
      </c>
      <c r="D10" s="5">
        <v>20.946913415441045</v>
      </c>
    </row>
    <row r="11" spans="1:12" x14ac:dyDescent="0.25">
      <c r="A11" s="3">
        <v>43697</v>
      </c>
      <c r="B11" s="4" t="s">
        <v>19</v>
      </c>
      <c r="C11" s="5">
        <v>6.3322271386430673</v>
      </c>
      <c r="D11" s="5">
        <v>15.777799287118977</v>
      </c>
    </row>
    <row r="12" spans="1:12" x14ac:dyDescent="0.25">
      <c r="A12" s="3">
        <v>43697</v>
      </c>
      <c r="B12" s="4" t="s">
        <v>19</v>
      </c>
      <c r="C12" s="5">
        <v>0</v>
      </c>
      <c r="D12" s="5">
        <v>15.876588255494509</v>
      </c>
    </row>
    <row r="13" spans="1:12" x14ac:dyDescent="0.25">
      <c r="A13" s="3">
        <v>43697</v>
      </c>
      <c r="B13" s="4" t="s">
        <v>19</v>
      </c>
      <c r="C13" s="5">
        <v>0</v>
      </c>
      <c r="D13" s="5">
        <v>14.223259465455156</v>
      </c>
    </row>
    <row r="14" spans="1:12" x14ac:dyDescent="0.25">
      <c r="A14" s="3">
        <v>43711</v>
      </c>
      <c r="B14" s="4" t="s">
        <v>19</v>
      </c>
      <c r="C14" s="5">
        <v>11.63542340012928</v>
      </c>
      <c r="D14" s="5">
        <v>0</v>
      </c>
    </row>
    <row r="15" spans="1:12" x14ac:dyDescent="0.25">
      <c r="A15" s="3">
        <v>43711</v>
      </c>
      <c r="B15" s="4" t="s">
        <v>19</v>
      </c>
      <c r="C15" s="5">
        <v>12.976496336473497</v>
      </c>
      <c r="D15" s="5">
        <v>7.197900311637647</v>
      </c>
    </row>
    <row r="16" spans="1:12" x14ac:dyDescent="0.25">
      <c r="A16" s="3">
        <v>43711</v>
      </c>
      <c r="B16" s="4" t="s">
        <v>19</v>
      </c>
      <c r="C16" s="5">
        <v>0</v>
      </c>
      <c r="D16" s="5">
        <v>0</v>
      </c>
    </row>
    <row r="17" spans="1:13" x14ac:dyDescent="0.25">
      <c r="A17" s="3">
        <v>43711</v>
      </c>
      <c r="B17" s="4" t="s">
        <v>19</v>
      </c>
      <c r="C17" s="5">
        <v>6.9029177408015006</v>
      </c>
      <c r="D17" s="5">
        <v>0</v>
      </c>
    </row>
    <row r="18" spans="1:13" x14ac:dyDescent="0.25">
      <c r="A18" s="3">
        <v>43598</v>
      </c>
      <c r="B18" s="4" t="s">
        <v>19</v>
      </c>
      <c r="C18" s="5">
        <v>77.453928561516435</v>
      </c>
      <c r="D18" s="5">
        <v>71.995074553856384</v>
      </c>
    </row>
    <row r="19" spans="1:13" x14ac:dyDescent="0.25">
      <c r="A19" s="3">
        <v>43598</v>
      </c>
      <c r="B19" s="4" t="s">
        <v>19</v>
      </c>
      <c r="C19" s="5">
        <v>57.060917721518976</v>
      </c>
      <c r="D19" s="5">
        <v>64.250593354430379</v>
      </c>
    </row>
    <row r="20" spans="1:13" x14ac:dyDescent="0.25">
      <c r="A20" s="3">
        <v>43598</v>
      </c>
      <c r="B20" s="4" t="s">
        <v>19</v>
      </c>
      <c r="C20" s="5">
        <v>76.22727272727272</v>
      </c>
      <c r="D20" s="5">
        <v>75.673295454545453</v>
      </c>
    </row>
    <row r="21" spans="1:13" x14ac:dyDescent="0.25">
      <c r="A21" s="3">
        <v>43598</v>
      </c>
      <c r="B21" s="4" t="s">
        <v>19</v>
      </c>
      <c r="C21" s="5">
        <v>81.56044037320504</v>
      </c>
      <c r="D21" s="5">
        <v>65.498957003621371</v>
      </c>
      <c r="G21" s="10" t="s">
        <v>54</v>
      </c>
      <c r="H21" s="5" t="s">
        <v>19</v>
      </c>
      <c r="I21" s="5" t="s">
        <v>70</v>
      </c>
      <c r="J21" s="5" t="s">
        <v>71</v>
      </c>
      <c r="K21" s="5" t="s">
        <v>55</v>
      </c>
      <c r="L21" s="5" t="s">
        <v>56</v>
      </c>
      <c r="M21" s="5" t="s">
        <v>57</v>
      </c>
    </row>
    <row r="22" spans="1:13" x14ac:dyDescent="0.25">
      <c r="A22" s="3">
        <v>43608</v>
      </c>
      <c r="B22" s="4" t="s">
        <v>19</v>
      </c>
      <c r="C22" s="5">
        <v>164.70162748643756</v>
      </c>
      <c r="D22" s="5">
        <v>104.3601744495266</v>
      </c>
      <c r="G22" s="3">
        <v>43598</v>
      </c>
      <c r="H22" s="5">
        <f>AVERAGE(C18:C21)</f>
        <v>73.0756398458783</v>
      </c>
      <c r="I22" s="5">
        <f>AVERAGE(C50:C53)</f>
        <v>61.280032758672121</v>
      </c>
      <c r="J22" s="5">
        <f>AVERAGE(C82:C84)</f>
        <v>58.794058230405859</v>
      </c>
      <c r="K22" s="5">
        <f>STDEVA(C18:C21)</f>
        <v>10.917346542781194</v>
      </c>
      <c r="L22" s="5">
        <f>STDEV(C50:C53)</f>
        <v>5.9686277421444389</v>
      </c>
      <c r="M22" s="5">
        <f>STDEV(C82:C84)</f>
        <v>9.2470967215580373</v>
      </c>
    </row>
    <row r="23" spans="1:13" x14ac:dyDescent="0.25">
      <c r="A23" s="3">
        <v>43608</v>
      </c>
      <c r="B23" s="4" t="s">
        <v>19</v>
      </c>
      <c r="C23" s="5">
        <v>146.49575965710244</v>
      </c>
      <c r="D23" s="5">
        <v>101.64788113932184</v>
      </c>
      <c r="G23" s="3">
        <v>43608</v>
      </c>
      <c r="H23" s="5">
        <f>AVERAGE(C22:C25)</f>
        <v>149.444779293137</v>
      </c>
      <c r="I23" s="5">
        <f>AVERAGE(C54,C55,C57)</f>
        <v>116.70637519654871</v>
      </c>
      <c r="J23" s="5">
        <f>AVERAGE(C87:C88,C89)</f>
        <v>103.40572544381747</v>
      </c>
      <c r="K23" s="5">
        <f>STDEVA(C22:C25)</f>
        <v>13.945143905079393</v>
      </c>
      <c r="L23" s="5">
        <f>STDEV(C55,C54,C57)</f>
        <v>28.4823836376282</v>
      </c>
      <c r="M23" s="5">
        <f>STDEV(C87:C88,C89)</f>
        <v>14.532113846048622</v>
      </c>
    </row>
    <row r="24" spans="1:13" x14ac:dyDescent="0.25">
      <c r="A24" s="3">
        <v>43608</v>
      </c>
      <c r="B24" s="4" t="s">
        <v>19</v>
      </c>
      <c r="C24" s="5">
        <v>131.75414840847921</v>
      </c>
      <c r="D24" s="5">
        <v>94.24987349022399</v>
      </c>
      <c r="G24" s="3">
        <v>43634</v>
      </c>
      <c r="H24" s="5">
        <f>AVERAGE(C30:C31,C33)</f>
        <v>187.64687743883667</v>
      </c>
      <c r="I24" s="5">
        <f>AVERAGE(C63:C65)</f>
        <v>161.36896677094546</v>
      </c>
      <c r="J24" s="5">
        <f>AVERAGE(C95:C97)</f>
        <v>154.45709544471762</v>
      </c>
      <c r="K24" s="5">
        <f>STDEVA(C30:C31,C33)</f>
        <v>14.52016727238515</v>
      </c>
      <c r="L24" s="5">
        <f>STDEV(C63:C65)</f>
        <v>47.818794850200618</v>
      </c>
      <c r="M24" s="5">
        <f>STDEV(C95:C97)</f>
        <v>16.983346329448043</v>
      </c>
    </row>
    <row r="25" spans="1:13" x14ac:dyDescent="0.25">
      <c r="A25" s="3">
        <v>43608</v>
      </c>
      <c r="B25" s="4" t="s">
        <v>19</v>
      </c>
      <c r="C25" s="5">
        <v>154.82758162052883</v>
      </c>
      <c r="D25" s="5">
        <v>90.681593484544848</v>
      </c>
      <c r="G25" s="3">
        <v>43651</v>
      </c>
      <c r="H25" s="5">
        <f>AVERAGE(C2:C5)</f>
        <v>52.286896551120051</v>
      </c>
      <c r="I25" s="5">
        <f>AVERAGE(C34:C37)</f>
        <v>28.318049871986911</v>
      </c>
      <c r="J25" s="5">
        <f>AVERAGE(C66:C69)</f>
        <v>48.530423866993807</v>
      </c>
      <c r="K25" s="5">
        <f>STDEV(C2:C5)</f>
        <v>44.143214837779254</v>
      </c>
      <c r="L25" s="5">
        <f>STDEV(C34:C37)</f>
        <v>33.920839081690076</v>
      </c>
      <c r="M25" s="5">
        <f>STDEV(C66:C69)</f>
        <v>37.138937859545884</v>
      </c>
    </row>
    <row r="26" spans="1:13" x14ac:dyDescent="0.25">
      <c r="A26" s="3">
        <v>43658</v>
      </c>
      <c r="B26" s="4" t="s">
        <v>19</v>
      </c>
      <c r="C26" s="5">
        <v>25.256577683887077</v>
      </c>
      <c r="D26" s="5">
        <v>45.697282504321123</v>
      </c>
      <c r="G26" s="3">
        <v>43658</v>
      </c>
      <c r="H26" s="5">
        <f>AVERAGE(C26:C29)</f>
        <v>40.878156964816803</v>
      </c>
      <c r="I26" s="5">
        <f>AVERAGE(C58:C61)</f>
        <v>27.806728234288087</v>
      </c>
      <c r="J26" s="5">
        <f>AVERAGE(C90:C93)</f>
        <v>25.182782406134386</v>
      </c>
      <c r="K26" s="5">
        <f>STDEV(C26:C29)</f>
        <v>24.698360084911979</v>
      </c>
      <c r="L26" s="5">
        <f>STDEV(C58:C61)</f>
        <v>23.516073505277973</v>
      </c>
      <c r="M26" s="5">
        <f>STDEV(C90:C93)</f>
        <v>16.215884308040554</v>
      </c>
    </row>
    <row r="27" spans="1:13" x14ac:dyDescent="0.25">
      <c r="A27" s="3">
        <v>43658</v>
      </c>
      <c r="B27" s="4" t="s">
        <v>19</v>
      </c>
      <c r="C27" s="5">
        <v>69.972635336109462</v>
      </c>
      <c r="D27" s="5">
        <v>37.581456615959894</v>
      </c>
      <c r="G27" s="3">
        <v>43684</v>
      </c>
      <c r="H27" s="5">
        <f>AVERAGE(C6:C9)</f>
        <v>0.75142189451722008</v>
      </c>
      <c r="I27" s="5">
        <f>AVERAGE(C38:C41)</f>
        <v>0</v>
      </c>
      <c r="J27" s="5">
        <f>AVERAGE(C70:C73)</f>
        <v>0</v>
      </c>
      <c r="K27" s="5">
        <f>STDEV(C6:C9)</f>
        <v>1.2330843965634446</v>
      </c>
      <c r="L27" s="5">
        <f>STDEV(C38:C41)</f>
        <v>0</v>
      </c>
      <c r="M27" s="5">
        <f>STDEV(C70:C73)</f>
        <v>0</v>
      </c>
    </row>
    <row r="28" spans="1:13" x14ac:dyDescent="0.25">
      <c r="A28" s="3">
        <v>43658</v>
      </c>
      <c r="B28" s="4" t="s">
        <v>19</v>
      </c>
      <c r="C28" s="5">
        <v>16.131362381652607</v>
      </c>
      <c r="D28" s="5">
        <v>68.558290122023593</v>
      </c>
      <c r="G28" s="3">
        <v>43697</v>
      </c>
      <c r="H28" s="5">
        <f>AVERAGE(C10:C13)</f>
        <v>2.9095104046359253</v>
      </c>
      <c r="I28" s="5">
        <f>AVERAGE(C42:C45)</f>
        <v>7.1883934045313405</v>
      </c>
      <c r="J28" s="5">
        <f>AVERAGE(C74:C77)</f>
        <v>3.3616562636391416</v>
      </c>
      <c r="K28" s="5">
        <f>STDEV(C10:C13)</f>
        <v>3.3856444316039345</v>
      </c>
      <c r="L28" s="5">
        <f>STDEV(C42:C45)</f>
        <v>0.66437126324734952</v>
      </c>
      <c r="M28" s="5">
        <f>STDEV(C74:C77)</f>
        <v>3.9362043957719832</v>
      </c>
    </row>
    <row r="29" spans="1:13" x14ac:dyDescent="0.25">
      <c r="A29" s="3">
        <v>43658</v>
      </c>
      <c r="B29" s="4" t="s">
        <v>19</v>
      </c>
      <c r="C29" s="5">
        <v>52.152052457618076</v>
      </c>
      <c r="D29" s="5">
        <v>56.367349930696228</v>
      </c>
      <c r="G29" s="3">
        <v>43711</v>
      </c>
      <c r="H29" s="5">
        <f>AVERAGE(C14:C16)</f>
        <v>8.2039732455342591</v>
      </c>
      <c r="I29" s="5">
        <f>AVERAGE(C46:C49)</f>
        <v>15.414075690682093</v>
      </c>
      <c r="J29" s="5">
        <f>AVERAGE(C78:C81)</f>
        <v>8.5533647641699684</v>
      </c>
      <c r="K29" s="5">
        <f>STDEVA(C14:C17)</f>
        <v>5.8630641278048721</v>
      </c>
      <c r="L29" s="5">
        <f>STDEV(C46:C49)</f>
        <v>5.238806181249088</v>
      </c>
      <c r="M29" s="5">
        <f>STDEV(C78:C81)</f>
        <v>2.103522711817821</v>
      </c>
    </row>
    <row r="30" spans="1:13" x14ac:dyDescent="0.25">
      <c r="A30" s="3">
        <v>43634</v>
      </c>
      <c r="B30" s="4" t="s">
        <v>19</v>
      </c>
      <c r="C30" s="5">
        <v>172.92424417931196</v>
      </c>
      <c r="D30" s="5">
        <v>25.871438086412613</v>
      </c>
      <c r="G30" s="10"/>
      <c r="H30" s="5"/>
      <c r="I30" s="5"/>
      <c r="J30" s="5"/>
    </row>
    <row r="31" spans="1:13" x14ac:dyDescent="0.25">
      <c r="A31" s="3">
        <v>43634</v>
      </c>
      <c r="B31" s="4" t="s">
        <v>19</v>
      </c>
      <c r="C31" s="4">
        <v>201.95573392434633</v>
      </c>
      <c r="D31" s="5">
        <v>30.653995327802566</v>
      </c>
      <c r="G31" s="10"/>
      <c r="H31" s="5"/>
      <c r="I31" s="5"/>
      <c r="J31" s="5"/>
      <c r="K31" s="5"/>
      <c r="L31" s="5"/>
      <c r="M31" s="5"/>
    </row>
    <row r="32" spans="1:13" x14ac:dyDescent="0.25">
      <c r="A32" s="3">
        <v>43634</v>
      </c>
      <c r="B32" s="4" t="s">
        <v>19</v>
      </c>
      <c r="C32" s="5">
        <v>270.6559867317514</v>
      </c>
      <c r="D32" s="5">
        <v>40.118349384647274</v>
      </c>
      <c r="G32" s="10"/>
      <c r="H32" s="5"/>
      <c r="I32" s="5"/>
      <c r="J32" s="5"/>
      <c r="K32" s="5"/>
      <c r="L32" s="5"/>
      <c r="M32" s="5"/>
    </row>
    <row r="33" spans="1:13" x14ac:dyDescent="0.25">
      <c r="A33" s="3">
        <v>43634</v>
      </c>
      <c r="B33" s="4" t="s">
        <v>19</v>
      </c>
      <c r="C33" s="5">
        <v>188.06065421285169</v>
      </c>
      <c r="D33" s="5">
        <v>43.389616115029838</v>
      </c>
      <c r="G33" s="10"/>
      <c r="H33" s="5"/>
      <c r="I33" s="5"/>
      <c r="J33" s="5"/>
      <c r="K33" s="7" t="s">
        <v>58</v>
      </c>
      <c r="L33" s="7" t="s">
        <v>59</v>
      </c>
      <c r="M33" s="7" t="s">
        <v>60</v>
      </c>
    </row>
    <row r="34" spans="1:13" x14ac:dyDescent="0.25">
      <c r="A34" s="3">
        <v>43651</v>
      </c>
      <c r="B34" s="4" t="s">
        <v>22</v>
      </c>
      <c r="C34" s="4">
        <v>0</v>
      </c>
      <c r="D34" s="4">
        <v>8.2618878373790547</v>
      </c>
      <c r="G34" s="10"/>
      <c r="H34" s="5"/>
      <c r="I34" s="5"/>
      <c r="J34" s="5"/>
      <c r="K34" s="5">
        <f>K22/SQRT(4)</f>
        <v>5.4586732713905972</v>
      </c>
      <c r="L34" s="5">
        <f>L22/SQRT(4)</f>
        <v>2.9843138710722195</v>
      </c>
      <c r="M34" s="5">
        <f>M22/SQRT(3)</f>
        <v>5.3388137814140393</v>
      </c>
    </row>
    <row r="35" spans="1:13" x14ac:dyDescent="0.25">
      <c r="A35" s="3">
        <v>43651</v>
      </c>
      <c r="B35" s="4" t="s">
        <v>22</v>
      </c>
      <c r="C35" s="4">
        <v>77.572385425218286</v>
      </c>
      <c r="D35" s="4">
        <v>6.2573783809751209</v>
      </c>
      <c r="G35" s="10"/>
      <c r="H35" s="5"/>
      <c r="I35" s="5"/>
      <c r="J35" s="5"/>
      <c r="K35" s="5">
        <f>K23/SQRT(4)</f>
        <v>6.9725719525396963</v>
      </c>
      <c r="L35" s="5">
        <f>L23/SQRT(3)</f>
        <v>16.444311860346833</v>
      </c>
      <c r="M35" s="5">
        <f>M23/SQRT(3)</f>
        <v>8.3901198409104598</v>
      </c>
    </row>
    <row r="36" spans="1:13" x14ac:dyDescent="0.25">
      <c r="A36" s="3">
        <v>43651</v>
      </c>
      <c r="B36" s="4" t="s">
        <v>22</v>
      </c>
      <c r="C36" s="4">
        <v>16.3</v>
      </c>
      <c r="D36" s="4">
        <v>10.884539473684212</v>
      </c>
      <c r="G36" s="10"/>
      <c r="H36" s="5"/>
      <c r="I36" s="5"/>
      <c r="J36" s="5"/>
      <c r="K36" s="5">
        <f>K24/SQRT(3)</f>
        <v>8.3832224833899609</v>
      </c>
      <c r="L36" s="5">
        <f>L24/SQRT(3)</f>
        <v>27.608194079086818</v>
      </c>
      <c r="M36" s="5">
        <f>M24/SQRT(3)</f>
        <v>9.805339575047471</v>
      </c>
    </row>
    <row r="37" spans="1:13" x14ac:dyDescent="0.25">
      <c r="A37" s="3">
        <v>43651</v>
      </c>
      <c r="B37" s="4" t="s">
        <v>22</v>
      </c>
      <c r="C37" s="4">
        <v>19.399814062729366</v>
      </c>
      <c r="D37" s="4">
        <v>14.497143661006998</v>
      </c>
      <c r="G37" s="10"/>
      <c r="H37" s="5"/>
      <c r="I37" s="5"/>
      <c r="J37" s="5"/>
      <c r="K37" s="5">
        <f t="shared" ref="K37:M41" si="0">K25/SQRT(4)</f>
        <v>22.071607418889627</v>
      </c>
      <c r="L37" s="5">
        <f t="shared" si="0"/>
        <v>16.960419540845038</v>
      </c>
      <c r="M37" s="5">
        <f t="shared" si="0"/>
        <v>18.569468929772942</v>
      </c>
    </row>
    <row r="38" spans="1:13" x14ac:dyDescent="0.25">
      <c r="A38" s="3">
        <v>43684</v>
      </c>
      <c r="B38" s="4" t="s">
        <v>22</v>
      </c>
      <c r="C38" s="4">
        <v>0</v>
      </c>
      <c r="D38" s="4">
        <v>18.03103892103584</v>
      </c>
      <c r="G38" s="10"/>
      <c r="H38" s="5"/>
      <c r="I38" s="5"/>
      <c r="J38" s="5"/>
      <c r="K38" s="5">
        <f t="shared" si="0"/>
        <v>12.349180042455989</v>
      </c>
      <c r="L38" s="5">
        <f t="shared" si="0"/>
        <v>11.758036752638986</v>
      </c>
      <c r="M38" s="5">
        <f t="shared" si="0"/>
        <v>8.107942154020277</v>
      </c>
    </row>
    <row r="39" spans="1:13" x14ac:dyDescent="0.25">
      <c r="A39" s="3">
        <v>43684</v>
      </c>
      <c r="B39" s="4" t="s">
        <v>22</v>
      </c>
      <c r="C39" s="4">
        <v>0</v>
      </c>
      <c r="D39" s="4">
        <v>8.3219589430006558</v>
      </c>
      <c r="G39" s="10"/>
      <c r="H39" s="5"/>
      <c r="I39" s="5"/>
      <c r="J39" s="5"/>
      <c r="K39" s="5">
        <f t="shared" si="0"/>
        <v>0.6165421982817223</v>
      </c>
      <c r="L39" s="5">
        <f t="shared" si="0"/>
        <v>0</v>
      </c>
      <c r="M39" s="5">
        <f t="shared" si="0"/>
        <v>0</v>
      </c>
    </row>
    <row r="40" spans="1:13" x14ac:dyDescent="0.25">
      <c r="A40" s="3">
        <v>43684</v>
      </c>
      <c r="B40" s="4" t="s">
        <v>22</v>
      </c>
      <c r="C40" s="4">
        <v>0</v>
      </c>
      <c r="D40" s="4">
        <v>8.9120154024449487</v>
      </c>
      <c r="G40" s="10"/>
      <c r="H40" s="5"/>
      <c r="I40" s="5"/>
      <c r="J40" s="5"/>
      <c r="K40" s="5">
        <f t="shared" si="0"/>
        <v>1.6928222158019672</v>
      </c>
      <c r="L40" s="5">
        <f t="shared" si="0"/>
        <v>0.33218563162367476</v>
      </c>
      <c r="M40" s="5">
        <f t="shared" si="0"/>
        <v>1.9681021978859916</v>
      </c>
    </row>
    <row r="41" spans="1:13" x14ac:dyDescent="0.25">
      <c r="A41" s="3">
        <v>43684</v>
      </c>
      <c r="B41" s="4" t="s">
        <v>22</v>
      </c>
      <c r="C41" s="4">
        <v>0</v>
      </c>
      <c r="D41" s="4">
        <v>8.5065938561234216</v>
      </c>
      <c r="K41" s="5">
        <f t="shared" si="0"/>
        <v>2.931532063902436</v>
      </c>
      <c r="L41" s="5">
        <f t="shared" si="0"/>
        <v>2.619403090624544</v>
      </c>
      <c r="M41" s="5">
        <f t="shared" si="0"/>
        <v>1.0517613559089105</v>
      </c>
    </row>
    <row r="42" spans="1:13" x14ac:dyDescent="0.25">
      <c r="A42" s="3">
        <v>43697</v>
      </c>
      <c r="B42" s="4" t="s">
        <v>22</v>
      </c>
      <c r="C42" s="4"/>
      <c r="D42" s="4">
        <v>17.570297464840863</v>
      </c>
    </row>
    <row r="43" spans="1:13" x14ac:dyDescent="0.25">
      <c r="A43" s="3">
        <v>43697</v>
      </c>
      <c r="B43" s="4" t="s">
        <v>22</v>
      </c>
      <c r="C43" s="4">
        <v>6.7186119790636667</v>
      </c>
      <c r="D43" s="4">
        <v>20.733216654141781</v>
      </c>
    </row>
    <row r="44" spans="1:13" x14ac:dyDescent="0.25">
      <c r="A44" s="3">
        <v>43697</v>
      </c>
      <c r="B44" s="4" t="s">
        <v>22</v>
      </c>
      <c r="C44" s="4">
        <v>7.6581748299990142</v>
      </c>
      <c r="D44" s="4">
        <v>24.835886427844027</v>
      </c>
    </row>
    <row r="45" spans="1:13" x14ac:dyDescent="0.25">
      <c r="A45" s="3">
        <v>43697</v>
      </c>
      <c r="B45" s="4" t="s">
        <v>22</v>
      </c>
      <c r="C45" s="4"/>
      <c r="D45" s="4">
        <v>20.464511973137505</v>
      </c>
      <c r="I45" s="11"/>
    </row>
    <row r="46" spans="1:13" x14ac:dyDescent="0.25">
      <c r="A46" s="3">
        <v>43711</v>
      </c>
      <c r="B46" s="4" t="s">
        <v>22</v>
      </c>
      <c r="C46" s="4">
        <v>18.905503362729959</v>
      </c>
      <c r="D46" s="4">
        <v>20.516767853871716</v>
      </c>
    </row>
    <row r="47" spans="1:13" x14ac:dyDescent="0.25">
      <c r="A47" s="3">
        <v>43711</v>
      </c>
      <c r="B47" s="4" t="s">
        <v>22</v>
      </c>
      <c r="C47" s="4">
        <v>9.1982628214512303</v>
      </c>
      <c r="D47" s="4"/>
    </row>
    <row r="48" spans="1:13" x14ac:dyDescent="0.25">
      <c r="A48" s="3">
        <v>43711</v>
      </c>
      <c r="B48" s="4" t="s">
        <v>22</v>
      </c>
      <c r="C48" s="4">
        <v>13.048149698863091</v>
      </c>
      <c r="D48" s="4">
        <v>23.300267319398372</v>
      </c>
    </row>
    <row r="49" spans="1:13" x14ac:dyDescent="0.25">
      <c r="A49" s="3">
        <v>43711</v>
      </c>
      <c r="B49" s="4" t="s">
        <v>22</v>
      </c>
      <c r="C49" s="4">
        <v>20.504386879684088</v>
      </c>
      <c r="D49" s="4">
        <v>23.433585005353244</v>
      </c>
    </row>
    <row r="50" spans="1:13" x14ac:dyDescent="0.25">
      <c r="A50" s="3">
        <v>43598</v>
      </c>
      <c r="B50" s="4" t="s">
        <v>22</v>
      </c>
      <c r="C50" s="4">
        <v>58.324491084030775</v>
      </c>
      <c r="D50" s="4"/>
    </row>
    <row r="51" spans="1:13" x14ac:dyDescent="0.25">
      <c r="A51" s="3">
        <v>43598</v>
      </c>
      <c r="B51" s="4" t="s">
        <v>22</v>
      </c>
      <c r="C51" s="4">
        <v>65.749128919860638</v>
      </c>
      <c r="D51" s="4">
        <v>88.739111498257842</v>
      </c>
    </row>
    <row r="52" spans="1:13" x14ac:dyDescent="0.25">
      <c r="A52" s="3">
        <v>43598</v>
      </c>
      <c r="B52" s="4" t="s">
        <v>22</v>
      </c>
      <c r="C52" s="4">
        <v>54.317609670987039</v>
      </c>
      <c r="D52" s="4">
        <v>72.167953171734794</v>
      </c>
    </row>
    <row r="53" spans="1:13" x14ac:dyDescent="0.25">
      <c r="A53" s="3">
        <v>43598</v>
      </c>
      <c r="B53" s="4" t="s">
        <v>22</v>
      </c>
      <c r="C53" s="4">
        <v>66.728901359810038</v>
      </c>
      <c r="D53" s="4">
        <v>94.951570256852989</v>
      </c>
    </row>
    <row r="54" spans="1:13" x14ac:dyDescent="0.25">
      <c r="A54" s="3">
        <v>43608</v>
      </c>
      <c r="B54" s="4" t="s">
        <v>22</v>
      </c>
      <c r="C54" s="4">
        <v>148.74931302504515</v>
      </c>
      <c r="D54" s="4">
        <v>119.92109601947085</v>
      </c>
    </row>
    <row r="55" spans="1:13" x14ac:dyDescent="0.25">
      <c r="A55" s="3">
        <v>43608</v>
      </c>
      <c r="B55" s="4" t="s">
        <v>22</v>
      </c>
      <c r="C55" s="4">
        <v>94.267447348239074</v>
      </c>
      <c r="D55" s="4">
        <v>76.264983444929527</v>
      </c>
      <c r="G55" s="10" t="s">
        <v>54</v>
      </c>
      <c r="H55" s="5" t="s">
        <v>19</v>
      </c>
      <c r="I55" s="5" t="s">
        <v>70</v>
      </c>
      <c r="J55" s="5" t="s">
        <v>71</v>
      </c>
    </row>
    <row r="56" spans="1:13" x14ac:dyDescent="0.25">
      <c r="A56" s="3">
        <v>43608</v>
      </c>
      <c r="B56" s="4" t="s">
        <v>22</v>
      </c>
      <c r="C56" s="4">
        <v>248.09067563274388</v>
      </c>
      <c r="D56" s="4"/>
      <c r="G56" s="3">
        <v>43598</v>
      </c>
      <c r="H56" s="5">
        <f>AVERAGE(D18:D21)</f>
        <v>69.354480091613397</v>
      </c>
      <c r="I56" s="5">
        <f>AVERAGE(D50:D53)</f>
        <v>85.28621164228187</v>
      </c>
      <c r="J56" s="5">
        <f>AVERAGE(D82:D85)</f>
        <v>59.41696314836436</v>
      </c>
      <c r="K56" s="7" t="s">
        <v>61</v>
      </c>
      <c r="L56" s="7" t="s">
        <v>61</v>
      </c>
      <c r="M56" s="7" t="s">
        <v>61</v>
      </c>
    </row>
    <row r="57" spans="1:13" x14ac:dyDescent="0.25">
      <c r="A57" s="3">
        <v>43608</v>
      </c>
      <c r="B57" s="4" t="s">
        <v>22</v>
      </c>
      <c r="C57" s="4">
        <v>107.10236521636187</v>
      </c>
      <c r="D57" s="4">
        <v>60.298631616811733</v>
      </c>
      <c r="G57" s="3">
        <v>43608</v>
      </c>
      <c r="H57" s="5">
        <f>AVERAGE(D22:D25)</f>
        <v>97.734880640904322</v>
      </c>
      <c r="I57" s="5">
        <f>AVERAGE(D54:D57)</f>
        <v>85.494903693737385</v>
      </c>
      <c r="J57" s="5">
        <f>AVERAGE(D86:D89)</f>
        <v>67.071925992046104</v>
      </c>
      <c r="K57" s="5">
        <f>STDEVA(D18:D21)</f>
        <v>5.4103260780624183</v>
      </c>
      <c r="L57" s="5">
        <f>STDEV(D50:D53)</f>
        <v>11.77774129160054</v>
      </c>
      <c r="M57" s="5">
        <f>STDEV(D82:D85)</f>
        <v>28.390555574429165</v>
      </c>
    </row>
    <row r="58" spans="1:13" x14ac:dyDescent="0.25">
      <c r="A58" s="3">
        <v>43658</v>
      </c>
      <c r="B58" s="4" t="s">
        <v>22</v>
      </c>
      <c r="C58" s="4">
        <v>41.797900262467188</v>
      </c>
      <c r="D58" s="4">
        <v>52.354002624671907</v>
      </c>
      <c r="G58" s="3">
        <v>43634</v>
      </c>
      <c r="H58" s="5">
        <f>AVERAGE(D30:D33)</f>
        <v>35.008349728473071</v>
      </c>
      <c r="I58" s="5">
        <f>AVERAGE(D62:D65)</f>
        <v>17.712403539334549</v>
      </c>
      <c r="J58" s="5">
        <f>AVERAGE(D94:D97)</f>
        <v>27.446707160916986</v>
      </c>
      <c r="K58" s="5">
        <f>STDEVA(D22:D25)</f>
        <v>6.3534826539345843</v>
      </c>
      <c r="L58" s="5">
        <f>STDEV(D54:D57)</f>
        <v>30.864269571967885</v>
      </c>
      <c r="M58" s="5">
        <f>STDEV(D86:D89)</f>
        <v>23.449552515736457</v>
      </c>
    </row>
    <row r="59" spans="1:13" x14ac:dyDescent="0.25">
      <c r="A59" s="3">
        <v>43658</v>
      </c>
      <c r="B59" s="4" t="s">
        <v>22</v>
      </c>
      <c r="C59" s="4">
        <v>3.9895114697350142</v>
      </c>
      <c r="D59" s="4">
        <v>76.133177214109864</v>
      </c>
      <c r="G59" s="3">
        <v>43651</v>
      </c>
      <c r="H59" s="5">
        <f>AVERAGE(D2:D5)</f>
        <v>15.345421305999009</v>
      </c>
      <c r="I59" s="5">
        <f>AVERAGE(D34:D37)</f>
        <v>9.9752373382613477</v>
      </c>
      <c r="J59" s="5">
        <f>AVERAGE(D66:D69)</f>
        <v>8.1143413545021392</v>
      </c>
      <c r="K59" s="5">
        <f>STDEVA(D30:D33)</f>
        <v>8.1404602517299534</v>
      </c>
      <c r="L59" s="5">
        <f>STDEV(D62:D65)</f>
        <v>4.2862559921368106</v>
      </c>
      <c r="M59" s="5">
        <f>STDEVA(D94:D97)</f>
        <v>10.960140901832423</v>
      </c>
    </row>
    <row r="60" spans="1:13" x14ac:dyDescent="0.25">
      <c r="A60" s="3">
        <v>43658</v>
      </c>
      <c r="B60" s="4" t="s">
        <v>22</v>
      </c>
      <c r="C60" s="4">
        <v>12.131782604096889</v>
      </c>
      <c r="D60" s="4">
        <v>36.274029986249701</v>
      </c>
      <c r="G60" s="3">
        <v>43658</v>
      </c>
      <c r="H60" s="5">
        <f>AVERAGE(D26:D29)</f>
        <v>52.051094793250208</v>
      </c>
      <c r="I60" s="5">
        <f>AVERAGE(D58:D61)</f>
        <v>64.088904037450661</v>
      </c>
      <c r="J60" s="5">
        <f>AVERAGE(D90:D93)</f>
        <v>55.370698683316107</v>
      </c>
      <c r="K60" s="5">
        <f>STDEV(D2:D5)</f>
        <v>13.820030183905581</v>
      </c>
      <c r="L60" s="5">
        <f>STDEV(D34:D37)</f>
        <v>3.5605481274479183</v>
      </c>
      <c r="M60" s="5">
        <f>STDEV(D66:D69)</f>
        <v>0.87046983913458631</v>
      </c>
    </row>
    <row r="61" spans="1:13" x14ac:dyDescent="0.25">
      <c r="A61" s="3">
        <v>43658</v>
      </c>
      <c r="B61" s="4" t="s">
        <v>22</v>
      </c>
      <c r="C61" s="4">
        <v>53.307718600853264</v>
      </c>
      <c r="D61" s="4">
        <v>91.594406324771185</v>
      </c>
      <c r="G61" s="3">
        <v>43684</v>
      </c>
      <c r="H61" s="5">
        <f>AVERAGE(D6:D9)</f>
        <v>13.350625626665131</v>
      </c>
      <c r="I61" s="5">
        <f>AVERAGE(D38:D41)</f>
        <v>10.942901780651217</v>
      </c>
      <c r="J61" s="5">
        <f>AVERAGE(D70:D73)</f>
        <v>13.482836656508638</v>
      </c>
      <c r="K61" s="5">
        <f>STDEV(D26:D29)</f>
        <v>13.42707359055392</v>
      </c>
      <c r="L61" s="5">
        <f>STDEV(D58:D61)</f>
        <v>24.583139900370739</v>
      </c>
      <c r="M61" s="5">
        <f>STDEV(D90:D93)</f>
        <v>21.187345554518068</v>
      </c>
    </row>
    <row r="62" spans="1:13" x14ac:dyDescent="0.25">
      <c r="A62" s="3">
        <v>43634</v>
      </c>
      <c r="B62" s="4" t="s">
        <v>22</v>
      </c>
      <c r="C62" s="4">
        <v>285.02182845403178</v>
      </c>
      <c r="D62" s="4">
        <v>21.775667693888025</v>
      </c>
      <c r="G62" s="3">
        <v>43697</v>
      </c>
      <c r="H62" s="5">
        <f>AVERAGE(D10:D13)</f>
        <v>16.706140105877424</v>
      </c>
      <c r="I62" s="5">
        <f>AVERAGE(D42:D45)</f>
        <v>20.900978129991046</v>
      </c>
      <c r="J62" s="5">
        <f>AVERAGE(D74:D77)</f>
        <v>16.143734917444228</v>
      </c>
      <c r="K62" s="5">
        <f>STDEV(D38:D41)</f>
        <v>4.7318469002928181</v>
      </c>
      <c r="L62" s="5">
        <f>STDEVA(D38:D41)</f>
        <v>4.7318469002928181</v>
      </c>
      <c r="M62" s="5">
        <f>STDEV(D70:D73)</f>
        <v>3.4751153454336334</v>
      </c>
    </row>
    <row r="63" spans="1:13" x14ac:dyDescent="0.25">
      <c r="A63" s="3">
        <v>43634</v>
      </c>
      <c r="B63" s="4" t="s">
        <v>22</v>
      </c>
      <c r="C63" s="4">
        <v>129.04628203967033</v>
      </c>
      <c r="D63" s="4">
        <v>16.837243003351151</v>
      </c>
      <c r="G63" s="3">
        <v>43711</v>
      </c>
      <c r="H63" s="5">
        <f>AVERAGE(D14:D16)</f>
        <v>2.3993001038792157</v>
      </c>
      <c r="I63" s="5">
        <f>AVERAGE(D46:D49)</f>
        <v>22.416873392874447</v>
      </c>
      <c r="J63" s="5">
        <f>AVERAGE(D78:D81)</f>
        <v>6.1349120845540446</v>
      </c>
      <c r="K63" s="5">
        <f>STDEV(D42:D45)</f>
        <v>2.9886219580588684</v>
      </c>
      <c r="L63" s="5">
        <f>STDEV(D42:D45)</f>
        <v>2.9886219580588684</v>
      </c>
      <c r="M63" s="5">
        <f>STDEV(D74:D77)</f>
        <v>5.6405081967433093</v>
      </c>
    </row>
    <row r="64" spans="1:13" x14ac:dyDescent="0.25">
      <c r="A64" s="3">
        <v>43634</v>
      </c>
      <c r="B64" s="4" t="s">
        <v>22</v>
      </c>
      <c r="C64" s="4">
        <v>138.76086008520346</v>
      </c>
      <c r="D64" s="4">
        <v>12.07125725403375</v>
      </c>
      <c r="G64" s="10"/>
      <c r="H64" s="8" t="s">
        <v>62</v>
      </c>
      <c r="I64" s="8" t="s">
        <v>62</v>
      </c>
      <c r="J64" s="8" t="s">
        <v>62</v>
      </c>
      <c r="K64" s="13">
        <f>STDEVA(D14:D17)</f>
        <v>3.5989501558188235</v>
      </c>
      <c r="L64" s="13">
        <f>STDEV(D46:D49)</f>
        <v>1.6468892482066686</v>
      </c>
      <c r="M64" s="13">
        <f>STDEV(D78:D81)</f>
        <v>12.041865774637325</v>
      </c>
    </row>
    <row r="65" spans="1:13" x14ac:dyDescent="0.25">
      <c r="A65" s="3">
        <v>43634</v>
      </c>
      <c r="B65" s="4" t="s">
        <v>22</v>
      </c>
      <c r="C65" s="4">
        <v>216.29975818796262</v>
      </c>
      <c r="D65" s="4">
        <v>20.165446206065269</v>
      </c>
      <c r="G65" s="10" t="s">
        <v>54</v>
      </c>
      <c r="H65" s="5"/>
      <c r="I65" s="5"/>
      <c r="J65" s="12"/>
      <c r="K65" s="11"/>
      <c r="L65" s="11"/>
      <c r="M65" s="11"/>
    </row>
    <row r="66" spans="1:13" x14ac:dyDescent="0.25">
      <c r="A66" s="3">
        <v>43651</v>
      </c>
      <c r="B66" s="4" t="s">
        <v>16</v>
      </c>
      <c r="C66" s="4">
        <v>16.355929264909847</v>
      </c>
      <c r="D66" s="4">
        <v>7.3302487864077683</v>
      </c>
      <c r="G66" s="3">
        <v>43598</v>
      </c>
      <c r="H66" s="5">
        <f>K57/SQRT(4)</f>
        <v>2.7051630390312091</v>
      </c>
      <c r="I66" s="5">
        <f>L57/SQRT(3)</f>
        <v>6.7998821051513429</v>
      </c>
      <c r="J66" s="12">
        <f>M57/SQRT(4)</f>
        <v>14.195277787214582</v>
      </c>
      <c r="K66" s="11"/>
      <c r="L66" s="11"/>
      <c r="M66" s="11"/>
    </row>
    <row r="67" spans="1:13" x14ac:dyDescent="0.25">
      <c r="A67" s="3">
        <v>43651</v>
      </c>
      <c r="B67" s="4" t="s">
        <v>16</v>
      </c>
      <c r="C67" s="4"/>
      <c r="D67" s="4">
        <v>9.0510130826275219</v>
      </c>
      <c r="G67" s="3">
        <v>43608</v>
      </c>
      <c r="H67" s="5">
        <f t="shared" ref="H67:H73" si="1">K58/SQRT(4)</f>
        <v>3.1767413269672922</v>
      </c>
      <c r="I67" s="5">
        <f>L58/SQRT(3)</f>
        <v>17.819494345716834</v>
      </c>
      <c r="J67" s="12">
        <f>M58/SQRT(3)</f>
        <v>13.538605457336709</v>
      </c>
      <c r="K67" s="11"/>
      <c r="L67" s="11"/>
      <c r="M67" s="11"/>
    </row>
    <row r="68" spans="1:13" x14ac:dyDescent="0.25">
      <c r="A68" s="3">
        <v>43651</v>
      </c>
      <c r="B68" s="4" t="s">
        <v>16</v>
      </c>
      <c r="C68" s="4">
        <v>40.063605757994935</v>
      </c>
      <c r="D68" s="4"/>
      <c r="G68" s="3">
        <v>43634</v>
      </c>
      <c r="H68" s="5">
        <f t="shared" si="1"/>
        <v>4.0702301258649767</v>
      </c>
      <c r="I68" s="5">
        <f t="shared" ref="I68:I73" si="2">L59/SQRT(4)</f>
        <v>2.1431279960684053</v>
      </c>
      <c r="J68" s="12">
        <f t="shared" ref="J68:J73" si="3">M59/SQRT(4)</f>
        <v>5.4800704509162115</v>
      </c>
      <c r="K68" s="11"/>
      <c r="L68" s="11"/>
      <c r="M68" s="11"/>
    </row>
    <row r="69" spans="1:13" x14ac:dyDescent="0.25">
      <c r="A69" s="3">
        <v>43651</v>
      </c>
      <c r="B69" s="4" t="s">
        <v>16</v>
      </c>
      <c r="C69" s="4">
        <v>89.171736578076633</v>
      </c>
      <c r="D69" s="4">
        <v>7.9617621944711292</v>
      </c>
      <c r="G69" s="3">
        <v>43651</v>
      </c>
      <c r="H69" s="5">
        <f>K60/SQRT(4)</f>
        <v>6.9100150919527907</v>
      </c>
      <c r="I69" s="5">
        <f t="shared" si="2"/>
        <v>1.7802740637239591</v>
      </c>
      <c r="J69" s="12">
        <f t="shared" si="3"/>
        <v>0.43523491956729315</v>
      </c>
      <c r="K69" s="11"/>
      <c r="L69" s="11"/>
      <c r="M69" s="11"/>
    </row>
    <row r="70" spans="1:13" x14ac:dyDescent="0.25">
      <c r="A70" s="3">
        <v>43684</v>
      </c>
      <c r="B70" s="4" t="s">
        <v>16</v>
      </c>
      <c r="C70" s="4">
        <v>0</v>
      </c>
      <c r="D70" s="4">
        <v>12.26892694641052</v>
      </c>
      <c r="G70" s="3">
        <v>43658</v>
      </c>
      <c r="H70" s="5">
        <f t="shared" si="1"/>
        <v>6.7135367952769602</v>
      </c>
      <c r="I70" s="5">
        <f t="shared" si="2"/>
        <v>12.291569950185369</v>
      </c>
      <c r="J70" s="12">
        <f t="shared" si="3"/>
        <v>10.593672777259034</v>
      </c>
      <c r="K70" s="11"/>
      <c r="L70" s="11"/>
      <c r="M70" s="11"/>
    </row>
    <row r="71" spans="1:13" x14ac:dyDescent="0.25">
      <c r="A71" s="3">
        <v>43684</v>
      </c>
      <c r="B71" s="4" t="s">
        <v>16</v>
      </c>
      <c r="C71" s="4">
        <v>0</v>
      </c>
      <c r="D71" s="4">
        <v>12.308329098915994</v>
      </c>
      <c r="G71" s="3">
        <v>43684</v>
      </c>
      <c r="H71" s="5">
        <f>K62/SQRT(4)</f>
        <v>2.365923450146409</v>
      </c>
      <c r="I71" s="5">
        <f t="shared" si="2"/>
        <v>2.365923450146409</v>
      </c>
      <c r="J71" s="12">
        <f t="shared" si="3"/>
        <v>1.7375576727168167</v>
      </c>
      <c r="K71" s="11"/>
      <c r="L71" s="11"/>
      <c r="M71" s="11"/>
    </row>
    <row r="72" spans="1:13" x14ac:dyDescent="0.25">
      <c r="A72" s="3">
        <v>43684</v>
      </c>
      <c r="B72" s="4" t="s">
        <v>16</v>
      </c>
      <c r="C72" s="4">
        <v>0</v>
      </c>
      <c r="D72" s="4">
        <v>10.770386444051303</v>
      </c>
      <c r="G72" s="3">
        <v>43697</v>
      </c>
      <c r="H72" s="5">
        <f t="shared" si="1"/>
        <v>1.4943109790294342</v>
      </c>
      <c r="I72" s="5">
        <f t="shared" si="2"/>
        <v>1.4943109790294342</v>
      </c>
      <c r="J72" s="12">
        <f t="shared" si="3"/>
        <v>2.8202540983716546</v>
      </c>
      <c r="K72" s="11"/>
      <c r="L72" s="11"/>
      <c r="M72" s="11"/>
    </row>
    <row r="73" spans="1:13" x14ac:dyDescent="0.25">
      <c r="A73" s="3">
        <v>43684</v>
      </c>
      <c r="B73" s="4" t="s">
        <v>16</v>
      </c>
      <c r="C73" s="4">
        <v>0</v>
      </c>
      <c r="D73" s="4">
        <v>18.583704136656738</v>
      </c>
      <c r="G73" s="3">
        <v>43711</v>
      </c>
      <c r="H73" s="5">
        <f t="shared" si="1"/>
        <v>1.7994750779094117</v>
      </c>
      <c r="I73" s="5">
        <f t="shared" si="2"/>
        <v>0.8234446241033343</v>
      </c>
      <c r="J73" s="12">
        <f t="shared" si="3"/>
        <v>6.0209328873186623</v>
      </c>
      <c r="K73" s="11"/>
      <c r="L73" s="11"/>
      <c r="M73" s="11"/>
    </row>
    <row r="74" spans="1:13" x14ac:dyDescent="0.25">
      <c r="A74" s="3">
        <v>43697</v>
      </c>
      <c r="B74" s="4" t="s">
        <v>16</v>
      </c>
      <c r="C74" s="4">
        <v>7.5227447621884602</v>
      </c>
      <c r="D74" s="4">
        <v>12.1138316391123</v>
      </c>
      <c r="G74" s="10"/>
      <c r="H74" s="5"/>
      <c r="I74" s="5"/>
      <c r="J74" s="12"/>
      <c r="K74" s="11"/>
      <c r="L74" s="11"/>
      <c r="M74" s="11"/>
    </row>
    <row r="75" spans="1:13" x14ac:dyDescent="0.25">
      <c r="A75" s="3">
        <v>43697</v>
      </c>
      <c r="B75" s="4" t="s">
        <v>16</v>
      </c>
      <c r="C75" s="4">
        <v>0</v>
      </c>
      <c r="D75" s="4">
        <v>24.363640421751825</v>
      </c>
      <c r="K75" s="11"/>
      <c r="L75" s="11"/>
      <c r="M75" s="11"/>
    </row>
    <row r="76" spans="1:13" x14ac:dyDescent="0.25">
      <c r="A76" s="3">
        <v>43697</v>
      </c>
      <c r="B76" s="4" t="s">
        <v>16</v>
      </c>
      <c r="C76" s="4">
        <v>0</v>
      </c>
      <c r="D76" s="4">
        <v>15.24476304600698</v>
      </c>
    </row>
    <row r="77" spans="1:13" x14ac:dyDescent="0.25">
      <c r="A77" s="3">
        <v>43697</v>
      </c>
      <c r="B77" s="4" t="s">
        <v>16</v>
      </c>
      <c r="C77" s="4">
        <v>5.9238802923681062</v>
      </c>
      <c r="D77" s="4">
        <v>12.852704562905801</v>
      </c>
    </row>
    <row r="78" spans="1:13" x14ac:dyDescent="0.25">
      <c r="A78" s="3">
        <v>43711</v>
      </c>
      <c r="B78" s="4" t="s">
        <v>16</v>
      </c>
      <c r="C78" s="4">
        <v>9.6199999999999974</v>
      </c>
      <c r="D78" s="4">
        <v>0.34357142857143141</v>
      </c>
    </row>
    <row r="79" spans="1:13" x14ac:dyDescent="0.25">
      <c r="A79" s="3">
        <v>43711</v>
      </c>
      <c r="B79" s="4" t="s">
        <v>16</v>
      </c>
      <c r="C79" s="4">
        <v>10.133858267716537</v>
      </c>
      <c r="D79" s="4">
        <v>0</v>
      </c>
    </row>
    <row r="80" spans="1:13" x14ac:dyDescent="0.25">
      <c r="A80" s="3">
        <v>43711</v>
      </c>
      <c r="B80" s="4" t="s">
        <v>16</v>
      </c>
      <c r="C80" s="4">
        <v>8.9812437528173561</v>
      </c>
      <c r="D80" s="4">
        <v>0</v>
      </c>
      <c r="I80" s="11"/>
    </row>
    <row r="81" spans="1:4" x14ac:dyDescent="0.25">
      <c r="A81" s="3">
        <v>43711</v>
      </c>
      <c r="B81" s="4" t="s">
        <v>16</v>
      </c>
      <c r="C81" s="4">
        <v>5.4783570361459804</v>
      </c>
      <c r="D81" s="4">
        <v>24.196076909644749</v>
      </c>
    </row>
    <row r="82" spans="1:4" x14ac:dyDescent="0.25">
      <c r="A82" s="3">
        <v>43598</v>
      </c>
      <c r="B82" s="4" t="s">
        <v>16</v>
      </c>
      <c r="C82" s="4">
        <v>65.227032701361495</v>
      </c>
      <c r="D82" s="4">
        <v>59.639402277643462</v>
      </c>
    </row>
    <row r="83" spans="1:4" x14ac:dyDescent="0.25">
      <c r="A83" s="3">
        <v>43598</v>
      </c>
      <c r="B83" s="4" t="s">
        <v>16</v>
      </c>
      <c r="C83" s="4">
        <v>48.19709490121474</v>
      </c>
      <c r="D83" s="4">
        <v>24.894254206051954</v>
      </c>
    </row>
    <row r="84" spans="1:4" x14ac:dyDescent="0.25">
      <c r="A84" s="3">
        <v>43598</v>
      </c>
      <c r="B84" s="4" t="s">
        <v>16</v>
      </c>
      <c r="C84" s="4">
        <v>62.958047088641358</v>
      </c>
      <c r="D84" s="4">
        <v>58.707230040685651</v>
      </c>
    </row>
    <row r="85" spans="1:4" x14ac:dyDescent="0.25">
      <c r="A85" s="3">
        <v>43598</v>
      </c>
      <c r="B85" s="4" t="s">
        <v>16</v>
      </c>
      <c r="C85" s="4">
        <v>109.99434796012747</v>
      </c>
      <c r="D85" s="4">
        <v>94.426966069076371</v>
      </c>
    </row>
    <row r="86" spans="1:4" x14ac:dyDescent="0.25">
      <c r="A86" s="3">
        <v>43608</v>
      </c>
      <c r="B86" s="4" t="s">
        <v>16</v>
      </c>
      <c r="C86" s="4">
        <v>166.86792907004732</v>
      </c>
      <c r="D86" s="4"/>
    </row>
    <row r="87" spans="1:4" x14ac:dyDescent="0.25">
      <c r="A87" s="3">
        <v>43608</v>
      </c>
      <c r="B87" s="4" t="s">
        <v>16</v>
      </c>
      <c r="C87" s="4">
        <v>113.19188861985474</v>
      </c>
      <c r="D87" s="4">
        <v>89.843371670702197</v>
      </c>
    </row>
    <row r="88" spans="1:4" x14ac:dyDescent="0.25">
      <c r="A88" s="3">
        <v>43608</v>
      </c>
      <c r="B88" s="4" t="s">
        <v>16</v>
      </c>
      <c r="C88" s="4">
        <v>86.70774696707106</v>
      </c>
      <c r="D88" s="4">
        <v>42.998513864818023</v>
      </c>
    </row>
    <row r="89" spans="1:4" x14ac:dyDescent="0.25">
      <c r="A89" s="3">
        <v>43608</v>
      </c>
      <c r="B89" s="4" t="s">
        <v>16</v>
      </c>
      <c r="C89" s="4">
        <v>110.31754074452665</v>
      </c>
      <c r="D89" s="4">
        <v>68.373892440618079</v>
      </c>
    </row>
    <row r="90" spans="1:4" x14ac:dyDescent="0.25">
      <c r="A90" s="3">
        <v>43658</v>
      </c>
      <c r="B90" s="4" t="s">
        <v>16</v>
      </c>
      <c r="C90" s="4">
        <v>30.825752626024027</v>
      </c>
      <c r="D90" s="4">
        <v>37.761546966879436</v>
      </c>
    </row>
    <row r="91" spans="1:4" x14ac:dyDescent="0.25">
      <c r="A91" s="3">
        <v>43658</v>
      </c>
      <c r="B91" s="4" t="s">
        <v>16</v>
      </c>
      <c r="C91" s="4">
        <v>4.7881272882644863</v>
      </c>
      <c r="D91" s="4">
        <v>68.131061205930081</v>
      </c>
    </row>
    <row r="92" spans="1:4" x14ac:dyDescent="0.25">
      <c r="A92" s="3">
        <v>43658</v>
      </c>
      <c r="B92" s="4" t="s">
        <v>16</v>
      </c>
      <c r="C92" s="4">
        <v>21.78194777609874</v>
      </c>
      <c r="D92" s="4">
        <v>78.556191285096872</v>
      </c>
    </row>
    <row r="93" spans="1:4" x14ac:dyDescent="0.25">
      <c r="A93" s="3">
        <v>43658</v>
      </c>
      <c r="B93" s="4" t="s">
        <v>16</v>
      </c>
      <c r="C93" s="4">
        <v>43.335301934150301</v>
      </c>
      <c r="D93" s="4">
        <v>37.033995275358052</v>
      </c>
    </row>
    <row r="94" spans="1:4" x14ac:dyDescent="0.25">
      <c r="A94" s="3">
        <v>43634</v>
      </c>
      <c r="B94" s="4" t="s">
        <v>16</v>
      </c>
      <c r="C94" s="4">
        <v>72.337432614555254</v>
      </c>
      <c r="D94" s="4">
        <v>14.168000336927228</v>
      </c>
    </row>
    <row r="95" spans="1:4" x14ac:dyDescent="0.25">
      <c r="A95" s="3">
        <v>43634</v>
      </c>
      <c r="B95" s="4" t="s">
        <v>16</v>
      </c>
      <c r="C95" s="4">
        <v>158.13170566866606</v>
      </c>
      <c r="D95" s="4">
        <v>33.966508617048241</v>
      </c>
    </row>
    <row r="96" spans="1:4" x14ac:dyDescent="0.25">
      <c r="A96" s="3">
        <v>43634</v>
      </c>
      <c r="B96" s="4" t="s">
        <v>16</v>
      </c>
      <c r="C96" s="4">
        <v>135.93725508409139</v>
      </c>
      <c r="D96" s="4">
        <v>23.122238799904785</v>
      </c>
    </row>
    <row r="97" spans="1:4" x14ac:dyDescent="0.25">
      <c r="A97" s="3">
        <v>43634</v>
      </c>
      <c r="B97" s="4" t="s">
        <v>16</v>
      </c>
      <c r="C97" s="4">
        <v>169.30232558139539</v>
      </c>
      <c r="D97" s="4">
        <v>38.530080889787683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E7" sqref="E7"/>
    </sheetView>
  </sheetViews>
  <sheetFormatPr defaultRowHeight="15" x14ac:dyDescent="0.25"/>
  <sheetData/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"/>
  <sheetViews>
    <sheetView tabSelected="1" workbookViewId="0">
      <selection activeCell="H26" sqref="H26"/>
    </sheetView>
  </sheetViews>
  <sheetFormatPr defaultRowHeight="15" x14ac:dyDescent="0.25"/>
  <cols>
    <col min="1" max="1" width="10.28515625" bestFit="1" customWidth="1"/>
    <col min="2" max="4" width="12" bestFit="1" customWidth="1"/>
    <col min="6" max="7" width="12" bestFit="1" customWidth="1"/>
  </cols>
  <sheetData>
    <row r="1" spans="1:7" x14ac:dyDescent="0.25">
      <c r="A1" s="7" t="s">
        <v>2</v>
      </c>
      <c r="B1" s="7" t="s">
        <v>68</v>
      </c>
      <c r="C1" s="7" t="s">
        <v>69</v>
      </c>
      <c r="D1" s="7" t="s">
        <v>64</v>
      </c>
      <c r="E1" s="7" t="s">
        <v>65</v>
      </c>
      <c r="F1" s="7" t="s">
        <v>66</v>
      </c>
      <c r="G1" s="7" t="s">
        <v>67</v>
      </c>
    </row>
    <row r="2" spans="1:7" x14ac:dyDescent="0.25">
      <c r="A2" s="5" t="s">
        <v>19</v>
      </c>
      <c r="B2" s="5">
        <f>AVERAGE(kgha!C2:C33)</f>
        <v>66.953033635690232</v>
      </c>
      <c r="C2" s="5">
        <f>AVERAGE(kgha!D2:D33)</f>
        <v>37.668808421336486</v>
      </c>
      <c r="D2" s="5">
        <f>STDEV(kgha!C2:C33)</f>
        <v>74.751631735103786</v>
      </c>
      <c r="E2" s="5">
        <f>D2/SQRT(32)</f>
        <v>13.214346426162853</v>
      </c>
      <c r="F2">
        <f>STDEV(kgha!D2:D33)</f>
        <v>32.22264267306042</v>
      </c>
      <c r="G2">
        <f>F2/SQRT(32)</f>
        <v>5.6962122854680102</v>
      </c>
    </row>
    <row r="3" spans="1:7" x14ac:dyDescent="0.25">
      <c r="A3" s="5" t="s">
        <v>22</v>
      </c>
      <c r="B3" s="5">
        <f>AVERAGE(kgha!C34:C65)</f>
        <v>63.766362100694586</v>
      </c>
      <c r="C3" s="5">
        <f>AVERAGE(kgha!D34:D65)</f>
        <v>37.037091913428846</v>
      </c>
      <c r="D3" s="5">
        <f>STDEV(kgha!C34:C65)</f>
        <v>77.382707945458279</v>
      </c>
      <c r="E3" s="5">
        <f>D3/SQRT(32)</f>
        <v>13.67945938370292</v>
      </c>
      <c r="F3">
        <f>STDEV(kgha!D34:D65)</f>
        <v>32.718118784825116</v>
      </c>
      <c r="G3">
        <f>F3/SQRT(32)</f>
        <v>5.7838009151042007</v>
      </c>
    </row>
    <row r="4" spans="1:7" x14ac:dyDescent="0.25">
      <c r="A4" s="5" t="s">
        <v>63</v>
      </c>
      <c r="B4" s="5">
        <f>AVERAGE(kgha!C66:C97)</f>
        <v>51.392026849622845</v>
      </c>
      <c r="C4" s="5">
        <f>AVERAGE(kgha!D66:D97)</f>
        <v>31.251407088135405</v>
      </c>
      <c r="D4" s="5">
        <f>STDEV(kgha!C66:C97)</f>
        <v>55.388947081857886</v>
      </c>
      <c r="E4" s="5">
        <f>D4/SQRT(32)</f>
        <v>9.7914750210911361</v>
      </c>
      <c r="F4">
        <f>STDEV(kgha!D66:D97)</f>
        <v>27.231888061644597</v>
      </c>
      <c r="G4">
        <f>F4/SQRT(32)</f>
        <v>4.8139631782254702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Raw</vt:lpstr>
      <vt:lpstr>kgha</vt:lpstr>
      <vt:lpstr>graph</vt:lpstr>
      <vt:lpstr>Avereged</vt:lpstr>
    </vt:vector>
  </TitlesOfParts>
  <Company>Newcastle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Naila Hina (PGR)</dc:creator>
  <cp:lastModifiedBy>Naila Hina (PGR)</cp:lastModifiedBy>
  <dcterms:created xsi:type="dcterms:W3CDTF">2021-03-18T05:01:26Z</dcterms:created>
  <dcterms:modified xsi:type="dcterms:W3CDTF">2022-02-19T17:52:48Z</dcterms:modified>
</cp:coreProperties>
</file>