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7069474\Documents\4 year\Chapter#5\Results\"/>
    </mc:Choice>
  </mc:AlternateContent>
  <bookViews>
    <workbookView xWindow="28680" yWindow="-120" windowWidth="29040" windowHeight="15840" activeTab="11"/>
  </bookViews>
  <sheets>
    <sheet name="STD" sheetId="2" r:id="rId1"/>
    <sheet name="P absorbance" sheetId="4" r:id="rId2"/>
    <sheet name="K.readings" sheetId="5" r:id="rId3"/>
    <sheet name="K.mgkg" sheetId="6" r:id="rId4"/>
    <sheet name="Sheet5" sheetId="14" r:id="rId5"/>
    <sheet name="Sheet7" sheetId="20" r:id="rId6"/>
    <sheet name="k.repeat" sheetId="7" r:id="rId7"/>
    <sheet name="pH" sheetId="8" r:id="rId8"/>
    <sheet name="P.mgkg" sheetId="3" r:id="rId9"/>
    <sheet name="C&amp;N" sheetId="9" r:id="rId10"/>
    <sheet name="p-values_exmA" sheetId="10" r:id="rId11"/>
    <sheet name="p-values_EXpB" sheetId="15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8" l="1"/>
  <c r="H2" i="8" l="1"/>
  <c r="L6" i="3" l="1"/>
  <c r="K6" i="7"/>
  <c r="K4" i="7" l="1"/>
  <c r="L2" i="9" l="1"/>
  <c r="L3" i="9"/>
  <c r="B2" i="4" l="1"/>
  <c r="R6" i="9" l="1"/>
  <c r="S6" i="9" s="1"/>
  <c r="R5" i="9"/>
  <c r="S5" i="9" s="1"/>
  <c r="R4" i="9"/>
  <c r="S4" i="9" s="1"/>
  <c r="R3" i="9"/>
  <c r="S3" i="9" s="1"/>
  <c r="R2" i="9"/>
  <c r="S2" i="9" s="1"/>
  <c r="Q6" i="9"/>
  <c r="Q5" i="9"/>
  <c r="Q4" i="9"/>
  <c r="Q3" i="9"/>
  <c r="Q2" i="9"/>
  <c r="M6" i="9"/>
  <c r="N6" i="9" s="1"/>
  <c r="M5" i="9"/>
  <c r="N5" i="9" s="1"/>
  <c r="M4" i="9"/>
  <c r="N4" i="9" s="1"/>
  <c r="M3" i="9"/>
  <c r="N3" i="9" s="1"/>
  <c r="M2" i="9"/>
  <c r="N2" i="9" s="1"/>
  <c r="L6" i="9"/>
  <c r="L5" i="9"/>
  <c r="L4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7" i="9"/>
  <c r="M6" i="3"/>
  <c r="M5" i="3"/>
  <c r="M4" i="3"/>
  <c r="M3" i="3"/>
  <c r="M2" i="3"/>
  <c r="N6" i="3"/>
  <c r="N5" i="3"/>
  <c r="N4" i="3"/>
  <c r="N3" i="3"/>
  <c r="N2" i="3"/>
  <c r="I6" i="8"/>
  <c r="J6" i="8" s="1"/>
  <c r="I5" i="8"/>
  <c r="J5" i="8" s="1"/>
  <c r="I4" i="8"/>
  <c r="J4" i="8" s="1"/>
  <c r="I3" i="8"/>
  <c r="J3" i="8" s="1"/>
  <c r="I2" i="8"/>
  <c r="J2" i="8" s="1"/>
  <c r="M3" i="7"/>
  <c r="M4" i="7"/>
  <c r="M5" i="7"/>
  <c r="M6" i="7"/>
  <c r="M2" i="7"/>
  <c r="L6" i="7"/>
  <c r="L5" i="7"/>
  <c r="L4" i="7"/>
  <c r="L5" i="3" l="1"/>
  <c r="L4" i="3"/>
  <c r="L3" i="3"/>
  <c r="L2" i="3"/>
  <c r="K5" i="7"/>
  <c r="H6" i="8"/>
  <c r="H5" i="8"/>
  <c r="H4" i="8"/>
  <c r="C2" i="7" l="1"/>
  <c r="E21" i="7"/>
  <c r="E20" i="7"/>
  <c r="E19" i="7"/>
  <c r="E18" i="7"/>
  <c r="E14" i="7"/>
  <c r="E13" i="7"/>
  <c r="E12" i="7"/>
  <c r="E11" i="7"/>
  <c r="E10" i="7"/>
  <c r="E9" i="7"/>
  <c r="E8" i="7"/>
  <c r="E7" i="7"/>
  <c r="E6" i="7"/>
  <c r="E4" i="7"/>
  <c r="C3" i="7" l="1"/>
  <c r="E3" i="7" s="1"/>
  <c r="C4" i="7"/>
  <c r="C5" i="7"/>
  <c r="E5" i="7" s="1"/>
  <c r="C6" i="7"/>
  <c r="C7" i="7"/>
  <c r="C8" i="7"/>
  <c r="C9" i="7"/>
  <c r="C10" i="7"/>
  <c r="C11" i="7"/>
  <c r="C12" i="7"/>
  <c r="C13" i="7"/>
  <c r="C14" i="7"/>
  <c r="C15" i="7"/>
  <c r="E15" i="7" s="1"/>
  <c r="C16" i="7"/>
  <c r="E16" i="7" s="1"/>
  <c r="C17" i="7"/>
  <c r="E17" i="7" s="1"/>
  <c r="C18" i="7"/>
  <c r="C19" i="7"/>
  <c r="C20" i="7"/>
  <c r="C21" i="7"/>
  <c r="C22" i="7"/>
  <c r="E22" i="7" s="1"/>
  <c r="L3" i="7" l="1"/>
  <c r="K3" i="7"/>
  <c r="L2" i="7"/>
  <c r="K2" i="7"/>
  <c r="D3" i="3"/>
  <c r="F3" i="3" s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F17" i="3" s="1"/>
  <c r="D18" i="3"/>
  <c r="D19" i="3"/>
  <c r="D20" i="3"/>
  <c r="F20" i="3" s="1"/>
  <c r="D21" i="3"/>
  <c r="D22" i="3"/>
  <c r="D2" i="3"/>
  <c r="F13" i="3"/>
  <c r="C17" i="3"/>
  <c r="C20" i="3"/>
  <c r="C18" i="3"/>
  <c r="C15" i="3"/>
  <c r="C13" i="3"/>
  <c r="C12" i="3"/>
  <c r="C5" i="3"/>
  <c r="E2" i="6" l="1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" i="5"/>
  <c r="D2" i="5" s="1"/>
  <c r="B5" i="4"/>
  <c r="F11" i="3"/>
  <c r="F4" i="3" l="1"/>
  <c r="F6" i="3"/>
  <c r="F7" i="3"/>
  <c r="F8" i="3"/>
  <c r="F9" i="3"/>
  <c r="F10" i="3"/>
  <c r="F14" i="3"/>
  <c r="F16" i="3"/>
  <c r="F19" i="3"/>
  <c r="F21" i="3"/>
  <c r="F22" i="3"/>
  <c r="F2" i="3"/>
  <c r="B3" i="4"/>
  <c r="B4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F18" i="3" l="1"/>
  <c r="F15" i="3"/>
  <c r="F12" i="3"/>
  <c r="F5" i="3" l="1"/>
</calcChain>
</file>

<file path=xl/sharedStrings.xml><?xml version="1.0" encoding="utf-8"?>
<sst xmlns="http://schemas.openxmlformats.org/spreadsheetml/2006/main" count="415" uniqueCount="71">
  <si>
    <t>Number</t>
  </si>
  <si>
    <t>Absorbance</t>
  </si>
  <si>
    <t>std</t>
  </si>
  <si>
    <t>60A</t>
  </si>
  <si>
    <t>14A</t>
  </si>
  <si>
    <t>14B</t>
  </si>
  <si>
    <t>PO4 (ppm)</t>
  </si>
  <si>
    <t>P (mg/l)</t>
  </si>
  <si>
    <t>P (mg/kg)</t>
  </si>
  <si>
    <t>*dilution</t>
  </si>
  <si>
    <t>84A</t>
  </si>
  <si>
    <t>TRT</t>
  </si>
  <si>
    <t>COMP</t>
  </si>
  <si>
    <t>npk</t>
  </si>
  <si>
    <t>CT</t>
  </si>
  <si>
    <t>ns</t>
  </si>
  <si>
    <t>mt</t>
  </si>
  <si>
    <t>X10</t>
  </si>
  <si>
    <t>Dilution</t>
  </si>
  <si>
    <t>K (μg/ml)</t>
  </si>
  <si>
    <t>Reading</t>
  </si>
  <si>
    <t>Soil Weight (g)</t>
  </si>
  <si>
    <t>60B</t>
  </si>
  <si>
    <t>SP.Reading</t>
  </si>
  <si>
    <t>124A</t>
  </si>
  <si>
    <t>84B</t>
  </si>
  <si>
    <t>124B</t>
  </si>
  <si>
    <t>K (μg/kg)</t>
  </si>
  <si>
    <t>Index</t>
  </si>
  <si>
    <t>blank</t>
  </si>
  <si>
    <t>soil weight (g)</t>
  </si>
  <si>
    <t>2-</t>
  </si>
  <si>
    <t>K (mg/kg)</t>
  </si>
  <si>
    <t>Original.ID</t>
  </si>
  <si>
    <t>FM</t>
  </si>
  <si>
    <t>pH</t>
  </si>
  <si>
    <t>Compost</t>
  </si>
  <si>
    <t>NPK</t>
  </si>
  <si>
    <t>MT</t>
  </si>
  <si>
    <t>K (mg.kg)</t>
  </si>
  <si>
    <t>P (mg.kg)</t>
  </si>
  <si>
    <t>Mass (g)</t>
  </si>
  <si>
    <t>C (%)</t>
  </si>
  <si>
    <t>H (%)</t>
  </si>
  <si>
    <t>N (%)</t>
  </si>
  <si>
    <t>Sample</t>
  </si>
  <si>
    <t>EDTA Lot 1000</t>
  </si>
  <si>
    <t>BBOT</t>
  </si>
  <si>
    <t>SD</t>
  </si>
  <si>
    <t>SE</t>
  </si>
  <si>
    <t>C (g/kg)</t>
  </si>
  <si>
    <t>N (g/kg)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</si>
  <si>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</si>
  <si>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</si>
  <si>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</si>
  <si>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</si>
  <si>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</si>
  <si>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</si>
  <si>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</si>
  <si>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</si>
  <si>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</si>
  <si>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</si>
  <si>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</si>
  <si>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</si>
  <si>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</si>
  <si>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t-Test:pH</t>
  </si>
  <si>
    <t>t-Test: C</t>
  </si>
  <si>
    <t>t-Test: N</t>
  </si>
  <si>
    <t>t-Test: P</t>
  </si>
  <si>
    <t>t-Test: K</t>
  </si>
  <si>
    <t>t-Test: 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</si>
</sst>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0" fontId="0" fillId="2" borderId="1" xfId="0" applyFill="1" applyBorder="1"/>
    <xf numFmtId="0" fontId="0" fillId="0" borderId="1" xfId="0" applyBorder="1" applyAlignment="1">
      <alignment horizontal="left"/>
    </xf>
    <xf numFmtId="2" fontId="0" fillId="0" borderId="1" xfId="0" applyNumberFormat="1" applyBorder="1"/>
    <xf numFmtId="2" fontId="0" fillId="0" borderId="1" xfId="0" applyNumberFormat="1" applyFill="1" applyBorder="1"/>
    <xf numFmtId="0" fontId="0" fillId="3" borderId="1" xfId="0" applyFill="1" applyBorder="1"/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0" xfId="0" applyFill="1"/>
    <xf numFmtId="2" fontId="0" fillId="0" borderId="0" xfId="0" applyNumberFormat="1"/>
    <xf numFmtId="0" fontId="0" fillId="4" borderId="0" xfId="0" applyFill="1"/>
    <xf numFmtId="2" fontId="0" fillId="4" borderId="0" xfId="0" applyNumberFormat="1" applyFill="1"/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curve(P)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173600174978128"/>
                  <c:y val="-0.209262904636920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STD!$C$2:$C$7</c:f>
              <c:numCache>
                <c:formatCode>General</c:formatCode>
                <c:ptCount val="6"/>
                <c:pt idx="0">
                  <c:v>0</c:v>
                </c:pt>
                <c:pt idx="1">
                  <c:v>6.4000000000000001E-2</c:v>
                </c:pt>
                <c:pt idx="2">
                  <c:v>9.4E-2</c:v>
                </c:pt>
                <c:pt idx="3">
                  <c:v>0.20300000000000001</c:v>
                </c:pt>
                <c:pt idx="4">
                  <c:v>0.249</c:v>
                </c:pt>
                <c:pt idx="5">
                  <c:v>0.31</c:v>
                </c:pt>
              </c:numCache>
            </c:numRef>
          </c:xVal>
          <c:yVal>
            <c:numRef>
              <c:f>STD!$B$2:$B$7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7F-416E-AA52-3D58C2103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025872"/>
        <c:axId val="575027184"/>
      </c:scatterChart>
      <c:valAx>
        <c:axId val="575025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027184"/>
        <c:crosses val="autoZero"/>
        <c:crossBetween val="midCat"/>
      </c:valAx>
      <c:valAx>
        <c:axId val="57502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02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Standard curve (K)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2613385826771654"/>
                  <c:y val="-0.228592155147273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STD!$N$2:$N$7</c:f>
              <c:numCache>
                <c:formatCode>General</c:formatCode>
                <c:ptCount val="6"/>
                <c:pt idx="0">
                  <c:v>0</c:v>
                </c:pt>
                <c:pt idx="1">
                  <c:v>43</c:v>
                </c:pt>
                <c:pt idx="2">
                  <c:v>89</c:v>
                </c:pt>
                <c:pt idx="3">
                  <c:v>145</c:v>
                </c:pt>
                <c:pt idx="4">
                  <c:v>176</c:v>
                </c:pt>
                <c:pt idx="5">
                  <c:v>200</c:v>
                </c:pt>
              </c:numCache>
            </c:numRef>
          </c:xVal>
          <c:yVal>
            <c:numRef>
              <c:f>STD!$M$2:$M$7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7A-40C6-94F0-75BFFED8D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529408"/>
        <c:axId val="571528424"/>
      </c:scatterChart>
      <c:valAx>
        <c:axId val="571529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28424"/>
        <c:crosses val="autoZero"/>
        <c:crossBetween val="midCat"/>
      </c:valAx>
      <c:valAx>
        <c:axId val="5715284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29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38100</xdr:rowOff>
    </xdr:from>
    <xdr:to>
      <xdr:col>7</xdr:col>
      <xdr:colOff>38100</xdr:colOff>
      <xdr:row>22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752475</xdr:colOff>
      <xdr:row>8</xdr:row>
      <xdr:rowOff>152400</xdr:rowOff>
    </xdr:from>
    <xdr:to>
      <xdr:col>16</xdr:col>
      <xdr:colOff>352425</xdr:colOff>
      <xdr:row>23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U27" sqref="U27"/>
    </sheetView>
  </sheetViews>
  <sheetFormatPr defaultRowHeight="15" x14ac:dyDescent="0.25"/>
  <cols>
    <col min="2" max="2" width="10.85546875" bestFit="1" customWidth="1"/>
    <col min="3" max="3" width="11.42578125" bestFit="1" customWidth="1"/>
    <col min="8" max="8" width="10.85546875" bestFit="1" customWidth="1"/>
    <col min="9" max="9" width="11.42578125" bestFit="1" customWidth="1"/>
    <col min="12" max="12" width="8.28515625" bestFit="1" customWidth="1"/>
  </cols>
  <sheetData>
    <row r="1" spans="1:14" x14ac:dyDescent="0.25">
      <c r="A1" s="1" t="s">
        <v>0</v>
      </c>
      <c r="B1" s="1" t="s">
        <v>6</v>
      </c>
      <c r="C1" s="1" t="s">
        <v>1</v>
      </c>
      <c r="G1" s="1"/>
      <c r="H1" s="1"/>
      <c r="I1" s="1"/>
      <c r="L1" s="1" t="s">
        <v>0</v>
      </c>
      <c r="M1" s="3" t="s">
        <v>19</v>
      </c>
      <c r="N1" s="3" t="s">
        <v>20</v>
      </c>
    </row>
    <row r="2" spans="1:14" x14ac:dyDescent="0.25">
      <c r="A2" s="1">
        <v>1</v>
      </c>
      <c r="B2" s="1">
        <v>0</v>
      </c>
      <c r="C2" s="1">
        <v>0</v>
      </c>
      <c r="L2" s="1">
        <v>1</v>
      </c>
      <c r="M2" s="3">
        <v>0</v>
      </c>
      <c r="N2" s="3">
        <v>0</v>
      </c>
    </row>
    <row r="3" spans="1:14" x14ac:dyDescent="0.25">
      <c r="A3" s="1">
        <v>2</v>
      </c>
      <c r="B3" s="1">
        <v>2</v>
      </c>
      <c r="C3" s="1">
        <v>6.4000000000000001E-2</v>
      </c>
      <c r="L3" s="1">
        <v>2</v>
      </c>
      <c r="M3" s="3">
        <v>5</v>
      </c>
      <c r="N3" s="3">
        <v>43</v>
      </c>
    </row>
    <row r="4" spans="1:14" x14ac:dyDescent="0.25">
      <c r="A4" s="1">
        <v>3</v>
      </c>
      <c r="B4" s="1">
        <v>4</v>
      </c>
      <c r="C4" s="1">
        <v>9.4E-2</v>
      </c>
      <c r="L4" s="1">
        <v>3</v>
      </c>
      <c r="M4" s="3">
        <v>10</v>
      </c>
      <c r="N4" s="3">
        <v>89</v>
      </c>
    </row>
    <row r="5" spans="1:14" x14ac:dyDescent="0.25">
      <c r="A5" s="1">
        <v>4</v>
      </c>
      <c r="B5" s="1">
        <v>6</v>
      </c>
      <c r="C5" s="1">
        <v>0.20300000000000001</v>
      </c>
      <c r="L5" s="1">
        <v>4</v>
      </c>
      <c r="M5" s="3">
        <v>15</v>
      </c>
      <c r="N5" s="3">
        <v>145</v>
      </c>
    </row>
    <row r="6" spans="1:14" x14ac:dyDescent="0.25">
      <c r="A6" s="1">
        <v>5</v>
      </c>
      <c r="B6" s="1">
        <v>8</v>
      </c>
      <c r="C6" s="1">
        <v>0.249</v>
      </c>
      <c r="L6" s="1">
        <v>5</v>
      </c>
      <c r="M6" s="3">
        <v>20</v>
      </c>
      <c r="N6" s="3">
        <v>176</v>
      </c>
    </row>
    <row r="7" spans="1:14" x14ac:dyDescent="0.25">
      <c r="A7" s="1">
        <v>6</v>
      </c>
      <c r="B7" s="1">
        <v>10</v>
      </c>
      <c r="C7" s="1">
        <v>0.31</v>
      </c>
      <c r="L7" s="1">
        <v>6</v>
      </c>
      <c r="M7" s="3">
        <v>25</v>
      </c>
      <c r="N7" s="3">
        <v>200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zoomScale="131" workbookViewId="0">
      <selection activeCell="O10" sqref="O10"/>
    </sheetView>
  </sheetViews>
  <sheetFormatPr defaultRowHeight="15" x14ac:dyDescent="0.25"/>
  <cols>
    <col min="1" max="1" width="13.28515625" bestFit="1" customWidth="1"/>
    <col min="6" max="6" width="6.42578125" bestFit="1" customWidth="1"/>
  </cols>
  <sheetData>
    <row r="1" spans="1:19" x14ac:dyDescent="0.25">
      <c r="A1" s="4" t="s">
        <v>45</v>
      </c>
      <c r="B1" s="4" t="s">
        <v>41</v>
      </c>
      <c r="C1" s="4" t="s">
        <v>42</v>
      </c>
      <c r="D1" s="4" t="s">
        <v>43</v>
      </c>
      <c r="E1" s="4" t="s">
        <v>44</v>
      </c>
      <c r="F1" s="4" t="s">
        <v>34</v>
      </c>
      <c r="G1" s="4" t="s">
        <v>50</v>
      </c>
      <c r="H1" s="4" t="s">
        <v>51</v>
      </c>
      <c r="K1" s="4" t="s">
        <v>34</v>
      </c>
      <c r="L1" s="4" t="s">
        <v>50</v>
      </c>
      <c r="M1" s="4" t="s">
        <v>48</v>
      </c>
      <c r="N1" s="4" t="s">
        <v>49</v>
      </c>
      <c r="O1" s="13"/>
      <c r="P1" s="4" t="s">
        <v>34</v>
      </c>
      <c r="Q1" s="4" t="s">
        <v>51</v>
      </c>
      <c r="R1" s="4" t="s">
        <v>48</v>
      </c>
      <c r="S1" s="4" t="s">
        <v>49</v>
      </c>
    </row>
    <row r="2" spans="1:19" x14ac:dyDescent="0.25">
      <c r="A2" s="5" t="s">
        <v>46</v>
      </c>
      <c r="B2" s="1">
        <v>0.1517</v>
      </c>
      <c r="C2" s="1">
        <v>41.209000000000003</v>
      </c>
      <c r="D2" s="1">
        <v>5.4701000000000004</v>
      </c>
      <c r="E2" s="1">
        <v>9.6030999999999995</v>
      </c>
      <c r="F2" s="1"/>
      <c r="G2" s="1"/>
      <c r="H2" s="1"/>
      <c r="K2" s="1" t="s">
        <v>36</v>
      </c>
      <c r="L2" s="6">
        <f>AVERAGE(G16,G17,G20,G25)</f>
        <v>15.0655</v>
      </c>
      <c r="M2" s="6">
        <f>_xlfn.STDEV.S(G16,G17,G20,G25)</f>
        <v>2.4605891570922531</v>
      </c>
      <c r="N2" s="6">
        <f>M2/SQRT(4)</f>
        <v>1.2302945785461266</v>
      </c>
      <c r="O2" s="14"/>
      <c r="P2" s="6" t="s">
        <v>36</v>
      </c>
      <c r="Q2" s="6">
        <f>AVERAGE(H16,H17,H20,H25)</f>
        <v>1.2478</v>
      </c>
      <c r="R2" s="6">
        <f>_xlfn.STDEV.S(H16,H17,H20,H25)</f>
        <v>0.22552077509621984</v>
      </c>
      <c r="S2" s="6">
        <f>R2/SQRT(4)</f>
        <v>0.11276038754810992</v>
      </c>
    </row>
    <row r="3" spans="1:19" x14ac:dyDescent="0.25">
      <c r="A3" s="5" t="s">
        <v>46</v>
      </c>
      <c r="B3" s="1">
        <v>0.15570000000000001</v>
      </c>
      <c r="C3" s="1">
        <v>41.161999999999999</v>
      </c>
      <c r="D3" s="1">
        <v>5.6676000000000002</v>
      </c>
      <c r="E3" s="1">
        <v>9.5356000000000005</v>
      </c>
      <c r="F3" s="1"/>
      <c r="G3" s="1"/>
      <c r="H3" s="1"/>
      <c r="K3" s="1" t="s">
        <v>37</v>
      </c>
      <c r="L3" s="6">
        <f>AVERAGE(G8,G9,G14,G21)</f>
        <v>11.96705</v>
      </c>
      <c r="M3" s="6">
        <f>_xlfn.STDEV.S(G8,G9,G14,G21)</f>
        <v>3.246539988459511</v>
      </c>
      <c r="N3" s="6">
        <f t="shared" ref="N3:N6" si="0">M3/SQRT(4)</f>
        <v>1.6232699942297555</v>
      </c>
      <c r="O3" s="12"/>
      <c r="P3" s="6" t="s">
        <v>37</v>
      </c>
      <c r="Q3" s="6">
        <f>AVERAGE(H8,H9,H14,H21)</f>
        <v>1.08995</v>
      </c>
      <c r="R3" s="6">
        <f>_xlfn.STDEV.S(H8,H9,H14,H21)</f>
        <v>0.23437386799726578</v>
      </c>
      <c r="S3" s="6">
        <f t="shared" ref="S3:S6" si="1">R3/SQRT(4)</f>
        <v>0.11718693399863289</v>
      </c>
    </row>
    <row r="4" spans="1:19" x14ac:dyDescent="0.25">
      <c r="A4" s="5" t="s">
        <v>46</v>
      </c>
      <c r="B4" s="1">
        <v>0.15509999999999999</v>
      </c>
      <c r="C4" s="1">
        <v>41.194000000000003</v>
      </c>
      <c r="D4" s="1">
        <v>5.6844000000000001</v>
      </c>
      <c r="E4" s="1">
        <v>9.5421999999999993</v>
      </c>
      <c r="F4" s="1"/>
      <c r="G4" s="1"/>
      <c r="H4" s="1"/>
      <c r="K4" s="1" t="s">
        <v>14</v>
      </c>
      <c r="L4" s="6">
        <f>AVERAGE(G7,G10,G18,G26)</f>
        <v>13.814</v>
      </c>
      <c r="M4" s="6">
        <f>_xlfn.STDEV.S(G7,G10,G18,G26)</f>
        <v>1.6102747177629984</v>
      </c>
      <c r="N4" s="6">
        <f t="shared" si="0"/>
        <v>0.80513735888149918</v>
      </c>
      <c r="O4" s="12"/>
      <c r="P4" s="6" t="s">
        <v>14</v>
      </c>
      <c r="Q4" s="6">
        <f>AVERAGE(H7,H10,H18,H26)</f>
        <v>1.2079</v>
      </c>
      <c r="R4" s="6">
        <f>_xlfn.STDEV.S(H7,H10,H18,H26)</f>
        <v>0.17217009031768446</v>
      </c>
      <c r="S4" s="6">
        <f t="shared" si="1"/>
        <v>8.608504515884223E-2</v>
      </c>
    </row>
    <row r="5" spans="1:19" x14ac:dyDescent="0.25">
      <c r="A5" s="5" t="s">
        <v>47</v>
      </c>
      <c r="B5" s="1">
        <v>0.1081</v>
      </c>
      <c r="C5" s="1">
        <v>72.39</v>
      </c>
      <c r="D5" s="1">
        <v>6.4298000000000002</v>
      </c>
      <c r="E5" s="1">
        <v>6.4188999999999998</v>
      </c>
      <c r="F5" s="1"/>
      <c r="G5" s="1"/>
      <c r="H5" s="1"/>
      <c r="K5" s="1" t="s">
        <v>38</v>
      </c>
      <c r="L5" s="6">
        <f>AVERAGE(G13,G22,G23,G24)</f>
        <v>16.935749999999999</v>
      </c>
      <c r="M5" s="6">
        <f>_xlfn.STDEV.S(G13,G22,G23,G24)</f>
        <v>2.2268877198158732</v>
      </c>
      <c r="N5" s="6">
        <f t="shared" si="0"/>
        <v>1.1134438599079366</v>
      </c>
      <c r="O5" s="12"/>
      <c r="P5" s="6" t="s">
        <v>38</v>
      </c>
      <c r="Q5" s="6">
        <f>AVERAGE(H13,H22,H23,H24)</f>
        <v>1.3631249999999999</v>
      </c>
      <c r="R5" s="6">
        <f>_xlfn.STDEV.S(H13,H22,H23,H24)</f>
        <v>0.19963859638523604</v>
      </c>
      <c r="S5" s="6">
        <f t="shared" si="1"/>
        <v>9.981929819261802E-2</v>
      </c>
    </row>
    <row r="6" spans="1:19" x14ac:dyDescent="0.25">
      <c r="A6" s="5" t="s">
        <v>47</v>
      </c>
      <c r="B6" s="1">
        <v>0.10979999999999999</v>
      </c>
      <c r="C6" s="1">
        <v>72.454999999999998</v>
      </c>
      <c r="D6" s="1">
        <v>6.4149000000000003</v>
      </c>
      <c r="E6" s="1">
        <v>6.4414999999999996</v>
      </c>
      <c r="F6" s="1"/>
      <c r="G6" s="1"/>
      <c r="H6" s="1"/>
      <c r="K6" s="1" t="s">
        <v>15</v>
      </c>
      <c r="L6" s="6">
        <f>AVERAGE(G11:G12,G15,G19)</f>
        <v>15.223749999999999</v>
      </c>
      <c r="M6" s="6">
        <f>_xlfn.STDEV.S(G12,G11,G15,G19)</f>
        <v>0.66938497891721405</v>
      </c>
      <c r="N6" s="6">
        <f t="shared" si="0"/>
        <v>0.33469248945860702</v>
      </c>
      <c r="O6" s="12"/>
      <c r="P6" s="6" t="s">
        <v>15</v>
      </c>
      <c r="Q6" s="6">
        <f>AVERAGE(H11:H12,H15,H19)</f>
        <v>1.3029249999999999</v>
      </c>
      <c r="R6" s="6">
        <f>_xlfn.STDEV.S(H12,H11,H15,H19)</f>
        <v>0.11480247892213244</v>
      </c>
      <c r="S6" s="6">
        <f t="shared" si="1"/>
        <v>5.740123946106622E-2</v>
      </c>
    </row>
    <row r="7" spans="1:19" x14ac:dyDescent="0.25">
      <c r="A7" s="5" t="s">
        <v>24</v>
      </c>
      <c r="B7" s="1">
        <v>0.10009999999999999</v>
      </c>
      <c r="C7" s="1">
        <v>1.3757999999999999</v>
      </c>
      <c r="D7" s="1">
        <v>0.97762000000000004</v>
      </c>
      <c r="E7" s="1">
        <v>0.13583999999999999</v>
      </c>
      <c r="F7" s="1" t="s">
        <v>14</v>
      </c>
      <c r="G7" s="1">
        <f>C7*10</f>
        <v>13.757999999999999</v>
      </c>
      <c r="H7" s="1">
        <f>E7*10</f>
        <v>1.3583999999999998</v>
      </c>
    </row>
    <row r="8" spans="1:19" x14ac:dyDescent="0.25">
      <c r="A8" s="5">
        <v>85</v>
      </c>
      <c r="B8" s="1">
        <v>0.1002</v>
      </c>
      <c r="C8" s="1">
        <v>0.88358999999999999</v>
      </c>
      <c r="D8" s="1">
        <v>0.68755999999999995</v>
      </c>
      <c r="E8" s="1">
        <v>9.2539999999999997E-2</v>
      </c>
      <c r="F8" s="1" t="s">
        <v>13</v>
      </c>
      <c r="G8" s="1">
        <f t="shared" ref="G8:G26" si="2">C8*10</f>
        <v>8.8359000000000005</v>
      </c>
      <c r="H8" s="1">
        <f t="shared" ref="H8:H26" si="3">E8*10</f>
        <v>0.9254</v>
      </c>
    </row>
    <row r="9" spans="1:19" x14ac:dyDescent="0.25">
      <c r="A9" s="5">
        <v>125</v>
      </c>
      <c r="B9" s="1">
        <v>0.1002</v>
      </c>
      <c r="C9" s="1">
        <v>0.95062999999999998</v>
      </c>
      <c r="D9" s="1">
        <v>0.67889999999999995</v>
      </c>
      <c r="E9" s="1">
        <v>8.5190000000000002E-2</v>
      </c>
      <c r="F9" s="1" t="s">
        <v>13</v>
      </c>
      <c r="G9" s="1">
        <f t="shared" si="2"/>
        <v>9.5062999999999995</v>
      </c>
      <c r="H9" s="1">
        <f t="shared" si="3"/>
        <v>0.85189999999999999</v>
      </c>
      <c r="K9" s="1" t="s">
        <v>14</v>
      </c>
      <c r="L9" s="1">
        <v>1.3583999999999998</v>
      </c>
      <c r="M9" s="1">
        <v>1.0413000000000001</v>
      </c>
      <c r="N9" s="1">
        <v>1.3544999999999998</v>
      </c>
      <c r="O9" s="1">
        <v>1.0773999999999999</v>
      </c>
    </row>
    <row r="10" spans="1:19" x14ac:dyDescent="0.25">
      <c r="A10" s="5" t="s">
        <v>10</v>
      </c>
      <c r="B10" s="1">
        <v>0.1</v>
      </c>
      <c r="C10" s="1">
        <v>1.1875</v>
      </c>
      <c r="D10" s="1">
        <v>0.70084999999999997</v>
      </c>
      <c r="E10" s="1">
        <v>0.10413</v>
      </c>
      <c r="F10" s="1" t="s">
        <v>14</v>
      </c>
      <c r="G10" s="1">
        <f t="shared" si="2"/>
        <v>11.875</v>
      </c>
      <c r="H10" s="1">
        <f t="shared" si="3"/>
        <v>1.0413000000000001</v>
      </c>
      <c r="K10" s="1" t="s">
        <v>38</v>
      </c>
      <c r="L10" s="1">
        <v>1.4893999999999998</v>
      </c>
      <c r="M10" s="1">
        <v>1.5346000000000002</v>
      </c>
      <c r="N10" s="1">
        <v>1.0920000000000001</v>
      </c>
      <c r="O10" s="1">
        <v>1.3365</v>
      </c>
    </row>
    <row r="11" spans="1:19" x14ac:dyDescent="0.25">
      <c r="A11" s="5">
        <v>102</v>
      </c>
      <c r="B11" s="1">
        <v>0.1021</v>
      </c>
      <c r="C11" s="1">
        <v>1.4473</v>
      </c>
      <c r="D11" s="1">
        <v>0.69155</v>
      </c>
      <c r="E11" s="1">
        <v>0.13508000000000001</v>
      </c>
      <c r="F11" s="1" t="s">
        <v>15</v>
      </c>
      <c r="G11" s="1">
        <f t="shared" si="2"/>
        <v>14.473000000000001</v>
      </c>
      <c r="H11" s="1">
        <f t="shared" si="3"/>
        <v>1.3508</v>
      </c>
    </row>
    <row r="12" spans="1:19" x14ac:dyDescent="0.25">
      <c r="A12" s="5">
        <v>78</v>
      </c>
      <c r="B12" s="1">
        <v>0.1022</v>
      </c>
      <c r="C12" s="1">
        <v>1.5811999999999999</v>
      </c>
      <c r="D12" s="1">
        <v>0.71209999999999996</v>
      </c>
      <c r="E12" s="1">
        <v>0.1285</v>
      </c>
      <c r="F12" s="1" t="s">
        <v>15</v>
      </c>
      <c r="G12" s="1">
        <f t="shared" si="2"/>
        <v>15.811999999999999</v>
      </c>
      <c r="H12" s="1">
        <f t="shared" si="3"/>
        <v>1.2850000000000001</v>
      </c>
    </row>
    <row r="13" spans="1:19" x14ac:dyDescent="0.25">
      <c r="A13" s="5" t="s">
        <v>5</v>
      </c>
      <c r="B13" s="1">
        <v>0.1027</v>
      </c>
      <c r="C13" s="1">
        <v>1.7679</v>
      </c>
      <c r="D13" s="1">
        <v>0.73704999999999998</v>
      </c>
      <c r="E13" s="1">
        <v>0.14893999999999999</v>
      </c>
      <c r="F13" s="1" t="s">
        <v>16</v>
      </c>
      <c r="G13" s="1">
        <f t="shared" si="2"/>
        <v>17.679000000000002</v>
      </c>
      <c r="H13" s="1">
        <f t="shared" si="3"/>
        <v>1.4893999999999998</v>
      </c>
    </row>
    <row r="14" spans="1:19" x14ac:dyDescent="0.25">
      <c r="A14" s="5">
        <v>11</v>
      </c>
      <c r="B14" s="1">
        <v>0.1016</v>
      </c>
      <c r="C14" s="1">
        <v>1.4512</v>
      </c>
      <c r="D14" s="1">
        <v>0.69947000000000004</v>
      </c>
      <c r="E14" s="1">
        <v>0.12928999999999999</v>
      </c>
      <c r="F14" s="1" t="s">
        <v>13</v>
      </c>
      <c r="G14" s="1">
        <f t="shared" si="2"/>
        <v>14.512</v>
      </c>
      <c r="H14" s="1">
        <f t="shared" si="3"/>
        <v>1.2928999999999999</v>
      </c>
    </row>
    <row r="15" spans="1:19" x14ac:dyDescent="0.25">
      <c r="A15" s="5">
        <v>20</v>
      </c>
      <c r="B15" s="1">
        <v>9.9299999999999999E-2</v>
      </c>
      <c r="C15" s="1">
        <v>1.5764</v>
      </c>
      <c r="D15" s="1">
        <v>0.70709</v>
      </c>
      <c r="E15" s="1">
        <v>0.14230000000000001</v>
      </c>
      <c r="F15" s="1" t="s">
        <v>15</v>
      </c>
      <c r="G15" s="1">
        <f t="shared" si="2"/>
        <v>15.763999999999999</v>
      </c>
      <c r="H15" s="1">
        <f t="shared" si="3"/>
        <v>1.423</v>
      </c>
    </row>
    <row r="16" spans="1:19" x14ac:dyDescent="0.25">
      <c r="A16" s="5">
        <v>9</v>
      </c>
      <c r="B16" s="1">
        <v>0.10050000000000001</v>
      </c>
      <c r="C16" s="1">
        <v>1.8303</v>
      </c>
      <c r="D16" s="1">
        <v>0.75317999999999996</v>
      </c>
      <c r="E16" s="1">
        <v>0.15797</v>
      </c>
      <c r="F16" s="1" t="s">
        <v>12</v>
      </c>
      <c r="G16" s="1">
        <f t="shared" si="2"/>
        <v>18.303000000000001</v>
      </c>
      <c r="H16" s="1">
        <f t="shared" si="3"/>
        <v>1.5796999999999999</v>
      </c>
    </row>
    <row r="17" spans="1:8" x14ac:dyDescent="0.25">
      <c r="A17" s="5">
        <v>87</v>
      </c>
      <c r="B17" s="1">
        <v>0.1017</v>
      </c>
      <c r="C17" s="1">
        <v>1.5642</v>
      </c>
      <c r="D17" s="1">
        <v>0.68698999999999999</v>
      </c>
      <c r="E17" s="1">
        <v>0.1181</v>
      </c>
      <c r="F17" s="1" t="s">
        <v>12</v>
      </c>
      <c r="G17" s="1">
        <f t="shared" si="2"/>
        <v>15.641999999999999</v>
      </c>
      <c r="H17" s="1">
        <f t="shared" si="3"/>
        <v>1.181</v>
      </c>
    </row>
    <row r="18" spans="1:8" x14ac:dyDescent="0.25">
      <c r="A18" s="5" t="s">
        <v>3</v>
      </c>
      <c r="B18" s="1">
        <v>9.6199999999999994E-2</v>
      </c>
      <c r="C18" s="1">
        <v>1.5818000000000001</v>
      </c>
      <c r="D18" s="1">
        <v>0.71650999999999998</v>
      </c>
      <c r="E18" s="1">
        <v>0.13544999999999999</v>
      </c>
      <c r="F18" s="1" t="s">
        <v>14</v>
      </c>
      <c r="G18" s="1">
        <f t="shared" si="2"/>
        <v>15.818000000000001</v>
      </c>
      <c r="H18" s="1">
        <f t="shared" si="3"/>
        <v>1.3544999999999998</v>
      </c>
    </row>
    <row r="19" spans="1:8" x14ac:dyDescent="0.25">
      <c r="A19" s="5">
        <v>38</v>
      </c>
      <c r="B19" s="1">
        <v>9.8299999999999998E-2</v>
      </c>
      <c r="C19" s="1">
        <v>1.4845999999999999</v>
      </c>
      <c r="D19" s="1">
        <v>0.67937999999999998</v>
      </c>
      <c r="E19" s="1">
        <v>0.11529</v>
      </c>
      <c r="F19" s="1" t="s">
        <v>15</v>
      </c>
      <c r="G19" s="1">
        <f t="shared" si="2"/>
        <v>14.846</v>
      </c>
      <c r="H19" s="1">
        <f t="shared" si="3"/>
        <v>1.1529</v>
      </c>
    </row>
    <row r="20" spans="1:8" x14ac:dyDescent="0.25">
      <c r="A20" s="5">
        <v>63</v>
      </c>
      <c r="B20" s="1">
        <v>9.9599999999999994E-2</v>
      </c>
      <c r="C20" s="1">
        <v>1.3353999999999999</v>
      </c>
      <c r="D20" s="1">
        <v>0.66183999999999998</v>
      </c>
      <c r="E20" s="1">
        <v>0.11527999999999999</v>
      </c>
      <c r="F20" s="1" t="s">
        <v>12</v>
      </c>
      <c r="G20" s="1">
        <f t="shared" si="2"/>
        <v>13.353999999999999</v>
      </c>
      <c r="H20" s="1">
        <f t="shared" si="3"/>
        <v>1.1528</v>
      </c>
    </row>
    <row r="21" spans="1:8" x14ac:dyDescent="0.25">
      <c r="A21" s="5">
        <v>61</v>
      </c>
      <c r="B21" s="1">
        <v>0.1026</v>
      </c>
      <c r="C21" s="1">
        <v>1.5014000000000001</v>
      </c>
      <c r="D21" s="1">
        <v>0.68167999999999995</v>
      </c>
      <c r="E21" s="1">
        <v>0.12895999999999999</v>
      </c>
      <c r="F21" s="1" t="s">
        <v>13</v>
      </c>
      <c r="G21" s="1">
        <f t="shared" si="2"/>
        <v>15.014000000000001</v>
      </c>
      <c r="H21" s="1">
        <f t="shared" si="3"/>
        <v>1.2895999999999999</v>
      </c>
    </row>
    <row r="22" spans="1:8" x14ac:dyDescent="0.25">
      <c r="A22" s="5" t="s">
        <v>22</v>
      </c>
      <c r="B22" s="1">
        <v>0.1017</v>
      </c>
      <c r="C22" s="1">
        <v>1.9166000000000001</v>
      </c>
      <c r="D22" s="1">
        <v>0.70991000000000004</v>
      </c>
      <c r="E22" s="1">
        <v>0.15346000000000001</v>
      </c>
      <c r="F22" s="1" t="s">
        <v>16</v>
      </c>
      <c r="G22" s="1">
        <f t="shared" si="2"/>
        <v>19.166</v>
      </c>
      <c r="H22" s="1">
        <f t="shared" si="3"/>
        <v>1.5346000000000002</v>
      </c>
    </row>
    <row r="23" spans="1:8" x14ac:dyDescent="0.25">
      <c r="A23" s="5" t="s">
        <v>25</v>
      </c>
      <c r="B23" s="1">
        <v>0.1007</v>
      </c>
      <c r="C23" s="1">
        <v>1.3878999999999999</v>
      </c>
      <c r="D23" s="1">
        <v>0.65353000000000006</v>
      </c>
      <c r="E23" s="1">
        <v>0.10920000000000001</v>
      </c>
      <c r="F23" s="1" t="s">
        <v>16</v>
      </c>
      <c r="G23" s="1">
        <f t="shared" si="2"/>
        <v>13.879</v>
      </c>
      <c r="H23" s="1">
        <f t="shared" si="3"/>
        <v>1.0920000000000001</v>
      </c>
    </row>
    <row r="24" spans="1:8" x14ac:dyDescent="0.25">
      <c r="A24" s="5" t="s">
        <v>26</v>
      </c>
      <c r="B24" s="1">
        <v>0.1002</v>
      </c>
      <c r="C24" s="1">
        <v>1.7019</v>
      </c>
      <c r="D24" s="1">
        <v>0.72753999999999996</v>
      </c>
      <c r="E24" s="1">
        <v>0.13364999999999999</v>
      </c>
      <c r="F24" s="1" t="s">
        <v>16</v>
      </c>
      <c r="G24" s="1">
        <f t="shared" si="2"/>
        <v>17.018999999999998</v>
      </c>
      <c r="H24" s="1">
        <f t="shared" si="3"/>
        <v>1.3365</v>
      </c>
    </row>
    <row r="25" spans="1:8" x14ac:dyDescent="0.25">
      <c r="A25" s="5">
        <v>127</v>
      </c>
      <c r="B25" s="1">
        <v>0.10150000000000001</v>
      </c>
      <c r="C25" s="1">
        <v>1.2963</v>
      </c>
      <c r="D25" s="1">
        <v>0.67291999999999996</v>
      </c>
      <c r="E25" s="1">
        <v>0.10777</v>
      </c>
      <c r="F25" s="1" t="s">
        <v>12</v>
      </c>
      <c r="G25" s="1">
        <f t="shared" si="2"/>
        <v>12.963000000000001</v>
      </c>
      <c r="H25" s="1">
        <f t="shared" si="3"/>
        <v>1.0777000000000001</v>
      </c>
    </row>
    <row r="26" spans="1:8" x14ac:dyDescent="0.25">
      <c r="A26" s="5" t="s">
        <v>4</v>
      </c>
      <c r="B26" s="1">
        <v>9.7199999999999995E-2</v>
      </c>
      <c r="C26" s="1">
        <v>1.3805000000000001</v>
      </c>
      <c r="D26" s="1">
        <v>0.67335</v>
      </c>
      <c r="E26" s="1">
        <v>0.10774</v>
      </c>
      <c r="F26" s="1" t="s">
        <v>14</v>
      </c>
      <c r="G26" s="1">
        <f t="shared" si="2"/>
        <v>13.805</v>
      </c>
      <c r="H26" s="1">
        <f t="shared" si="3"/>
        <v>1.0773999999999999</v>
      </c>
    </row>
    <row r="27" spans="1:8" x14ac:dyDescent="0.25">
      <c r="A27" s="5" t="s">
        <v>46</v>
      </c>
      <c r="B27" s="1">
        <v>0.153</v>
      </c>
      <c r="C27" s="1">
        <v>41.042999999999999</v>
      </c>
      <c r="D27" s="1">
        <v>5.4893999999999998</v>
      </c>
      <c r="E27" s="1">
        <v>9.4733000000000001</v>
      </c>
      <c r="F27" s="1"/>
      <c r="G27" s="1"/>
      <c r="H27" s="1"/>
    </row>
    <row r="28" spans="1:8" x14ac:dyDescent="0.25">
      <c r="A28" s="5" t="s">
        <v>46</v>
      </c>
      <c r="B28" s="1">
        <v>0.15609999999999999</v>
      </c>
      <c r="C28" s="1">
        <v>41.093000000000004</v>
      </c>
      <c r="D28" s="1">
        <v>5.6596000000000002</v>
      </c>
      <c r="E28" s="1">
        <v>9.4482999999999997</v>
      </c>
      <c r="F28" s="1"/>
      <c r="G28" s="1"/>
      <c r="H28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O33" sqref="O33"/>
    </sheetView>
  </sheetViews>
  <sheetFormatPr defaultRowHeight="15" x14ac:dyDescent="0.25"/>
  <cols>
    <col min="1" max="1" width="34.140625" bestFit="1" customWidth="1"/>
    <col min="7" max="7" width="34.140625" bestFit="1" customWidth="1"/>
    <col min="13" max="13" width="34.140625" bestFit="1" customWidth="1"/>
  </cols>
  <sheetData>
    <row r="1" spans="1:15" x14ac:dyDescent="0.25">
      <c r="A1" s="18" t="s">
        <v>65</v>
      </c>
      <c r="G1" s="18" t="s">
        <v>66</v>
      </c>
      <c r="M1" s="18" t="s">
        <v>67</v>
      </c>
    </row>
    <row r="2" spans="1:15" ht="15.75" thickBot="1" x14ac:dyDescent="0.3"/>
    <row r="3" spans="1:15" x14ac:dyDescent="0.25">
      <c r="A3" s="17"/>
      <c r="B3" s="17" t="s">
        <v>52</v>
      </c>
      <c r="C3" s="17" t="s">
        <v>53</v>
      </c>
      <c r="G3" s="17"/>
      <c r="H3" s="17" t="s">
        <v>52</v>
      </c>
      <c r="I3" s="17" t="s">
        <v>53</v>
      </c>
      <c r="M3" s="17"/>
      <c r="N3" s="17" t="s">
        <v>52</v>
      </c>
      <c r="O3" s="17" t="s">
        <v>53</v>
      </c>
    </row>
    <row r="4" spans="1:15" x14ac:dyDescent="0.25">
      <c r="A4" s="15" t="s">
        <v>54</v>
      </c>
      <c r="B4" s="15">
        <v>6.4375</v>
      </c>
      <c r="C4" s="15">
        <v>5.8825000000000003</v>
      </c>
      <c r="G4" s="15" t="s">
        <v>54</v>
      </c>
      <c r="H4" s="15">
        <v>15.0655</v>
      </c>
      <c r="I4" s="15">
        <v>11.96705</v>
      </c>
      <c r="M4" s="15" t="s">
        <v>54</v>
      </c>
      <c r="N4" s="15">
        <v>1.2478</v>
      </c>
      <c r="O4" s="15">
        <v>1.08995</v>
      </c>
    </row>
    <row r="5" spans="1:15" x14ac:dyDescent="0.25">
      <c r="A5" s="15" t="s">
        <v>55</v>
      </c>
      <c r="B5" s="15">
        <v>4.2891666666666682E-2</v>
      </c>
      <c r="C5" s="15">
        <v>3.8091666666666725E-2</v>
      </c>
      <c r="G5" s="15" t="s">
        <v>55</v>
      </c>
      <c r="H5" s="15">
        <v>6.0544989999999643</v>
      </c>
      <c r="I5" s="15">
        <v>10.540021896666682</v>
      </c>
      <c r="M5" s="15" t="s">
        <v>55</v>
      </c>
      <c r="N5" s="15">
        <v>5.0859619999999772E-2</v>
      </c>
      <c r="O5" s="15">
        <v>5.4931109999999762E-2</v>
      </c>
    </row>
    <row r="6" spans="1:15" x14ac:dyDescent="0.25">
      <c r="A6" s="15" t="s">
        <v>56</v>
      </c>
      <c r="B6" s="15">
        <v>4</v>
      </c>
      <c r="C6" s="15">
        <v>4</v>
      </c>
      <c r="G6" s="15" t="s">
        <v>56</v>
      </c>
      <c r="H6" s="15">
        <v>4</v>
      </c>
      <c r="I6" s="15">
        <v>4</v>
      </c>
      <c r="M6" s="15" t="s">
        <v>56</v>
      </c>
      <c r="N6" s="15">
        <v>4</v>
      </c>
      <c r="O6" s="15">
        <v>4</v>
      </c>
    </row>
    <row r="7" spans="1:15" x14ac:dyDescent="0.25">
      <c r="A7" s="15" t="s">
        <v>57</v>
      </c>
      <c r="B7" s="15">
        <v>-0.76838114260022783</v>
      </c>
      <c r="C7" s="15"/>
      <c r="G7" s="15" t="s">
        <v>57</v>
      </c>
      <c r="H7" s="15">
        <v>-0.93125080302092544</v>
      </c>
      <c r="I7" s="15"/>
      <c r="M7" s="15" t="s">
        <v>57</v>
      </c>
      <c r="N7" s="15">
        <v>-0.57989514382717222</v>
      </c>
      <c r="O7" s="15"/>
    </row>
    <row r="8" spans="1:15" x14ac:dyDescent="0.25">
      <c r="A8" s="15" t="s">
        <v>58</v>
      </c>
      <c r="B8" s="15">
        <v>0</v>
      </c>
      <c r="C8" s="15"/>
      <c r="G8" s="15" t="s">
        <v>58</v>
      </c>
      <c r="H8" s="15">
        <v>0</v>
      </c>
      <c r="I8" s="15"/>
      <c r="M8" s="15" t="s">
        <v>58</v>
      </c>
      <c r="N8" s="15">
        <v>0</v>
      </c>
      <c r="O8" s="15"/>
    </row>
    <row r="9" spans="1:15" x14ac:dyDescent="0.25">
      <c r="A9" s="15" t="s">
        <v>59</v>
      </c>
      <c r="B9" s="15">
        <v>3</v>
      </c>
      <c r="C9" s="15"/>
      <c r="G9" s="15" t="s">
        <v>59</v>
      </c>
      <c r="H9" s="15">
        <v>3</v>
      </c>
      <c r="I9" s="15"/>
      <c r="M9" s="15" t="s">
        <v>59</v>
      </c>
      <c r="N9" s="15">
        <v>3</v>
      </c>
      <c r="O9" s="15"/>
    </row>
    <row r="10" spans="1:15" x14ac:dyDescent="0.25">
      <c r="A10" s="15" t="s">
        <v>60</v>
      </c>
      <c r="B10" s="15">
        <v>2.9342908671571317</v>
      </c>
      <c r="C10" s="15"/>
      <c r="G10" s="15" t="s">
        <v>60</v>
      </c>
      <c r="H10" s="15">
        <v>1.1046021768974625</v>
      </c>
      <c r="I10" s="15"/>
      <c r="M10" s="15" t="s">
        <v>60</v>
      </c>
      <c r="N10" s="15">
        <v>0.77231718865872723</v>
      </c>
      <c r="O10" s="15"/>
    </row>
    <row r="11" spans="1:15" x14ac:dyDescent="0.25">
      <c r="A11" s="15" t="s">
        <v>61</v>
      </c>
      <c r="B11" s="15">
        <v>3.0394803052399721E-2</v>
      </c>
      <c r="C11" s="15"/>
      <c r="G11" s="15" t="s">
        <v>61</v>
      </c>
      <c r="H11" s="15">
        <v>0.17498472444117569</v>
      </c>
      <c r="I11" s="15"/>
      <c r="M11" s="15" t="s">
        <v>61</v>
      </c>
      <c r="N11" s="15">
        <v>0.24809506946068657</v>
      </c>
      <c r="O11" s="15"/>
    </row>
    <row r="12" spans="1:15" x14ac:dyDescent="0.25">
      <c r="A12" s="15" t="s">
        <v>62</v>
      </c>
      <c r="B12" s="15">
        <v>2.3533634348018233</v>
      </c>
      <c r="C12" s="15"/>
      <c r="G12" s="15" t="s">
        <v>62</v>
      </c>
      <c r="H12" s="15">
        <v>2.3533634348018233</v>
      </c>
      <c r="I12" s="15"/>
      <c r="M12" s="15" t="s">
        <v>62</v>
      </c>
      <c r="N12" s="15">
        <v>2.3533634348018233</v>
      </c>
      <c r="O12" s="15"/>
    </row>
    <row r="13" spans="1:15" x14ac:dyDescent="0.25">
      <c r="A13" s="15" t="s">
        <v>63</v>
      </c>
      <c r="B13" s="15">
        <v>6.0789606104799443E-2</v>
      </c>
      <c r="C13" s="15"/>
      <c r="G13" s="15" t="s">
        <v>63</v>
      </c>
      <c r="H13" s="15">
        <v>0.34996944888235137</v>
      </c>
      <c r="I13" s="15"/>
      <c r="M13" s="15" t="s">
        <v>63</v>
      </c>
      <c r="N13" s="15">
        <v>0.49619013892137315</v>
      </c>
      <c r="O13" s="15"/>
    </row>
    <row r="14" spans="1:15" ht="15.75" thickBot="1" x14ac:dyDescent="0.3">
      <c r="A14" s="16" t="s">
        <v>64</v>
      </c>
      <c r="B14" s="16">
        <v>3.1824463052837091</v>
      </c>
      <c r="C14" s="16"/>
      <c r="G14" s="16" t="s">
        <v>64</v>
      </c>
      <c r="H14" s="16">
        <v>3.1824463052837091</v>
      </c>
      <c r="I14" s="16"/>
      <c r="M14" s="16" t="s">
        <v>64</v>
      </c>
      <c r="N14" s="16">
        <v>3.1824463052837091</v>
      </c>
      <c r="O14" s="16"/>
    </row>
    <row r="19" spans="1:9" x14ac:dyDescent="0.25">
      <c r="A19" s="18" t="s">
        <v>68</v>
      </c>
      <c r="G19" s="18" t="s">
        <v>69</v>
      </c>
    </row>
    <row r="20" spans="1:9" ht="15.75" thickBot="1" x14ac:dyDescent="0.3"/>
    <row r="21" spans="1:9" x14ac:dyDescent="0.25">
      <c r="A21" s="17"/>
      <c r="B21" s="17" t="s">
        <v>52</v>
      </c>
      <c r="C21" s="17" t="s">
        <v>53</v>
      </c>
      <c r="G21" s="17"/>
      <c r="H21" s="17" t="s">
        <v>52</v>
      </c>
      <c r="I21" s="17" t="s">
        <v>53</v>
      </c>
    </row>
    <row r="22" spans="1:9" x14ac:dyDescent="0.25">
      <c r="A22" s="15" t="s">
        <v>54</v>
      </c>
      <c r="B22" s="15">
        <v>17.749880712123499</v>
      </c>
      <c r="C22" s="15">
        <v>7.9986962051314459</v>
      </c>
      <c r="G22" s="15" t="s">
        <v>54</v>
      </c>
      <c r="H22" s="15">
        <v>87.604478227521611</v>
      </c>
      <c r="I22" s="15">
        <v>91.099118265323938</v>
      </c>
    </row>
    <row r="23" spans="1:9" x14ac:dyDescent="0.25">
      <c r="A23" s="15" t="s">
        <v>55</v>
      </c>
      <c r="B23" s="15">
        <v>36.809221838046973</v>
      </c>
      <c r="C23" s="15">
        <v>0.2744677317595568</v>
      </c>
      <c r="G23" s="15" t="s">
        <v>55</v>
      </c>
      <c r="H23" s="15">
        <v>69.80494840571582</v>
      </c>
      <c r="I23" s="15">
        <v>283.25500528658694</v>
      </c>
    </row>
    <row r="24" spans="1:9" x14ac:dyDescent="0.25">
      <c r="A24" s="15" t="s">
        <v>56</v>
      </c>
      <c r="B24" s="15">
        <v>4</v>
      </c>
      <c r="C24" s="15">
        <v>4</v>
      </c>
      <c r="G24" s="15" t="s">
        <v>56</v>
      </c>
      <c r="H24" s="15">
        <v>4</v>
      </c>
      <c r="I24" s="15">
        <v>4</v>
      </c>
    </row>
    <row r="25" spans="1:9" x14ac:dyDescent="0.25">
      <c r="A25" s="15" t="s">
        <v>57</v>
      </c>
      <c r="B25" s="15">
        <v>-0.26068132088943147</v>
      </c>
      <c r="C25" s="15"/>
      <c r="G25" s="15" t="s">
        <v>57</v>
      </c>
      <c r="H25" s="15">
        <v>0.2312968905578317</v>
      </c>
      <c r="I25" s="15"/>
    </row>
    <row r="26" spans="1:9" x14ac:dyDescent="0.25">
      <c r="A26" s="15" t="s">
        <v>58</v>
      </c>
      <c r="B26" s="15">
        <v>0</v>
      </c>
      <c r="C26" s="15"/>
      <c r="G26" s="15" t="s">
        <v>58</v>
      </c>
      <c r="H26" s="15">
        <v>0</v>
      </c>
      <c r="I26" s="15"/>
    </row>
    <row r="27" spans="1:9" x14ac:dyDescent="0.25">
      <c r="A27" s="15" t="s">
        <v>59</v>
      </c>
      <c r="B27" s="15">
        <v>3</v>
      </c>
      <c r="C27" s="15"/>
      <c r="G27" s="15" t="s">
        <v>59</v>
      </c>
      <c r="H27" s="15">
        <v>3</v>
      </c>
      <c r="I27" s="15"/>
    </row>
    <row r="28" spans="1:9" x14ac:dyDescent="0.25">
      <c r="A28" s="15" t="s">
        <v>60</v>
      </c>
      <c r="B28" s="15">
        <v>3.1333060094869039</v>
      </c>
      <c r="C28" s="15"/>
      <c r="G28" s="15" t="s">
        <v>60</v>
      </c>
      <c r="H28" s="15">
        <v>-0.411838489686008</v>
      </c>
      <c r="I28" s="15"/>
    </row>
    <row r="29" spans="1:9" x14ac:dyDescent="0.25">
      <c r="A29" s="15" t="s">
        <v>61</v>
      </c>
      <c r="B29" s="15">
        <v>2.5966100685033501E-2</v>
      </c>
      <c r="C29" s="15"/>
      <c r="G29" s="15" t="s">
        <v>61</v>
      </c>
      <c r="H29" s="15">
        <v>0.35405762273579222</v>
      </c>
      <c r="I29" s="15"/>
    </row>
    <row r="30" spans="1:9" x14ac:dyDescent="0.25">
      <c r="A30" s="15" t="s">
        <v>62</v>
      </c>
      <c r="B30" s="15">
        <v>2.3533634348018233</v>
      </c>
      <c r="C30" s="15"/>
      <c r="G30" s="15" t="s">
        <v>62</v>
      </c>
      <c r="H30" s="15">
        <v>2.3533634348018233</v>
      </c>
      <c r="I30" s="15"/>
    </row>
    <row r="31" spans="1:9" x14ac:dyDescent="0.25">
      <c r="A31" s="15" t="s">
        <v>63</v>
      </c>
      <c r="B31" s="15">
        <v>5.1932201370067002E-2</v>
      </c>
      <c r="C31" s="15"/>
      <c r="G31" s="15" t="s">
        <v>63</v>
      </c>
      <c r="H31" s="15">
        <v>0.70811524547158444</v>
      </c>
      <c r="I31" s="15"/>
    </row>
    <row r="32" spans="1:9" ht="15.75" thickBot="1" x14ac:dyDescent="0.3">
      <c r="A32" s="16" t="s">
        <v>64</v>
      </c>
      <c r="B32" s="16">
        <v>3.1824463052837091</v>
      </c>
      <c r="C32" s="16"/>
      <c r="G32" s="16" t="s">
        <v>64</v>
      </c>
      <c r="H32" s="16">
        <v>3.1824463052837091</v>
      </c>
      <c r="I32" s="16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T6" sqref="T6"/>
    </sheetView>
  </sheetViews>
  <sheetFormatPr defaultRowHeight="15" x14ac:dyDescent="0.25"/>
  <cols>
    <col min="1" max="1" width="29" bestFit="1" customWidth="1"/>
    <col min="7" max="7" width="29" bestFit="1" customWidth="1"/>
    <col min="13" max="13" width="29" bestFit="1" customWidth="1"/>
  </cols>
  <sheetData>
    <row r="1" spans="1:15" x14ac:dyDescent="0.25">
      <c r="A1" s="18" t="s">
        <v>70</v>
      </c>
      <c r="G1" s="18" t="s">
        <v>68</v>
      </c>
      <c r="M1" s="18" t="s">
        <v>66</v>
      </c>
    </row>
    <row r="2" spans="1:15" ht="15.75" thickBot="1" x14ac:dyDescent="0.3"/>
    <row r="3" spans="1:15" x14ac:dyDescent="0.25">
      <c r="A3" s="17"/>
      <c r="B3" s="17" t="s">
        <v>52</v>
      </c>
      <c r="C3" s="17" t="s">
        <v>53</v>
      </c>
      <c r="G3" s="17"/>
      <c r="H3" s="17" t="s">
        <v>52</v>
      </c>
      <c r="I3" s="17" t="s">
        <v>53</v>
      </c>
      <c r="M3" s="17"/>
      <c r="N3" s="17" t="s">
        <v>52</v>
      </c>
      <c r="O3" s="17" t="s">
        <v>53</v>
      </c>
    </row>
    <row r="4" spans="1:15" x14ac:dyDescent="0.25">
      <c r="A4" s="15" t="s">
        <v>54</v>
      </c>
      <c r="B4" s="15">
        <v>6.5249999999999995</v>
      </c>
      <c r="C4" s="15">
        <v>5.9499999999999993</v>
      </c>
      <c r="G4" s="15" t="s">
        <v>54</v>
      </c>
      <c r="H4" s="15">
        <v>9.3380735816408453</v>
      </c>
      <c r="I4" s="15">
        <v>28.896252486542092</v>
      </c>
      <c r="M4" s="15" t="s">
        <v>54</v>
      </c>
      <c r="N4" s="15">
        <v>13.814</v>
      </c>
      <c r="O4" s="15">
        <v>16.935749999999999</v>
      </c>
    </row>
    <row r="5" spans="1:15" x14ac:dyDescent="0.25">
      <c r="A5" s="15" t="s">
        <v>55</v>
      </c>
      <c r="B5" s="15">
        <v>0.11070000000000002</v>
      </c>
      <c r="C5" s="15">
        <v>5.8066666666666517E-2</v>
      </c>
      <c r="G5" s="15" t="s">
        <v>55</v>
      </c>
      <c r="H5" s="15">
        <v>27.419915924210898</v>
      </c>
      <c r="I5" s="15">
        <v>135.19765135154512</v>
      </c>
      <c r="M5" s="15" t="s">
        <v>55</v>
      </c>
      <c r="N5" s="15">
        <v>2.592984666666704</v>
      </c>
      <c r="O5" s="15">
        <v>4.959028916666739</v>
      </c>
    </row>
    <row r="6" spans="1:15" x14ac:dyDescent="0.25">
      <c r="A6" s="15" t="s">
        <v>56</v>
      </c>
      <c r="B6" s="15">
        <v>4</v>
      </c>
      <c r="C6" s="15">
        <v>4</v>
      </c>
      <c r="G6" s="15" t="s">
        <v>56</v>
      </c>
      <c r="H6" s="15">
        <v>4</v>
      </c>
      <c r="I6" s="15">
        <v>4</v>
      </c>
      <c r="M6" s="15" t="s">
        <v>56</v>
      </c>
      <c r="N6" s="15">
        <v>4</v>
      </c>
      <c r="O6" s="15">
        <v>4</v>
      </c>
    </row>
    <row r="7" spans="1:15" x14ac:dyDescent="0.25">
      <c r="A7" s="15" t="s">
        <v>57</v>
      </c>
      <c r="B7" s="15">
        <v>-0.75377076783297536</v>
      </c>
      <c r="C7" s="15"/>
      <c r="G7" s="15" t="s">
        <v>57</v>
      </c>
      <c r="H7" s="15">
        <v>2.0581017352973189E-2</v>
      </c>
      <c r="I7" s="15"/>
      <c r="M7" s="15" t="s">
        <v>57</v>
      </c>
      <c r="N7" s="15">
        <v>-0.97535254654692594</v>
      </c>
      <c r="O7" s="15"/>
    </row>
    <row r="8" spans="1:15" x14ac:dyDescent="0.25">
      <c r="A8" s="15" t="s">
        <v>58</v>
      </c>
      <c r="B8" s="15">
        <v>0</v>
      </c>
      <c r="C8" s="15"/>
      <c r="G8" s="15" t="s">
        <v>58</v>
      </c>
      <c r="H8" s="15">
        <v>0</v>
      </c>
      <c r="I8" s="15"/>
      <c r="M8" s="15" t="s">
        <v>58</v>
      </c>
      <c r="N8" s="15">
        <v>0</v>
      </c>
      <c r="O8" s="15"/>
    </row>
    <row r="9" spans="1:15" x14ac:dyDescent="0.25">
      <c r="A9" s="15" t="s">
        <v>59</v>
      </c>
      <c r="B9" s="15">
        <v>3</v>
      </c>
      <c r="C9" s="15"/>
      <c r="G9" s="15" t="s">
        <v>59</v>
      </c>
      <c r="H9" s="15">
        <v>3</v>
      </c>
      <c r="I9" s="15"/>
      <c r="M9" s="15" t="s">
        <v>59</v>
      </c>
      <c r="N9" s="15">
        <v>3</v>
      </c>
      <c r="O9" s="15"/>
    </row>
    <row r="10" spans="1:15" x14ac:dyDescent="0.25">
      <c r="A10" s="15" t="s">
        <v>60</v>
      </c>
      <c r="B10" s="15">
        <v>2.1368476970367962</v>
      </c>
      <c r="C10" s="15"/>
      <c r="G10" s="15" t="s">
        <v>60</v>
      </c>
      <c r="H10" s="15">
        <v>-3.0913438703031373</v>
      </c>
      <c r="I10" s="15"/>
      <c r="M10" s="15" t="s">
        <v>60</v>
      </c>
      <c r="N10" s="15">
        <v>-1.63696979674376</v>
      </c>
      <c r="O10" s="15"/>
    </row>
    <row r="11" spans="1:15" x14ac:dyDescent="0.25">
      <c r="A11" s="15" t="s">
        <v>61</v>
      </c>
      <c r="B11" s="15">
        <v>6.1108362270500732E-2</v>
      </c>
      <c r="C11" s="15"/>
      <c r="G11" s="15" t="s">
        <v>61</v>
      </c>
      <c r="H11" s="15">
        <v>2.6828617160511114E-2</v>
      </c>
      <c r="I11" s="15"/>
      <c r="M11" s="15" t="s">
        <v>61</v>
      </c>
      <c r="N11" s="15">
        <v>0.10007939172662718</v>
      </c>
      <c r="O11" s="15"/>
    </row>
    <row r="12" spans="1:15" x14ac:dyDescent="0.25">
      <c r="A12" s="15" t="s">
        <v>62</v>
      </c>
      <c r="B12" s="15">
        <v>2.3533634348018233</v>
      </c>
      <c r="C12" s="15"/>
      <c r="G12" s="15" t="s">
        <v>62</v>
      </c>
      <c r="H12" s="15">
        <v>2.3533634348018233</v>
      </c>
      <c r="I12" s="15"/>
      <c r="M12" s="15" t="s">
        <v>62</v>
      </c>
      <c r="N12" s="15">
        <v>2.3533634348018233</v>
      </c>
      <c r="O12" s="15"/>
    </row>
    <row r="13" spans="1:15" x14ac:dyDescent="0.25">
      <c r="A13" s="15" t="s">
        <v>63</v>
      </c>
      <c r="B13" s="15">
        <v>0.12221672454100146</v>
      </c>
      <c r="C13" s="15"/>
      <c r="G13" s="15" t="s">
        <v>63</v>
      </c>
      <c r="H13" s="15">
        <v>5.3657234321022228E-2</v>
      </c>
      <c r="I13" s="15"/>
      <c r="M13" s="15" t="s">
        <v>63</v>
      </c>
      <c r="N13" s="15">
        <v>0.20015878345325436</v>
      </c>
      <c r="O13" s="15"/>
    </row>
    <row r="14" spans="1:15" ht="15.75" thickBot="1" x14ac:dyDescent="0.3">
      <c r="A14" s="16" t="s">
        <v>64</v>
      </c>
      <c r="B14" s="16">
        <v>3.1824463052837091</v>
      </c>
      <c r="C14" s="16"/>
      <c r="G14" s="16" t="s">
        <v>64</v>
      </c>
      <c r="H14" s="16">
        <v>3.1824463052837091</v>
      </c>
      <c r="I14" s="16"/>
      <c r="M14" s="16" t="s">
        <v>64</v>
      </c>
      <c r="N14" s="16">
        <v>3.1824463052837091</v>
      </c>
      <c r="O14" s="16"/>
    </row>
    <row r="18" spans="1:9" x14ac:dyDescent="0.25">
      <c r="A18" s="18" t="s">
        <v>67</v>
      </c>
      <c r="G18" s="18" t="s">
        <v>69</v>
      </c>
    </row>
    <row r="19" spans="1:9" ht="15.75" thickBot="1" x14ac:dyDescent="0.3"/>
    <row r="20" spans="1:9" x14ac:dyDescent="0.25">
      <c r="A20" s="17"/>
      <c r="B20" s="17" t="s">
        <v>52</v>
      </c>
      <c r="C20" s="17" t="s">
        <v>53</v>
      </c>
      <c r="G20" s="17"/>
      <c r="H20" s="17" t="s">
        <v>52</v>
      </c>
      <c r="I20" s="17" t="s">
        <v>53</v>
      </c>
    </row>
    <row r="21" spans="1:9" x14ac:dyDescent="0.25">
      <c r="A21" s="15" t="s">
        <v>54</v>
      </c>
      <c r="B21" s="15">
        <v>1.2079</v>
      </c>
      <c r="C21" s="15">
        <v>1.3631249999999999</v>
      </c>
      <c r="G21" s="15" t="s">
        <v>54</v>
      </c>
      <c r="H21" s="15">
        <v>105.71706539284911</v>
      </c>
      <c r="I21" s="15">
        <v>153.92313494808903</v>
      </c>
    </row>
    <row r="22" spans="1:9" x14ac:dyDescent="0.25">
      <c r="A22" s="15" t="s">
        <v>55</v>
      </c>
      <c r="B22" s="15">
        <v>2.9642539999999624E-2</v>
      </c>
      <c r="C22" s="15">
        <v>3.985556916666718E-2</v>
      </c>
      <c r="G22" s="15" t="s">
        <v>55</v>
      </c>
      <c r="H22" s="15">
        <v>963.61273748749716</v>
      </c>
      <c r="I22" s="15">
        <v>664.28556935698236</v>
      </c>
    </row>
    <row r="23" spans="1:9" x14ac:dyDescent="0.25">
      <c r="A23" s="15" t="s">
        <v>56</v>
      </c>
      <c r="B23" s="15">
        <v>4</v>
      </c>
      <c r="C23" s="15">
        <v>4</v>
      </c>
      <c r="G23" s="15" t="s">
        <v>56</v>
      </c>
      <c r="H23" s="15">
        <v>4</v>
      </c>
      <c r="I23" s="15">
        <v>4</v>
      </c>
    </row>
    <row r="24" spans="1:9" x14ac:dyDescent="0.25">
      <c r="A24" s="15" t="s">
        <v>57</v>
      </c>
      <c r="B24" s="15">
        <v>-0.44450893310031203</v>
      </c>
      <c r="C24" s="15"/>
      <c r="G24" s="15" t="s">
        <v>57</v>
      </c>
      <c r="H24" s="15">
        <v>-0.99118736117976614</v>
      </c>
      <c r="I24" s="15"/>
    </row>
    <row r="25" spans="1:9" x14ac:dyDescent="0.25">
      <c r="A25" s="15" t="s">
        <v>58</v>
      </c>
      <c r="B25" s="15">
        <v>0</v>
      </c>
      <c r="C25" s="15"/>
      <c r="G25" s="15" t="s">
        <v>58</v>
      </c>
      <c r="H25" s="15">
        <v>0</v>
      </c>
      <c r="I25" s="15"/>
    </row>
    <row r="26" spans="1:9" x14ac:dyDescent="0.25">
      <c r="A26" s="15" t="s">
        <v>59</v>
      </c>
      <c r="B26" s="15">
        <v>3</v>
      </c>
      <c r="C26" s="15"/>
      <c r="G26" s="15" t="s">
        <v>59</v>
      </c>
      <c r="H26" s="15">
        <v>3</v>
      </c>
      <c r="I26" s="15"/>
    </row>
    <row r="27" spans="1:9" x14ac:dyDescent="0.25">
      <c r="A27" s="15" t="s">
        <v>60</v>
      </c>
      <c r="B27" s="15">
        <v>-0.9814580133505475</v>
      </c>
      <c r="C27" s="15"/>
      <c r="G27" s="15" t="s">
        <v>60</v>
      </c>
      <c r="H27" s="15">
        <v>-1.7006419163106372</v>
      </c>
      <c r="I27" s="15"/>
    </row>
    <row r="28" spans="1:9" x14ac:dyDescent="0.25">
      <c r="A28" s="15" t="s">
        <v>61</v>
      </c>
      <c r="B28" s="15">
        <v>0.19937028322541173</v>
      </c>
      <c r="C28" s="15"/>
      <c r="G28" s="15" t="s">
        <v>61</v>
      </c>
      <c r="H28" s="15">
        <v>9.3784135220838158E-2</v>
      </c>
      <c r="I28" s="15"/>
    </row>
    <row r="29" spans="1:9" x14ac:dyDescent="0.25">
      <c r="A29" s="15" t="s">
        <v>62</v>
      </c>
      <c r="B29" s="15">
        <v>2.3533634348018233</v>
      </c>
      <c r="C29" s="15"/>
      <c r="G29" s="15" t="s">
        <v>62</v>
      </c>
      <c r="H29" s="15">
        <v>2.3533634348018233</v>
      </c>
      <c r="I29" s="15"/>
    </row>
    <row r="30" spans="1:9" x14ac:dyDescent="0.25">
      <c r="A30" s="15" t="s">
        <v>63</v>
      </c>
      <c r="B30" s="15">
        <v>0.39874056645082345</v>
      </c>
      <c r="C30" s="15"/>
      <c r="G30" s="15" t="s">
        <v>63</v>
      </c>
      <c r="H30" s="15">
        <v>0.18756827044167632</v>
      </c>
      <c r="I30" s="15"/>
    </row>
    <row r="31" spans="1:9" ht="15.75" thickBot="1" x14ac:dyDescent="0.3">
      <c r="A31" s="16" t="s">
        <v>64</v>
      </c>
      <c r="B31" s="16">
        <v>3.1824463052837091</v>
      </c>
      <c r="C31" s="16"/>
      <c r="G31" s="16" t="s">
        <v>64</v>
      </c>
      <c r="H31" s="16">
        <v>3.1824463052837091</v>
      </c>
      <c r="I31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3" sqref="B3"/>
    </sheetView>
  </sheetViews>
  <sheetFormatPr defaultRowHeight="15" x14ac:dyDescent="0.25"/>
  <cols>
    <col min="2" max="2" width="10.42578125" bestFit="1" customWidth="1"/>
    <col min="3" max="3" width="11.42578125" bestFit="1" customWidth="1"/>
    <col min="4" max="4" width="8.140625" bestFit="1" customWidth="1"/>
  </cols>
  <sheetData>
    <row r="1" spans="1:4" x14ac:dyDescent="0.25">
      <c r="A1" s="1" t="s">
        <v>0</v>
      </c>
      <c r="B1" s="1" t="s">
        <v>6</v>
      </c>
      <c r="C1" s="1" t="s">
        <v>1</v>
      </c>
      <c r="D1" s="2" t="s">
        <v>18</v>
      </c>
    </row>
    <row r="2" spans="1:4" x14ac:dyDescent="0.25">
      <c r="A2" s="1">
        <v>1</v>
      </c>
      <c r="B2" s="1">
        <f>31.106*C2 + 0.2304</f>
        <v>1.31911</v>
      </c>
      <c r="C2" s="1">
        <v>3.5000000000000003E-2</v>
      </c>
      <c r="D2" s="1"/>
    </row>
    <row r="3" spans="1:4" x14ac:dyDescent="0.25">
      <c r="A3" s="1">
        <v>2</v>
      </c>
      <c r="B3" s="1">
        <f t="shared" ref="B3:B22" si="0">31.106*C3 + 0.2304</f>
        <v>1.412428</v>
      </c>
      <c r="C3" s="1">
        <v>3.7999999999999999E-2</v>
      </c>
      <c r="D3" s="1"/>
    </row>
    <row r="4" spans="1:4" x14ac:dyDescent="0.25">
      <c r="A4" s="1">
        <v>3</v>
      </c>
      <c r="B4" s="1">
        <f t="shared" si="0"/>
        <v>1.225792</v>
      </c>
      <c r="C4" s="1">
        <v>3.2000000000000001E-2</v>
      </c>
      <c r="D4" s="1"/>
    </row>
    <row r="5" spans="1:4" x14ac:dyDescent="0.25">
      <c r="A5" s="1">
        <v>4</v>
      </c>
      <c r="B5" s="1">
        <f>31.106*C5 + 0.2304</f>
        <v>0.26150600000000002</v>
      </c>
      <c r="C5" s="1">
        <v>1E-3</v>
      </c>
      <c r="D5" s="1" t="s">
        <v>17</v>
      </c>
    </row>
    <row r="6" spans="1:4" x14ac:dyDescent="0.25">
      <c r="A6" s="1">
        <v>5</v>
      </c>
      <c r="B6" s="1">
        <f t="shared" si="0"/>
        <v>1.2568980000000001</v>
      </c>
      <c r="C6" s="1">
        <v>3.3000000000000002E-2</v>
      </c>
      <c r="D6" s="1"/>
    </row>
    <row r="7" spans="1:4" x14ac:dyDescent="0.25">
      <c r="A7" s="1">
        <v>6</v>
      </c>
      <c r="B7" s="1">
        <f t="shared" si="0"/>
        <v>1.070262</v>
      </c>
      <c r="C7" s="1">
        <v>2.7E-2</v>
      </c>
      <c r="D7" s="1"/>
    </row>
    <row r="8" spans="1:4" x14ac:dyDescent="0.25">
      <c r="A8" s="1">
        <v>7</v>
      </c>
      <c r="B8" s="1">
        <f t="shared" si="0"/>
        <v>1.1635800000000001</v>
      </c>
      <c r="C8" s="1">
        <v>0.03</v>
      </c>
      <c r="D8" s="1"/>
    </row>
    <row r="9" spans="1:4" x14ac:dyDescent="0.25">
      <c r="A9" s="1">
        <v>8</v>
      </c>
      <c r="B9" s="1">
        <f t="shared" si="0"/>
        <v>1.412428</v>
      </c>
      <c r="C9" s="1">
        <v>3.7999999999999999E-2</v>
      </c>
      <c r="D9" s="1"/>
    </row>
    <row r="10" spans="1:4" x14ac:dyDescent="0.25">
      <c r="A10" s="1">
        <v>9</v>
      </c>
      <c r="B10" s="1">
        <f t="shared" si="0"/>
        <v>1.1635800000000001</v>
      </c>
      <c r="C10" s="1">
        <v>0.03</v>
      </c>
      <c r="D10" s="1"/>
    </row>
    <row r="11" spans="1:4" x14ac:dyDescent="0.25">
      <c r="A11" s="1">
        <v>10</v>
      </c>
      <c r="B11" s="1">
        <f t="shared" si="0"/>
        <v>0.57256600000000002</v>
      </c>
      <c r="C11" s="1">
        <v>1.0999999999999999E-2</v>
      </c>
      <c r="D11" s="1"/>
    </row>
    <row r="12" spans="1:4" x14ac:dyDescent="0.25">
      <c r="A12" s="1">
        <v>11</v>
      </c>
      <c r="B12" s="1">
        <f t="shared" si="0"/>
        <v>0.41703600000000002</v>
      </c>
      <c r="C12" s="1">
        <v>6.0000000000000001E-3</v>
      </c>
      <c r="D12" s="1" t="s">
        <v>17</v>
      </c>
    </row>
    <row r="13" spans="1:4" x14ac:dyDescent="0.25">
      <c r="A13" s="1">
        <v>12</v>
      </c>
      <c r="B13" s="1">
        <f t="shared" si="0"/>
        <v>0.35482400000000003</v>
      </c>
      <c r="C13" s="1">
        <v>4.0000000000000001E-3</v>
      </c>
      <c r="D13" s="1" t="s">
        <v>17</v>
      </c>
    </row>
    <row r="14" spans="1:4" x14ac:dyDescent="0.25">
      <c r="A14" s="1">
        <v>13</v>
      </c>
      <c r="B14" s="1">
        <f t="shared" si="0"/>
        <v>0.85251999999999994</v>
      </c>
      <c r="C14" s="1">
        <v>0.02</v>
      </c>
      <c r="D14" s="1"/>
    </row>
    <row r="15" spans="1:4" x14ac:dyDescent="0.25">
      <c r="A15" s="1">
        <v>14</v>
      </c>
      <c r="B15" s="1">
        <f t="shared" si="0"/>
        <v>0.60367199999999999</v>
      </c>
      <c r="C15" s="1">
        <v>1.2E-2</v>
      </c>
      <c r="D15" s="1" t="s">
        <v>17</v>
      </c>
    </row>
    <row r="16" spans="1:4" x14ac:dyDescent="0.25">
      <c r="A16" s="1">
        <v>15</v>
      </c>
      <c r="B16" s="1">
        <f t="shared" si="0"/>
        <v>1.31911</v>
      </c>
      <c r="C16" s="1">
        <v>3.5000000000000003E-2</v>
      </c>
      <c r="D16" s="1"/>
    </row>
    <row r="17" spans="1:4" x14ac:dyDescent="0.25">
      <c r="A17" s="1">
        <v>16</v>
      </c>
      <c r="B17" s="1">
        <f t="shared" si="0"/>
        <v>0.29261199999999998</v>
      </c>
      <c r="C17" s="1">
        <v>2E-3</v>
      </c>
      <c r="D17" s="1" t="s">
        <v>17</v>
      </c>
    </row>
    <row r="18" spans="1:4" x14ac:dyDescent="0.25">
      <c r="A18" s="1">
        <v>17</v>
      </c>
      <c r="B18" s="1">
        <f t="shared" si="0"/>
        <v>0.57256600000000002</v>
      </c>
      <c r="C18" s="1">
        <v>1.0999999999999999E-2</v>
      </c>
      <c r="D18" s="1" t="s">
        <v>17</v>
      </c>
    </row>
    <row r="19" spans="1:4" x14ac:dyDescent="0.25">
      <c r="A19" s="1">
        <v>18</v>
      </c>
      <c r="B19" s="1">
        <f t="shared" si="0"/>
        <v>2.0656539999999999</v>
      </c>
      <c r="C19" s="1">
        <v>5.8999999999999997E-2</v>
      </c>
    </row>
    <row r="20" spans="1:4" x14ac:dyDescent="0.25">
      <c r="A20" s="1">
        <v>19</v>
      </c>
      <c r="B20" s="1">
        <f t="shared" si="0"/>
        <v>0.32371800000000001</v>
      </c>
      <c r="C20" s="1">
        <v>3.0000000000000001E-3</v>
      </c>
      <c r="D20" s="1" t="s">
        <v>17</v>
      </c>
    </row>
    <row r="21" spans="1:4" x14ac:dyDescent="0.25">
      <c r="A21" s="1">
        <v>20</v>
      </c>
      <c r="B21" s="1">
        <f t="shared" si="0"/>
        <v>0.9147320000000001</v>
      </c>
      <c r="C21" s="1">
        <v>2.1999999999999999E-2</v>
      </c>
      <c r="D21" s="1" t="s">
        <v>17</v>
      </c>
    </row>
    <row r="22" spans="1:4" x14ac:dyDescent="0.25">
      <c r="A22" s="1">
        <v>21</v>
      </c>
      <c r="B22" s="1">
        <f t="shared" si="0"/>
        <v>1.2568980000000001</v>
      </c>
      <c r="C22" s="1">
        <v>3.3000000000000002E-2</v>
      </c>
      <c r="D2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G29" sqref="G29"/>
    </sheetView>
  </sheetViews>
  <sheetFormatPr defaultRowHeight="15" x14ac:dyDescent="0.25"/>
  <cols>
    <col min="1" max="1" width="8.42578125" bestFit="1" customWidth="1"/>
    <col min="3" max="3" width="9.28515625" bestFit="1" customWidth="1"/>
    <col min="5" max="5" width="12" bestFit="1" customWidth="1"/>
  </cols>
  <sheetData>
    <row r="1" spans="1:4" x14ac:dyDescent="0.25">
      <c r="A1" s="4" t="s">
        <v>0</v>
      </c>
      <c r="B1" t="s">
        <v>23</v>
      </c>
      <c r="C1" s="3" t="s">
        <v>19</v>
      </c>
      <c r="D1" t="s">
        <v>18</v>
      </c>
    </row>
    <row r="2" spans="1:4" x14ac:dyDescent="0.25">
      <c r="A2" s="1" t="s">
        <v>2</v>
      </c>
      <c r="B2">
        <v>51</v>
      </c>
      <c r="C2">
        <f>0.1185*B2 - 0.394</f>
        <v>5.6494999999999997</v>
      </c>
      <c r="D2">
        <f>C2*10</f>
        <v>56.494999999999997</v>
      </c>
    </row>
    <row r="3" spans="1:4" x14ac:dyDescent="0.25">
      <c r="A3" s="1">
        <v>9</v>
      </c>
      <c r="B3">
        <v>133</v>
      </c>
      <c r="C3">
        <f t="shared" ref="C3:C22" si="0">0.1185*B3 - 0.394</f>
        <v>15.366499999999998</v>
      </c>
      <c r="D3">
        <f t="shared" ref="D3:D22" si="1">C3*10</f>
        <v>153.66499999999999</v>
      </c>
    </row>
    <row r="4" spans="1:4" x14ac:dyDescent="0.25">
      <c r="A4" s="1">
        <v>61</v>
      </c>
      <c r="B4">
        <v>47</v>
      </c>
      <c r="C4">
        <f t="shared" si="0"/>
        <v>5.1754999999999995</v>
      </c>
      <c r="D4">
        <f t="shared" si="1"/>
        <v>51.754999999999995</v>
      </c>
    </row>
    <row r="5" spans="1:4" x14ac:dyDescent="0.25">
      <c r="A5" s="1" t="s">
        <v>24</v>
      </c>
      <c r="B5">
        <v>34</v>
      </c>
      <c r="C5">
        <f t="shared" si="0"/>
        <v>3.6349999999999998</v>
      </c>
      <c r="D5">
        <f t="shared" si="1"/>
        <v>36.349999999999994</v>
      </c>
    </row>
    <row r="6" spans="1:4" x14ac:dyDescent="0.25">
      <c r="A6" s="1">
        <v>20</v>
      </c>
      <c r="B6">
        <v>104</v>
      </c>
      <c r="C6">
        <f t="shared" si="0"/>
        <v>11.93</v>
      </c>
      <c r="D6">
        <f t="shared" si="1"/>
        <v>119.3</v>
      </c>
    </row>
    <row r="7" spans="1:4" x14ac:dyDescent="0.25">
      <c r="A7" s="1">
        <v>38</v>
      </c>
      <c r="B7">
        <v>35</v>
      </c>
      <c r="C7">
        <f t="shared" si="0"/>
        <v>3.7534999999999998</v>
      </c>
      <c r="D7">
        <f t="shared" si="1"/>
        <v>37.534999999999997</v>
      </c>
    </row>
    <row r="8" spans="1:4" x14ac:dyDescent="0.25">
      <c r="A8" s="1">
        <v>125</v>
      </c>
      <c r="B8">
        <v>81</v>
      </c>
      <c r="C8">
        <f t="shared" si="0"/>
        <v>9.2044999999999995</v>
      </c>
      <c r="D8">
        <f t="shared" si="1"/>
        <v>92.044999999999987</v>
      </c>
    </row>
    <row r="9" spans="1:4" x14ac:dyDescent="0.25">
      <c r="A9" s="1" t="s">
        <v>3</v>
      </c>
      <c r="B9">
        <v>41</v>
      </c>
      <c r="C9">
        <f t="shared" si="0"/>
        <v>4.4644999999999992</v>
      </c>
      <c r="D9">
        <f t="shared" si="1"/>
        <v>44.644999999999996</v>
      </c>
    </row>
    <row r="10" spans="1:4" x14ac:dyDescent="0.25">
      <c r="A10" s="1">
        <v>78</v>
      </c>
      <c r="B10">
        <v>34</v>
      </c>
      <c r="C10">
        <f t="shared" si="0"/>
        <v>3.6349999999999998</v>
      </c>
      <c r="D10">
        <f t="shared" si="1"/>
        <v>36.349999999999994</v>
      </c>
    </row>
    <row r="11" spans="1:4" x14ac:dyDescent="0.25">
      <c r="A11" s="1">
        <v>102</v>
      </c>
      <c r="B11">
        <v>106</v>
      </c>
      <c r="C11">
        <f t="shared" si="0"/>
        <v>12.167</v>
      </c>
      <c r="D11">
        <f t="shared" si="1"/>
        <v>121.67</v>
      </c>
    </row>
    <row r="12" spans="1:4" x14ac:dyDescent="0.25">
      <c r="A12" s="1" t="s">
        <v>25</v>
      </c>
      <c r="B12">
        <v>44</v>
      </c>
      <c r="C12">
        <f t="shared" si="0"/>
        <v>4.8199999999999994</v>
      </c>
      <c r="D12">
        <f t="shared" si="1"/>
        <v>48.199999999999996</v>
      </c>
    </row>
    <row r="13" spans="1:4" x14ac:dyDescent="0.25">
      <c r="A13" s="1">
        <v>127</v>
      </c>
      <c r="B13">
        <v>34</v>
      </c>
      <c r="C13">
        <f t="shared" si="0"/>
        <v>3.6349999999999998</v>
      </c>
      <c r="D13">
        <f t="shared" si="1"/>
        <v>36.349999999999994</v>
      </c>
    </row>
    <row r="14" spans="1:4" x14ac:dyDescent="0.25">
      <c r="A14" s="1" t="s">
        <v>4</v>
      </c>
      <c r="B14">
        <v>37</v>
      </c>
      <c r="C14">
        <f t="shared" si="0"/>
        <v>3.9904999999999999</v>
      </c>
      <c r="D14">
        <f t="shared" si="1"/>
        <v>39.905000000000001</v>
      </c>
    </row>
    <row r="15" spans="1:4" x14ac:dyDescent="0.25">
      <c r="A15" s="1" t="s">
        <v>26</v>
      </c>
      <c r="B15">
        <v>42</v>
      </c>
      <c r="C15">
        <f t="shared" si="0"/>
        <v>4.5829999999999993</v>
      </c>
      <c r="D15">
        <f t="shared" si="1"/>
        <v>45.829999999999991</v>
      </c>
    </row>
    <row r="16" spans="1:4" x14ac:dyDescent="0.25">
      <c r="A16" s="1">
        <v>85</v>
      </c>
      <c r="B16">
        <v>83</v>
      </c>
      <c r="C16">
        <f t="shared" si="0"/>
        <v>9.4414999999999996</v>
      </c>
      <c r="D16">
        <f t="shared" si="1"/>
        <v>94.414999999999992</v>
      </c>
    </row>
    <row r="17" spans="1:4" x14ac:dyDescent="0.25">
      <c r="A17" s="1">
        <v>63</v>
      </c>
      <c r="B17">
        <v>164</v>
      </c>
      <c r="C17">
        <f t="shared" si="0"/>
        <v>19.04</v>
      </c>
      <c r="D17">
        <f t="shared" si="1"/>
        <v>190.39999999999998</v>
      </c>
    </row>
    <row r="18" spans="1:4" x14ac:dyDescent="0.25">
      <c r="A18" s="1" t="s">
        <v>22</v>
      </c>
      <c r="B18">
        <v>51</v>
      </c>
      <c r="C18">
        <f t="shared" si="0"/>
        <v>5.6494999999999997</v>
      </c>
      <c r="D18">
        <f t="shared" si="1"/>
        <v>56.494999999999997</v>
      </c>
    </row>
    <row r="19" spans="1:4" x14ac:dyDescent="0.25">
      <c r="A19" s="1" t="s">
        <v>5</v>
      </c>
      <c r="B19">
        <v>44</v>
      </c>
      <c r="C19">
        <f t="shared" si="0"/>
        <v>4.8199999999999994</v>
      </c>
      <c r="D19">
        <f t="shared" si="1"/>
        <v>48.199999999999996</v>
      </c>
    </row>
    <row r="20" spans="1:4" x14ac:dyDescent="0.25">
      <c r="A20" s="1">
        <v>87</v>
      </c>
      <c r="B20">
        <v>41</v>
      </c>
      <c r="C20">
        <f t="shared" si="0"/>
        <v>4.4644999999999992</v>
      </c>
      <c r="D20">
        <f t="shared" si="1"/>
        <v>44.644999999999996</v>
      </c>
    </row>
    <row r="21" spans="1:4" x14ac:dyDescent="0.25">
      <c r="A21" s="1" t="s">
        <v>10</v>
      </c>
      <c r="B21">
        <v>47</v>
      </c>
      <c r="C21">
        <f t="shared" si="0"/>
        <v>5.1754999999999995</v>
      </c>
      <c r="D21">
        <f t="shared" si="1"/>
        <v>51.754999999999995</v>
      </c>
    </row>
    <row r="22" spans="1:4" x14ac:dyDescent="0.25">
      <c r="A22" s="1">
        <v>11</v>
      </c>
      <c r="B22">
        <v>40</v>
      </c>
      <c r="C22">
        <f t="shared" si="0"/>
        <v>4.3460000000000001</v>
      </c>
      <c r="D22">
        <f t="shared" si="1"/>
        <v>43.46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I30" sqref="I30"/>
    </sheetView>
  </sheetViews>
  <sheetFormatPr defaultRowHeight="15" x14ac:dyDescent="0.25"/>
  <cols>
    <col min="4" max="4" width="14.140625" bestFit="1" customWidth="1"/>
  </cols>
  <sheetData>
    <row r="1" spans="1:7" x14ac:dyDescent="0.25">
      <c r="A1" s="4" t="s">
        <v>0</v>
      </c>
      <c r="B1" s="4" t="s">
        <v>19</v>
      </c>
      <c r="C1" s="4" t="s">
        <v>18</v>
      </c>
      <c r="D1" s="4" t="s">
        <v>21</v>
      </c>
      <c r="E1" s="4" t="s">
        <v>27</v>
      </c>
      <c r="F1" s="4" t="s">
        <v>11</v>
      </c>
      <c r="G1" s="4" t="s">
        <v>28</v>
      </c>
    </row>
    <row r="2" spans="1:7" x14ac:dyDescent="0.25">
      <c r="A2" s="5" t="s">
        <v>2</v>
      </c>
      <c r="B2" s="1">
        <v>5.6494999999999997</v>
      </c>
      <c r="C2" s="1">
        <v>56.494999999999997</v>
      </c>
      <c r="D2" s="6">
        <v>5.03</v>
      </c>
      <c r="E2" s="1">
        <f>C2*50/D2</f>
        <v>561.58051689860827</v>
      </c>
      <c r="F2" s="1"/>
      <c r="G2" s="8">
        <v>0</v>
      </c>
    </row>
    <row r="3" spans="1:7" x14ac:dyDescent="0.25">
      <c r="A3" s="5">
        <v>9</v>
      </c>
      <c r="B3" s="1">
        <v>15.366499999999998</v>
      </c>
      <c r="C3" s="1">
        <v>153.66499999999999</v>
      </c>
      <c r="D3" s="6">
        <v>5.04</v>
      </c>
      <c r="E3" s="1">
        <f t="shared" ref="E3:E22" si="0">C3*50/D3</f>
        <v>1524.4543650793651</v>
      </c>
      <c r="F3" s="1" t="s">
        <v>12</v>
      </c>
      <c r="G3" s="8">
        <v>0</v>
      </c>
    </row>
    <row r="4" spans="1:7" x14ac:dyDescent="0.25">
      <c r="A4" s="5">
        <v>61</v>
      </c>
      <c r="B4" s="1">
        <v>5.1754999999999995</v>
      </c>
      <c r="C4" s="1">
        <v>51.754999999999995</v>
      </c>
      <c r="D4" s="6">
        <v>5.09</v>
      </c>
      <c r="E4" s="1">
        <f t="shared" si="0"/>
        <v>508.39882121807466</v>
      </c>
      <c r="F4" s="1" t="s">
        <v>13</v>
      </c>
      <c r="G4" s="8">
        <v>0</v>
      </c>
    </row>
    <row r="5" spans="1:7" x14ac:dyDescent="0.25">
      <c r="A5" s="5" t="s">
        <v>24</v>
      </c>
      <c r="B5" s="1">
        <v>3.6349999999999998</v>
      </c>
      <c r="C5" s="1">
        <v>36.349999999999994</v>
      </c>
      <c r="D5" s="6">
        <v>5.07</v>
      </c>
      <c r="E5" s="1">
        <f t="shared" si="0"/>
        <v>358.48126232741612</v>
      </c>
      <c r="F5" s="1" t="s">
        <v>14</v>
      </c>
      <c r="G5" s="8">
        <v>0</v>
      </c>
    </row>
    <row r="6" spans="1:7" x14ac:dyDescent="0.25">
      <c r="A6" s="5">
        <v>20</v>
      </c>
      <c r="B6" s="1">
        <v>11.93</v>
      </c>
      <c r="C6" s="1">
        <v>119.3</v>
      </c>
      <c r="D6" s="6">
        <v>5.13</v>
      </c>
      <c r="E6" s="1">
        <f t="shared" si="0"/>
        <v>1162.7680311890838</v>
      </c>
      <c r="F6" s="1" t="s">
        <v>15</v>
      </c>
      <c r="G6" s="8">
        <v>0</v>
      </c>
    </row>
    <row r="7" spans="1:7" x14ac:dyDescent="0.25">
      <c r="A7" s="5">
        <v>38</v>
      </c>
      <c r="B7" s="1">
        <v>3.7534999999999998</v>
      </c>
      <c r="C7" s="1">
        <v>37.534999999999997</v>
      </c>
      <c r="D7" s="6">
        <v>5.07</v>
      </c>
      <c r="E7" s="1">
        <f t="shared" si="0"/>
        <v>370.16765285996047</v>
      </c>
      <c r="F7" s="1" t="s">
        <v>15</v>
      </c>
      <c r="G7" s="8">
        <v>0</v>
      </c>
    </row>
    <row r="8" spans="1:7" x14ac:dyDescent="0.25">
      <c r="A8" s="5">
        <v>125</v>
      </c>
      <c r="B8" s="1">
        <v>9.2044999999999995</v>
      </c>
      <c r="C8" s="1">
        <v>92.044999999999987</v>
      </c>
      <c r="D8" s="6">
        <v>5.0999999999999996</v>
      </c>
      <c r="E8" s="1">
        <f t="shared" si="0"/>
        <v>902.40196078431359</v>
      </c>
      <c r="F8" s="1" t="s">
        <v>13</v>
      </c>
      <c r="G8" s="8">
        <v>0</v>
      </c>
    </row>
    <row r="9" spans="1:7" x14ac:dyDescent="0.25">
      <c r="A9" s="5" t="s">
        <v>3</v>
      </c>
      <c r="B9" s="1">
        <v>4.4644999999999992</v>
      </c>
      <c r="C9" s="1">
        <v>44.644999999999996</v>
      </c>
      <c r="D9" s="6">
        <v>5.39</v>
      </c>
      <c r="E9" s="1">
        <f t="shared" si="0"/>
        <v>414.14656771799633</v>
      </c>
      <c r="F9" s="1" t="s">
        <v>14</v>
      </c>
      <c r="G9" s="8">
        <v>0</v>
      </c>
    </row>
    <row r="10" spans="1:7" x14ac:dyDescent="0.25">
      <c r="A10" s="5">
        <v>78</v>
      </c>
      <c r="B10" s="1">
        <v>3.6349999999999998</v>
      </c>
      <c r="C10" s="1">
        <v>36.349999999999994</v>
      </c>
      <c r="D10" s="6">
        <v>5.07</v>
      </c>
      <c r="E10" s="1">
        <f t="shared" si="0"/>
        <v>358.48126232741612</v>
      </c>
      <c r="F10" s="1" t="s">
        <v>15</v>
      </c>
      <c r="G10" s="8">
        <v>0</v>
      </c>
    </row>
    <row r="11" spans="1:7" x14ac:dyDescent="0.25">
      <c r="A11" s="5">
        <v>102</v>
      </c>
      <c r="B11" s="1">
        <v>12.167</v>
      </c>
      <c r="C11" s="1">
        <v>121.67</v>
      </c>
      <c r="D11" s="6">
        <v>5.0999999999999996</v>
      </c>
      <c r="E11" s="1">
        <f t="shared" si="0"/>
        <v>1192.8431372549021</v>
      </c>
      <c r="F11" s="1" t="s">
        <v>15</v>
      </c>
      <c r="G11" s="8">
        <v>0</v>
      </c>
    </row>
    <row r="12" spans="1:7" x14ac:dyDescent="0.25">
      <c r="A12" s="5" t="s">
        <v>25</v>
      </c>
      <c r="B12" s="1">
        <v>4.8199999999999994</v>
      </c>
      <c r="C12" s="1">
        <v>48.199999999999996</v>
      </c>
      <c r="D12" s="6">
        <v>5.1100000000000003</v>
      </c>
      <c r="E12" s="1">
        <f t="shared" si="0"/>
        <v>471.62426614481404</v>
      </c>
      <c r="F12" s="1" t="s">
        <v>16</v>
      </c>
      <c r="G12" s="8">
        <v>0</v>
      </c>
    </row>
    <row r="13" spans="1:7" x14ac:dyDescent="0.25">
      <c r="A13" s="5">
        <v>127</v>
      </c>
      <c r="B13" s="1">
        <v>3.6349999999999998</v>
      </c>
      <c r="C13" s="1">
        <v>36.349999999999994</v>
      </c>
      <c r="D13" s="6">
        <v>5</v>
      </c>
      <c r="E13" s="1">
        <f t="shared" si="0"/>
        <v>363.49999999999994</v>
      </c>
      <c r="F13" s="1" t="s">
        <v>12</v>
      </c>
      <c r="G13" s="8">
        <v>0</v>
      </c>
    </row>
    <row r="14" spans="1:7" x14ac:dyDescent="0.25">
      <c r="A14" s="5" t="s">
        <v>4</v>
      </c>
      <c r="B14" s="1">
        <v>3.9904999999999999</v>
      </c>
      <c r="C14" s="1">
        <v>39.905000000000001</v>
      </c>
      <c r="D14" s="6">
        <v>5.0199999999999996</v>
      </c>
      <c r="E14" s="1">
        <f t="shared" si="0"/>
        <v>397.46015936254986</v>
      </c>
      <c r="F14" s="1" t="s">
        <v>14</v>
      </c>
      <c r="G14" s="8">
        <v>0</v>
      </c>
    </row>
    <row r="15" spans="1:7" x14ac:dyDescent="0.25">
      <c r="A15" s="5" t="s">
        <v>26</v>
      </c>
      <c r="B15" s="1">
        <v>4.5829999999999993</v>
      </c>
      <c r="C15" s="1">
        <v>45.829999999999991</v>
      </c>
      <c r="D15" s="6">
        <v>5.0199999999999996</v>
      </c>
      <c r="E15" s="1">
        <f t="shared" si="0"/>
        <v>456.4741035856573</v>
      </c>
      <c r="F15" s="1" t="s">
        <v>16</v>
      </c>
      <c r="G15" s="8">
        <v>0</v>
      </c>
    </row>
    <row r="16" spans="1:7" x14ac:dyDescent="0.25">
      <c r="A16" s="5">
        <v>85</v>
      </c>
      <c r="B16" s="1">
        <v>9.4414999999999996</v>
      </c>
      <c r="C16" s="1">
        <v>94.414999999999992</v>
      </c>
      <c r="D16" s="6">
        <v>5.14</v>
      </c>
      <c r="E16" s="1">
        <f t="shared" si="0"/>
        <v>918.43385214007787</v>
      </c>
      <c r="F16" s="1" t="s">
        <v>13</v>
      </c>
      <c r="G16" s="8">
        <v>0</v>
      </c>
    </row>
    <row r="17" spans="1:7" x14ac:dyDescent="0.25">
      <c r="A17" s="5">
        <v>63</v>
      </c>
      <c r="B17" s="1">
        <v>19.04</v>
      </c>
      <c r="C17" s="1">
        <v>190.39999999999998</v>
      </c>
      <c r="D17" s="6">
        <v>5.28</v>
      </c>
      <c r="E17" s="1">
        <f t="shared" si="0"/>
        <v>1803.0303030303025</v>
      </c>
      <c r="F17" s="1" t="s">
        <v>12</v>
      </c>
      <c r="G17" s="8">
        <v>0</v>
      </c>
    </row>
    <row r="18" spans="1:7" x14ac:dyDescent="0.25">
      <c r="A18" s="5" t="s">
        <v>22</v>
      </c>
      <c r="B18" s="1">
        <v>5.6494999999999997</v>
      </c>
      <c r="C18" s="1">
        <v>56.494999999999997</v>
      </c>
      <c r="D18" s="6">
        <v>5.0199999999999996</v>
      </c>
      <c r="E18" s="1">
        <f t="shared" si="0"/>
        <v>562.6992031872511</v>
      </c>
      <c r="F18" s="1" t="s">
        <v>16</v>
      </c>
      <c r="G18" s="8">
        <v>0</v>
      </c>
    </row>
    <row r="19" spans="1:7" x14ac:dyDescent="0.25">
      <c r="A19" s="5" t="s">
        <v>5</v>
      </c>
      <c r="B19" s="1">
        <v>4.8199999999999994</v>
      </c>
      <c r="C19" s="1">
        <v>48.199999999999996</v>
      </c>
      <c r="D19" s="6">
        <v>5.08</v>
      </c>
      <c r="E19" s="1">
        <f t="shared" si="0"/>
        <v>474.40944881889766</v>
      </c>
      <c r="F19" s="1" t="s">
        <v>16</v>
      </c>
      <c r="G19" s="8">
        <v>0</v>
      </c>
    </row>
    <row r="20" spans="1:7" x14ac:dyDescent="0.25">
      <c r="A20" s="5">
        <v>87</v>
      </c>
      <c r="B20" s="1">
        <v>4.4644999999999992</v>
      </c>
      <c r="C20" s="1">
        <v>44.644999999999996</v>
      </c>
      <c r="D20" s="6">
        <v>5.69</v>
      </c>
      <c r="E20" s="1">
        <f t="shared" si="0"/>
        <v>392.31107205623897</v>
      </c>
      <c r="F20" s="1" t="s">
        <v>12</v>
      </c>
      <c r="G20" s="8">
        <v>0</v>
      </c>
    </row>
    <row r="21" spans="1:7" x14ac:dyDescent="0.25">
      <c r="A21" s="5" t="s">
        <v>10</v>
      </c>
      <c r="B21" s="1">
        <v>5.1754999999999995</v>
      </c>
      <c r="C21" s="1">
        <v>51.754999999999995</v>
      </c>
      <c r="D21" s="6">
        <v>5.0999999999999996</v>
      </c>
      <c r="E21" s="1">
        <f t="shared" si="0"/>
        <v>507.40196078431376</v>
      </c>
      <c r="F21" s="1" t="s">
        <v>14</v>
      </c>
      <c r="G21" s="8">
        <v>0</v>
      </c>
    </row>
    <row r="22" spans="1:7" x14ac:dyDescent="0.25">
      <c r="A22" s="5">
        <v>11</v>
      </c>
      <c r="B22" s="1">
        <v>4.3460000000000001</v>
      </c>
      <c r="C22" s="1">
        <v>43.46</v>
      </c>
      <c r="D22" s="6">
        <v>5.0599999999999996</v>
      </c>
      <c r="E22" s="1">
        <f t="shared" si="0"/>
        <v>429.44664031620556</v>
      </c>
      <c r="F22" s="1" t="s">
        <v>13</v>
      </c>
      <c r="G22" s="8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4"/>
    </sheetView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4"/>
    </sheetView>
  </sheetViews>
  <sheetFormatPr defaultRowHeight="15" x14ac:dyDescent="0.25"/>
  <cols>
    <col min="1" max="1" width="34.140625" bestFit="1" customWidth="1"/>
    <col min="3" max="3" width="12" bestFit="1" customWidth="1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N10" sqref="N10"/>
    </sheetView>
  </sheetViews>
  <sheetFormatPr defaultRowHeight="15" x14ac:dyDescent="0.25"/>
  <cols>
    <col min="2" max="2" width="10.85546875" bestFit="1" customWidth="1"/>
    <col min="4" max="4" width="13.7109375" bestFit="1" customWidth="1"/>
    <col min="5" max="5" width="12" bestFit="1" customWidth="1"/>
    <col min="10" max="10" width="8.85546875" bestFit="1" customWidth="1"/>
  </cols>
  <sheetData>
    <row r="1" spans="1:14" x14ac:dyDescent="0.25">
      <c r="A1" s="4" t="s">
        <v>0</v>
      </c>
      <c r="B1" s="4" t="s">
        <v>23</v>
      </c>
      <c r="C1" s="4" t="s">
        <v>19</v>
      </c>
      <c r="D1" s="4" t="s">
        <v>30</v>
      </c>
      <c r="E1" s="4" t="s">
        <v>32</v>
      </c>
      <c r="F1" s="4" t="s">
        <v>11</v>
      </c>
      <c r="G1" s="4" t="s">
        <v>28</v>
      </c>
      <c r="J1" s="4" t="s">
        <v>34</v>
      </c>
      <c r="K1" s="4" t="s">
        <v>39</v>
      </c>
      <c r="L1" s="4" t="s">
        <v>48</v>
      </c>
      <c r="M1" s="4" t="s">
        <v>49</v>
      </c>
    </row>
    <row r="2" spans="1:14" x14ac:dyDescent="0.25">
      <c r="A2" s="5" t="s">
        <v>29</v>
      </c>
      <c r="B2" s="1">
        <v>0.01</v>
      </c>
      <c r="C2" s="1">
        <f>0.1185*B2 - 0.394</f>
        <v>-0.39281500000000003</v>
      </c>
      <c r="D2" s="1"/>
      <c r="E2" s="1">
        <v>0</v>
      </c>
      <c r="F2" s="1"/>
      <c r="G2" s="8">
        <v>0</v>
      </c>
      <c r="J2" s="1" t="s">
        <v>36</v>
      </c>
      <c r="K2" s="6">
        <f>AVERAGE(E3,E13,E17,E20)</f>
        <v>87.604478227521611</v>
      </c>
      <c r="L2" s="6">
        <f>_xlfn.STDEV.S(E3,E13,E17,E20)</f>
        <v>8.3549355716077081</v>
      </c>
      <c r="M2" s="6">
        <f>L2/SQRT(4)</f>
        <v>4.177467785803854</v>
      </c>
    </row>
    <row r="3" spans="1:14" x14ac:dyDescent="0.25">
      <c r="A3" s="5">
        <v>9</v>
      </c>
      <c r="B3" s="1">
        <v>82</v>
      </c>
      <c r="C3" s="1">
        <f t="shared" ref="C3:C22" si="0">0.1185*B3 - 0.394</f>
        <v>9.3229999999999986</v>
      </c>
      <c r="D3" s="1">
        <v>5.07</v>
      </c>
      <c r="E3" s="1">
        <f>C3*50/D3</f>
        <v>91.942800788954614</v>
      </c>
      <c r="F3" s="1" t="s">
        <v>12</v>
      </c>
      <c r="G3" s="10" t="s">
        <v>31</v>
      </c>
      <c r="J3" s="1" t="s">
        <v>37</v>
      </c>
      <c r="K3" s="6">
        <f>AVERAGE(E4,E8,E16,E22)</f>
        <v>91.099118265323938</v>
      </c>
      <c r="L3" s="6">
        <f>_xlfn.STDEV.S(E4,E8,E16,E22)</f>
        <v>16.830181380085804</v>
      </c>
      <c r="M3" s="6">
        <f t="shared" ref="M3:M6" si="1">L3/SQRT(4)</f>
        <v>8.4150906900429021</v>
      </c>
    </row>
    <row r="4" spans="1:14" x14ac:dyDescent="0.25">
      <c r="A4" s="5">
        <v>61</v>
      </c>
      <c r="B4" s="1">
        <v>95</v>
      </c>
      <c r="C4" s="1">
        <f t="shared" si="0"/>
        <v>10.8635</v>
      </c>
      <c r="D4" s="1">
        <v>5.04</v>
      </c>
      <c r="E4" s="1">
        <f t="shared" ref="E4:E22" si="2">C4*50/D4</f>
        <v>107.77281746031746</v>
      </c>
      <c r="F4" s="1" t="s">
        <v>13</v>
      </c>
      <c r="G4" s="10">
        <v>1</v>
      </c>
      <c r="J4" s="1" t="s">
        <v>14</v>
      </c>
      <c r="K4" s="6">
        <f>AVERAGE(E5,E9,E14,E21)</f>
        <v>105.71706539284911</v>
      </c>
      <c r="L4" s="6">
        <f>_xlfn.STDEV.S(E5,E9,E14,E21)</f>
        <v>31.042112323221453</v>
      </c>
      <c r="M4" s="6">
        <f t="shared" si="1"/>
        <v>15.521056161610726</v>
      </c>
    </row>
    <row r="5" spans="1:14" x14ac:dyDescent="0.25">
      <c r="A5" s="5" t="s">
        <v>24</v>
      </c>
      <c r="B5" s="1">
        <v>127</v>
      </c>
      <c r="C5" s="1">
        <f t="shared" si="0"/>
        <v>14.6555</v>
      </c>
      <c r="D5" s="1">
        <v>5.01</v>
      </c>
      <c r="E5" s="1">
        <f t="shared" si="2"/>
        <v>146.26247504990019</v>
      </c>
      <c r="F5" s="1" t="s">
        <v>14</v>
      </c>
      <c r="G5" s="10" t="s">
        <v>31</v>
      </c>
      <c r="J5" s="1" t="s">
        <v>38</v>
      </c>
      <c r="K5" s="6">
        <f>AVERAGE(E12,E15,E18,E19)</f>
        <v>153.92313494808903</v>
      </c>
      <c r="L5" s="6">
        <f>_xlfn.STDEV.S(E12,E15,E18,E19)</f>
        <v>25.773737977968629</v>
      </c>
      <c r="M5" s="6">
        <f t="shared" si="1"/>
        <v>12.886868988984315</v>
      </c>
    </row>
    <row r="6" spans="1:14" x14ac:dyDescent="0.25">
      <c r="A6" s="5">
        <v>20</v>
      </c>
      <c r="B6" s="1">
        <v>112</v>
      </c>
      <c r="C6" s="1">
        <f t="shared" si="0"/>
        <v>12.877999999999998</v>
      </c>
      <c r="D6" s="1">
        <v>5</v>
      </c>
      <c r="E6" s="1">
        <f t="shared" si="2"/>
        <v>128.77999999999997</v>
      </c>
      <c r="F6" s="1" t="s">
        <v>15</v>
      </c>
      <c r="G6" s="10" t="s">
        <v>31</v>
      </c>
      <c r="J6" s="1" t="s">
        <v>15</v>
      </c>
      <c r="K6" s="6">
        <f>AVERAGE(E6:E7,E10:E11)</f>
        <v>136.89169218666052</v>
      </c>
      <c r="L6" s="6">
        <f>_xlfn.STDEV.S(E7,E6,E10,E11)</f>
        <v>18.365226836901332</v>
      </c>
      <c r="M6" s="6">
        <f t="shared" si="1"/>
        <v>9.182613418450666</v>
      </c>
    </row>
    <row r="7" spans="1:14" x14ac:dyDescent="0.25">
      <c r="A7" s="5">
        <v>38</v>
      </c>
      <c r="B7" s="1">
        <v>142</v>
      </c>
      <c r="C7" s="1">
        <f t="shared" si="0"/>
        <v>16.433</v>
      </c>
      <c r="D7" s="1">
        <v>5.05</v>
      </c>
      <c r="E7" s="1">
        <f t="shared" si="2"/>
        <v>162.70297029702971</v>
      </c>
      <c r="F7" s="1" t="s">
        <v>15</v>
      </c>
      <c r="G7" s="10" t="s">
        <v>31</v>
      </c>
    </row>
    <row r="8" spans="1:14" x14ac:dyDescent="0.25">
      <c r="A8" s="5">
        <v>125</v>
      </c>
      <c r="B8" s="1">
        <v>61</v>
      </c>
      <c r="C8" s="1">
        <f t="shared" si="0"/>
        <v>6.8344999999999994</v>
      </c>
      <c r="D8" s="1">
        <v>5.01</v>
      </c>
      <c r="E8" s="1">
        <f t="shared" si="2"/>
        <v>68.208582834331338</v>
      </c>
      <c r="F8" s="1" t="s">
        <v>13</v>
      </c>
      <c r="G8" s="10">
        <v>1</v>
      </c>
    </row>
    <row r="9" spans="1:14" x14ac:dyDescent="0.25">
      <c r="A9" s="5" t="s">
        <v>3</v>
      </c>
      <c r="B9" s="1">
        <v>100</v>
      </c>
      <c r="C9" s="1">
        <f t="shared" si="0"/>
        <v>11.456</v>
      </c>
      <c r="D9" s="1">
        <v>5.09</v>
      </c>
      <c r="E9" s="1">
        <f t="shared" si="2"/>
        <v>112.53438113948918</v>
      </c>
      <c r="F9" s="1" t="s">
        <v>14</v>
      </c>
      <c r="G9" s="10">
        <v>1</v>
      </c>
      <c r="J9" s="1" t="s">
        <v>36</v>
      </c>
      <c r="K9" s="1">
        <v>146.26247504990019</v>
      </c>
      <c r="L9" s="1">
        <v>112.53438113948918</v>
      </c>
      <c r="M9" s="1">
        <v>88.313373253493012</v>
      </c>
      <c r="N9" s="1">
        <v>75.758032128514046</v>
      </c>
    </row>
    <row r="10" spans="1:14" x14ac:dyDescent="0.25">
      <c r="A10" s="5">
        <v>78</v>
      </c>
      <c r="B10" s="1">
        <v>108</v>
      </c>
      <c r="C10" s="1">
        <f t="shared" si="0"/>
        <v>12.404</v>
      </c>
      <c r="D10" s="1">
        <v>5.16</v>
      </c>
      <c r="E10" s="1">
        <f t="shared" si="2"/>
        <v>120.1937984496124</v>
      </c>
      <c r="F10" s="1" t="s">
        <v>15</v>
      </c>
      <c r="G10" s="10">
        <v>1</v>
      </c>
      <c r="J10" s="1" t="s">
        <v>37</v>
      </c>
      <c r="K10" s="1">
        <v>118.10714285714283</v>
      </c>
      <c r="L10" s="1">
        <v>153.35828343313372</v>
      </c>
      <c r="M10" s="1">
        <v>167.21613545816734</v>
      </c>
      <c r="N10" s="1">
        <v>177.01097804391216</v>
      </c>
    </row>
    <row r="11" spans="1:14" x14ac:dyDescent="0.25">
      <c r="A11" s="5">
        <v>102</v>
      </c>
      <c r="B11" s="1">
        <v>118</v>
      </c>
      <c r="C11" s="1">
        <f t="shared" si="0"/>
        <v>13.588999999999999</v>
      </c>
      <c r="D11" s="1">
        <v>5</v>
      </c>
      <c r="E11" s="1">
        <f t="shared" si="2"/>
        <v>135.88999999999999</v>
      </c>
      <c r="F11" s="1" t="s">
        <v>15</v>
      </c>
      <c r="G11" s="10" t="s">
        <v>31</v>
      </c>
    </row>
    <row r="12" spans="1:14" x14ac:dyDescent="0.25">
      <c r="A12" s="5" t="s">
        <v>25</v>
      </c>
      <c r="B12" s="1">
        <v>101</v>
      </c>
      <c r="C12" s="1">
        <f t="shared" si="0"/>
        <v>11.574499999999999</v>
      </c>
      <c r="D12" s="1">
        <v>4.9000000000000004</v>
      </c>
      <c r="E12" s="1">
        <f t="shared" si="2"/>
        <v>118.10714285714283</v>
      </c>
      <c r="F12" s="1" t="s">
        <v>16</v>
      </c>
      <c r="G12" s="10">
        <v>1</v>
      </c>
    </row>
    <row r="13" spans="1:14" x14ac:dyDescent="0.25">
      <c r="A13" s="5">
        <v>127</v>
      </c>
      <c r="B13" s="1">
        <v>74</v>
      </c>
      <c r="C13" s="1">
        <f t="shared" si="0"/>
        <v>8.375</v>
      </c>
      <c r="D13" s="1">
        <v>5.0199999999999996</v>
      </c>
      <c r="E13" s="1">
        <f t="shared" si="2"/>
        <v>83.416334661354583</v>
      </c>
      <c r="F13" s="1" t="s">
        <v>12</v>
      </c>
      <c r="G13" s="10">
        <v>1</v>
      </c>
    </row>
    <row r="14" spans="1:14" x14ac:dyDescent="0.25">
      <c r="A14" s="5" t="s">
        <v>4</v>
      </c>
      <c r="B14" s="1">
        <v>78</v>
      </c>
      <c r="C14" s="1">
        <f t="shared" si="0"/>
        <v>8.8490000000000002</v>
      </c>
      <c r="D14" s="1">
        <v>5.01</v>
      </c>
      <c r="E14" s="1">
        <f t="shared" si="2"/>
        <v>88.313373253493012</v>
      </c>
      <c r="F14" s="1" t="s">
        <v>14</v>
      </c>
      <c r="G14" s="10">
        <v>1</v>
      </c>
    </row>
    <row r="15" spans="1:14" x14ac:dyDescent="0.25">
      <c r="A15" s="5" t="s">
        <v>26</v>
      </c>
      <c r="B15" s="1">
        <v>133</v>
      </c>
      <c r="C15" s="1">
        <f t="shared" si="0"/>
        <v>15.366499999999998</v>
      </c>
      <c r="D15" s="1">
        <v>5.01</v>
      </c>
      <c r="E15" s="1">
        <f t="shared" si="2"/>
        <v>153.35828343313372</v>
      </c>
      <c r="F15" s="1" t="s">
        <v>16</v>
      </c>
      <c r="G15" s="10" t="s">
        <v>31</v>
      </c>
    </row>
    <row r="16" spans="1:14" x14ac:dyDescent="0.25">
      <c r="A16" s="5">
        <v>85</v>
      </c>
      <c r="B16" s="1">
        <v>87</v>
      </c>
      <c r="C16" s="1">
        <f t="shared" si="0"/>
        <v>9.9154999999999998</v>
      </c>
      <c r="D16" s="1">
        <v>5.0599999999999996</v>
      </c>
      <c r="E16" s="1">
        <f t="shared" si="2"/>
        <v>97.979249011857704</v>
      </c>
      <c r="F16" s="1" t="s">
        <v>13</v>
      </c>
      <c r="G16" s="10">
        <v>1</v>
      </c>
    </row>
    <row r="17" spans="1:7" x14ac:dyDescent="0.25">
      <c r="A17" s="5">
        <v>63</v>
      </c>
      <c r="B17" s="1">
        <v>70</v>
      </c>
      <c r="C17" s="1">
        <f t="shared" si="0"/>
        <v>7.9009999999999998</v>
      </c>
      <c r="D17" s="1">
        <v>5.05</v>
      </c>
      <c r="E17" s="1">
        <f t="shared" si="2"/>
        <v>78.227722772277232</v>
      </c>
      <c r="F17" s="1" t="s">
        <v>12</v>
      </c>
      <c r="G17" s="10">
        <v>1</v>
      </c>
    </row>
    <row r="18" spans="1:7" x14ac:dyDescent="0.25">
      <c r="A18" s="5" t="s">
        <v>22</v>
      </c>
      <c r="B18" s="1">
        <v>145</v>
      </c>
      <c r="C18" s="1">
        <f t="shared" si="0"/>
        <v>16.788499999999999</v>
      </c>
      <c r="D18" s="1">
        <v>5.0199999999999996</v>
      </c>
      <c r="E18" s="1">
        <f t="shared" si="2"/>
        <v>167.21613545816734</v>
      </c>
      <c r="F18" s="1" t="s">
        <v>16</v>
      </c>
      <c r="G18" s="10" t="s">
        <v>31</v>
      </c>
    </row>
    <row r="19" spans="1:7" x14ac:dyDescent="0.25">
      <c r="A19" s="5" t="s">
        <v>5</v>
      </c>
      <c r="B19" s="1">
        <v>153</v>
      </c>
      <c r="C19" s="1">
        <f t="shared" si="0"/>
        <v>17.736499999999999</v>
      </c>
      <c r="D19" s="1">
        <v>5.01</v>
      </c>
      <c r="E19" s="1">
        <f t="shared" si="2"/>
        <v>177.01097804391216</v>
      </c>
      <c r="F19" s="1" t="s">
        <v>16</v>
      </c>
      <c r="G19" s="10" t="s">
        <v>31</v>
      </c>
    </row>
    <row r="20" spans="1:7" x14ac:dyDescent="0.25">
      <c r="A20" s="5">
        <v>87</v>
      </c>
      <c r="B20" s="1">
        <v>87</v>
      </c>
      <c r="C20" s="1">
        <f t="shared" si="0"/>
        <v>9.9154999999999998</v>
      </c>
      <c r="D20" s="1">
        <v>5.12</v>
      </c>
      <c r="E20" s="1">
        <f t="shared" si="2"/>
        <v>96.8310546875</v>
      </c>
      <c r="F20" s="1" t="s">
        <v>12</v>
      </c>
      <c r="G20" s="10">
        <v>1</v>
      </c>
    </row>
    <row r="21" spans="1:7" x14ac:dyDescent="0.25">
      <c r="A21" s="5" t="s">
        <v>10</v>
      </c>
      <c r="B21" s="1">
        <v>67</v>
      </c>
      <c r="C21" s="1">
        <f t="shared" si="0"/>
        <v>7.5454999999999997</v>
      </c>
      <c r="D21" s="1">
        <v>4.9800000000000004</v>
      </c>
      <c r="E21" s="1">
        <f t="shared" si="2"/>
        <v>75.758032128514046</v>
      </c>
      <c r="F21" s="1" t="s">
        <v>14</v>
      </c>
      <c r="G21" s="10">
        <v>1</v>
      </c>
    </row>
    <row r="22" spans="1:7" x14ac:dyDescent="0.25">
      <c r="A22" s="5">
        <v>11</v>
      </c>
      <c r="B22" s="1">
        <v>83</v>
      </c>
      <c r="C22" s="1">
        <f t="shared" si="0"/>
        <v>9.4414999999999996</v>
      </c>
      <c r="D22" s="1">
        <v>5.22</v>
      </c>
      <c r="E22" s="1">
        <f t="shared" si="2"/>
        <v>90.435823754789268</v>
      </c>
      <c r="F22" s="1" t="s">
        <v>13</v>
      </c>
      <c r="G22" s="10">
        <v>1</v>
      </c>
    </row>
    <row r="23" spans="1:7" x14ac:dyDescent="0.25">
      <c r="A23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L9" sqref="L9"/>
    </sheetView>
  </sheetViews>
  <sheetFormatPr defaultRowHeight="15" x14ac:dyDescent="0.25"/>
  <cols>
    <col min="1" max="1" width="10.42578125" bestFit="1" customWidth="1"/>
  </cols>
  <sheetData>
    <row r="1" spans="1:13" x14ac:dyDescent="0.25">
      <c r="A1" s="4" t="s">
        <v>33</v>
      </c>
      <c r="B1" s="4" t="s">
        <v>34</v>
      </c>
      <c r="C1" s="4" t="s">
        <v>35</v>
      </c>
      <c r="G1" s="4" t="s">
        <v>34</v>
      </c>
      <c r="H1" s="4" t="s">
        <v>35</v>
      </c>
      <c r="I1" s="4" t="s">
        <v>48</v>
      </c>
      <c r="J1" s="4" t="s">
        <v>49</v>
      </c>
      <c r="L1" s="6" t="s">
        <v>14</v>
      </c>
      <c r="M1" s="6" t="s">
        <v>38</v>
      </c>
    </row>
    <row r="2" spans="1:13" x14ac:dyDescent="0.25">
      <c r="A2" s="1">
        <v>54</v>
      </c>
      <c r="B2" s="1"/>
      <c r="C2" s="1">
        <v>8.06</v>
      </c>
      <c r="G2" s="6" t="s">
        <v>36</v>
      </c>
      <c r="H2" s="6">
        <f>AVERAGE(C4,C11,C13,C19)</f>
        <v>6.4375</v>
      </c>
      <c r="I2" s="6">
        <f>_xlfn.STDEV.S(C4,C13,C19,C11)</f>
        <v>0.2071030339388264</v>
      </c>
      <c r="J2" s="6">
        <f>I2/SQRT(4)</f>
        <v>0.1035515169694132</v>
      </c>
      <c r="L2" s="6">
        <v>6.47</v>
      </c>
      <c r="M2">
        <v>6.14</v>
      </c>
    </row>
    <row r="3" spans="1:13" x14ac:dyDescent="0.25">
      <c r="A3" s="1"/>
      <c r="B3" s="1"/>
      <c r="C3" s="1"/>
      <c r="G3" s="6" t="s">
        <v>37</v>
      </c>
      <c r="H3" s="6">
        <f>AVERAGE(C5,C10,C12,C18)</f>
        <v>5.8825000000000003</v>
      </c>
      <c r="I3" s="6">
        <f>_xlfn.STDEV.S(C5,C10,C12,C18)</f>
        <v>0.19517086531208166</v>
      </c>
      <c r="J3" s="6">
        <f t="shared" ref="J3:J6" si="0">I3/SQRT(4)</f>
        <v>9.7585432656040832E-2</v>
      </c>
      <c r="L3">
        <v>6.44</v>
      </c>
      <c r="M3">
        <v>6.1</v>
      </c>
    </row>
    <row r="4" spans="1:13" x14ac:dyDescent="0.25">
      <c r="A4" s="1">
        <v>9</v>
      </c>
      <c r="B4" s="1" t="s">
        <v>36</v>
      </c>
      <c r="C4" s="1">
        <v>6.67</v>
      </c>
      <c r="G4" s="6" t="s">
        <v>14</v>
      </c>
      <c r="H4" s="6">
        <f>AVERAGE(C6,C8,C14,C16)</f>
        <v>6.5249999999999995</v>
      </c>
      <c r="I4" s="6">
        <f>_xlfn.STDEV.S(C6,C8,C14,C16)</f>
        <v>0.33271609519228257</v>
      </c>
      <c r="J4" s="6">
        <f t="shared" si="0"/>
        <v>0.16635804759614128</v>
      </c>
      <c r="L4">
        <v>6.99</v>
      </c>
      <c r="M4">
        <v>5.61</v>
      </c>
    </row>
    <row r="5" spans="1:13" x14ac:dyDescent="0.25">
      <c r="A5" s="1">
        <v>11</v>
      </c>
      <c r="B5" s="1" t="s">
        <v>37</v>
      </c>
      <c r="C5" s="1">
        <v>5.59</v>
      </c>
      <c r="G5" s="6" t="s">
        <v>38</v>
      </c>
      <c r="H5" s="6">
        <f>AVERAGE(C7,C9,C15,C17)</f>
        <v>5.9499999999999993</v>
      </c>
      <c r="I5" s="6">
        <f>_xlfn.STDEV.S(C9,C15,C17,C7)</f>
        <v>0.24097026095903726</v>
      </c>
      <c r="J5" s="6">
        <f t="shared" si="0"/>
        <v>0.12048513047951863</v>
      </c>
      <c r="L5">
        <v>6.2</v>
      </c>
      <c r="M5">
        <v>5.95</v>
      </c>
    </row>
    <row r="6" spans="1:13" x14ac:dyDescent="0.25">
      <c r="A6" s="1" t="s">
        <v>4</v>
      </c>
      <c r="B6" s="1" t="s">
        <v>14</v>
      </c>
      <c r="C6" s="1">
        <v>6.47</v>
      </c>
      <c r="G6" s="6" t="s">
        <v>15</v>
      </c>
      <c r="H6" s="6">
        <f>AVERAGE(C20:C23)</f>
        <v>5.9474999999999998</v>
      </c>
      <c r="I6" s="6">
        <f>_xlfn.STDEV.S(C20:C23)</f>
        <v>7.0415433914258696E-2</v>
      </c>
      <c r="J6" s="6">
        <f t="shared" si="0"/>
        <v>3.5207716957129348E-2</v>
      </c>
    </row>
    <row r="7" spans="1:13" x14ac:dyDescent="0.25">
      <c r="A7" s="1" t="s">
        <v>5</v>
      </c>
      <c r="B7" s="1" t="s">
        <v>38</v>
      </c>
      <c r="C7" s="1">
        <v>6.14</v>
      </c>
    </row>
    <row r="8" spans="1:13" x14ac:dyDescent="0.25">
      <c r="A8" s="1" t="s">
        <v>3</v>
      </c>
      <c r="B8" s="1" t="s">
        <v>14</v>
      </c>
      <c r="C8" s="1">
        <v>6.44</v>
      </c>
    </row>
    <row r="9" spans="1:13" x14ac:dyDescent="0.25">
      <c r="A9" s="1" t="s">
        <v>22</v>
      </c>
      <c r="B9" s="1" t="s">
        <v>38</v>
      </c>
      <c r="C9" s="1">
        <v>6.1</v>
      </c>
    </row>
    <row r="10" spans="1:13" x14ac:dyDescent="0.25">
      <c r="A10" s="1">
        <v>61</v>
      </c>
      <c r="B10" s="1" t="s">
        <v>37</v>
      </c>
      <c r="C10" s="1">
        <v>5.99</v>
      </c>
    </row>
    <row r="11" spans="1:13" x14ac:dyDescent="0.25">
      <c r="A11" s="1">
        <v>63</v>
      </c>
      <c r="B11" s="1" t="s">
        <v>36</v>
      </c>
      <c r="C11" s="1">
        <v>6.17</v>
      </c>
    </row>
    <row r="12" spans="1:13" x14ac:dyDescent="0.25">
      <c r="A12" s="1">
        <v>85</v>
      </c>
      <c r="B12" s="1" t="s">
        <v>37</v>
      </c>
      <c r="C12" s="1">
        <v>5.98</v>
      </c>
    </row>
    <row r="13" spans="1:13" x14ac:dyDescent="0.25">
      <c r="A13" s="1">
        <v>87</v>
      </c>
      <c r="B13" s="1" t="s">
        <v>36</v>
      </c>
      <c r="C13" s="1">
        <v>6.49</v>
      </c>
    </row>
    <row r="14" spans="1:13" x14ac:dyDescent="0.25">
      <c r="A14" s="1" t="s">
        <v>10</v>
      </c>
      <c r="B14" s="1" t="s">
        <v>14</v>
      </c>
      <c r="C14" s="1">
        <v>6.99</v>
      </c>
    </row>
    <row r="15" spans="1:13" x14ac:dyDescent="0.25">
      <c r="A15" s="1" t="s">
        <v>25</v>
      </c>
      <c r="B15" s="1" t="s">
        <v>38</v>
      </c>
      <c r="C15" s="1">
        <v>5.61</v>
      </c>
    </row>
    <row r="16" spans="1:13" x14ac:dyDescent="0.25">
      <c r="A16" s="1" t="s">
        <v>24</v>
      </c>
      <c r="B16" s="1" t="s">
        <v>14</v>
      </c>
      <c r="C16" s="1">
        <v>6.2</v>
      </c>
    </row>
    <row r="17" spans="1:3" x14ac:dyDescent="0.25">
      <c r="A17" s="1" t="s">
        <v>26</v>
      </c>
      <c r="B17" s="1" t="s">
        <v>38</v>
      </c>
      <c r="C17" s="1">
        <v>5.95</v>
      </c>
    </row>
    <row r="18" spans="1:3" x14ac:dyDescent="0.25">
      <c r="A18" s="1">
        <v>125</v>
      </c>
      <c r="B18" s="1" t="s">
        <v>37</v>
      </c>
      <c r="C18" s="1">
        <v>5.97</v>
      </c>
    </row>
    <row r="19" spans="1:3" x14ac:dyDescent="0.25">
      <c r="A19" s="1">
        <v>127</v>
      </c>
      <c r="B19" s="1" t="s">
        <v>36</v>
      </c>
      <c r="C19" s="1">
        <v>6.42</v>
      </c>
    </row>
    <row r="20" spans="1:3" x14ac:dyDescent="0.25">
      <c r="A20" s="1">
        <v>20</v>
      </c>
      <c r="B20" s="1" t="s">
        <v>15</v>
      </c>
      <c r="C20" s="1">
        <v>5.93</v>
      </c>
    </row>
    <row r="21" spans="1:3" x14ac:dyDescent="0.25">
      <c r="A21" s="1">
        <v>38</v>
      </c>
      <c r="B21" s="1" t="s">
        <v>15</v>
      </c>
      <c r="C21" s="1">
        <v>5.95</v>
      </c>
    </row>
    <row r="22" spans="1:3" x14ac:dyDescent="0.25">
      <c r="A22" s="1">
        <v>78</v>
      </c>
      <c r="B22" s="1" t="s">
        <v>15</v>
      </c>
      <c r="C22" s="1">
        <v>5.87</v>
      </c>
    </row>
    <row r="23" spans="1:3" x14ac:dyDescent="0.25">
      <c r="A23" s="1">
        <v>102</v>
      </c>
      <c r="B23" s="1" t="s">
        <v>15</v>
      </c>
      <c r="C23" s="1">
        <v>6.04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N15" sqref="N15"/>
    </sheetView>
  </sheetViews>
  <sheetFormatPr defaultRowHeight="15" x14ac:dyDescent="0.25"/>
  <cols>
    <col min="2" max="2" width="10.85546875" bestFit="1" customWidth="1"/>
    <col min="3" max="3" width="11.42578125" bestFit="1" customWidth="1"/>
    <col min="4" max="4" width="9" bestFit="1" customWidth="1"/>
    <col min="5" max="5" width="11.140625" bestFit="1" customWidth="1"/>
    <col min="6" max="6" width="12" bestFit="1" customWidth="1"/>
    <col min="12" max="13" width="12" bestFit="1" customWidth="1"/>
  </cols>
  <sheetData>
    <row r="1" spans="1:15" x14ac:dyDescent="0.25">
      <c r="A1" s="4" t="s">
        <v>0</v>
      </c>
      <c r="B1" s="4" t="s">
        <v>6</v>
      </c>
      <c r="C1" s="4" t="s">
        <v>9</v>
      </c>
      <c r="D1" s="4" t="s">
        <v>7</v>
      </c>
      <c r="E1" s="4" t="s">
        <v>21</v>
      </c>
      <c r="F1" s="4" t="s">
        <v>8</v>
      </c>
      <c r="G1" s="4" t="s">
        <v>11</v>
      </c>
      <c r="H1" s="4" t="s">
        <v>28</v>
      </c>
      <c r="K1" s="11" t="s">
        <v>34</v>
      </c>
      <c r="L1" s="11" t="s">
        <v>40</v>
      </c>
      <c r="M1" s="11" t="s">
        <v>48</v>
      </c>
      <c r="N1" s="11" t="s">
        <v>49</v>
      </c>
    </row>
    <row r="2" spans="1:15" x14ac:dyDescent="0.25">
      <c r="A2" s="1" t="s">
        <v>2</v>
      </c>
      <c r="B2" s="1">
        <v>1.31911</v>
      </c>
      <c r="C2" s="1">
        <v>1.31911</v>
      </c>
      <c r="D2" s="1">
        <f>C2*0.326</f>
        <v>0.43002986000000004</v>
      </c>
      <c r="E2" s="6">
        <v>2.7</v>
      </c>
      <c r="F2" s="1">
        <f>D2*50/E2</f>
        <v>7.9635159259259263</v>
      </c>
      <c r="G2" s="1"/>
      <c r="H2" s="8">
        <v>0</v>
      </c>
      <c r="K2" t="s">
        <v>36</v>
      </c>
      <c r="L2" s="12">
        <f>AVERAGE(F3,F13,F17,F20)</f>
        <v>17.749880712123499</v>
      </c>
      <c r="M2" s="12">
        <f>_xlfn.STDEV.S(F3,F13,F17,F20)</f>
        <v>6.0670603951210982</v>
      </c>
      <c r="N2" s="12">
        <f>M2/SQRT(4)</f>
        <v>3.0335301975605491</v>
      </c>
    </row>
    <row r="3" spans="1:15" x14ac:dyDescent="0.25">
      <c r="A3" s="1">
        <v>9</v>
      </c>
      <c r="B3" s="1">
        <v>1.412428</v>
      </c>
      <c r="C3" s="1">
        <v>1.412428</v>
      </c>
      <c r="D3" s="1">
        <f t="shared" ref="D3:D22" si="0">C3*0.326</f>
        <v>0.460451528</v>
      </c>
      <c r="E3" s="6">
        <v>2.512</v>
      </c>
      <c r="F3" s="1">
        <f t="shared" ref="F3:F22" si="1">D3*50/E3</f>
        <v>9.1650383757961773</v>
      </c>
      <c r="G3" s="1" t="s">
        <v>12</v>
      </c>
      <c r="H3" s="8">
        <v>0</v>
      </c>
      <c r="K3" t="s">
        <v>37</v>
      </c>
      <c r="L3" s="12">
        <f>AVERAGE(F4,F8,F16,F22)</f>
        <v>7.9986962051314459</v>
      </c>
      <c r="M3" s="12">
        <f>_xlfn.STDEV.S(F4,F8,F16,F22)</f>
        <v>0.52389668042425774</v>
      </c>
      <c r="N3" s="12">
        <f t="shared" ref="N3:N6" si="2">M3/SQRT(4)</f>
        <v>0.26194834021212887</v>
      </c>
    </row>
    <row r="4" spans="1:15" x14ac:dyDescent="0.25">
      <c r="A4" s="1">
        <v>61</v>
      </c>
      <c r="B4" s="1">
        <v>1.225792</v>
      </c>
      <c r="C4" s="1">
        <v>1.225792</v>
      </c>
      <c r="D4" s="1">
        <f t="shared" si="0"/>
        <v>0.39960819200000003</v>
      </c>
      <c r="E4" s="6">
        <v>2.5110000000000001</v>
      </c>
      <c r="F4" s="1">
        <f t="shared" si="1"/>
        <v>7.9571523695738753</v>
      </c>
      <c r="G4" s="1" t="s">
        <v>13</v>
      </c>
      <c r="H4" s="8">
        <v>0</v>
      </c>
      <c r="K4" t="s">
        <v>14</v>
      </c>
      <c r="L4" s="12">
        <f>AVERAGE(F5,F9,F14,F21)</f>
        <v>9.3380735816408453</v>
      </c>
      <c r="M4" s="12">
        <f>_xlfn.STDEV.S(F5,F9,F14,F21)</f>
        <v>5.2364029566307151</v>
      </c>
      <c r="N4" s="12">
        <f t="shared" si="2"/>
        <v>2.6182014783153575</v>
      </c>
    </row>
    <row r="5" spans="1:15" x14ac:dyDescent="0.25">
      <c r="A5" s="1" t="s">
        <v>24</v>
      </c>
      <c r="B5" s="1">
        <v>0.26150600000000002</v>
      </c>
      <c r="C5" s="1">
        <f>10*0.261506</f>
        <v>2.6150600000000002</v>
      </c>
      <c r="D5" s="1">
        <f t="shared" si="0"/>
        <v>0.85250956000000011</v>
      </c>
      <c r="E5" s="6">
        <v>2.5299999999999998</v>
      </c>
      <c r="F5" s="1">
        <f t="shared" si="1"/>
        <v>16.848015019762851</v>
      </c>
      <c r="G5" s="1" t="s">
        <v>14</v>
      </c>
      <c r="H5" s="8">
        <v>1</v>
      </c>
      <c r="K5" t="s">
        <v>38</v>
      </c>
      <c r="L5" s="12">
        <f>AVERAGE(F12,F15,F18,F19)</f>
        <v>28.896252486542092</v>
      </c>
      <c r="M5" s="12">
        <f>_xlfn.STDEV.S(F12,F15,F18,F19)</f>
        <v>11.627452487606437</v>
      </c>
      <c r="N5" s="12">
        <f t="shared" si="2"/>
        <v>5.8137262438032185</v>
      </c>
    </row>
    <row r="6" spans="1:15" x14ac:dyDescent="0.25">
      <c r="A6" s="1">
        <v>20</v>
      </c>
      <c r="B6" s="1">
        <v>1.2568980000000001</v>
      </c>
      <c r="C6" s="1">
        <v>1.2568980000000001</v>
      </c>
      <c r="D6" s="1">
        <f t="shared" si="0"/>
        <v>0.40974874800000005</v>
      </c>
      <c r="E6" s="6">
        <v>2.556</v>
      </c>
      <c r="F6" s="1">
        <f t="shared" si="1"/>
        <v>8.0154293427230048</v>
      </c>
      <c r="G6" s="1" t="s">
        <v>15</v>
      </c>
      <c r="H6" s="8">
        <v>0</v>
      </c>
      <c r="K6" t="s">
        <v>15</v>
      </c>
      <c r="L6" s="12">
        <f>AVERAGE(F6:F7,F10:F11)</f>
        <v>6.5528522083011715</v>
      </c>
      <c r="M6" s="12">
        <f>_xlfn.STDEV.S(F7,F6,F10,F11)</f>
        <v>1.9442977264017485</v>
      </c>
      <c r="N6" s="12">
        <f t="shared" si="2"/>
        <v>0.97214886320087424</v>
      </c>
    </row>
    <row r="7" spans="1:15" x14ac:dyDescent="0.25">
      <c r="A7" s="1">
        <v>38</v>
      </c>
      <c r="B7" s="1">
        <v>1.070262</v>
      </c>
      <c r="C7" s="1">
        <v>1.070262</v>
      </c>
      <c r="D7" s="1">
        <f t="shared" si="0"/>
        <v>0.34890541200000003</v>
      </c>
      <c r="E7" s="7">
        <v>2.5</v>
      </c>
      <c r="F7" s="1">
        <f t="shared" si="1"/>
        <v>6.9781082400000001</v>
      </c>
      <c r="G7" s="1" t="s">
        <v>15</v>
      </c>
      <c r="H7" s="8">
        <v>0</v>
      </c>
    </row>
    <row r="8" spans="1:15" x14ac:dyDescent="0.25">
      <c r="A8" s="1">
        <v>125</v>
      </c>
      <c r="B8" s="1">
        <v>1.1635800000000001</v>
      </c>
      <c r="C8" s="1">
        <v>1.1635800000000001</v>
      </c>
      <c r="D8" s="1">
        <f t="shared" si="0"/>
        <v>0.37932708000000004</v>
      </c>
      <c r="E8" s="6">
        <v>2.597</v>
      </c>
      <c r="F8" s="1">
        <f t="shared" si="1"/>
        <v>7.3031782826338096</v>
      </c>
      <c r="G8" s="1" t="s">
        <v>13</v>
      </c>
      <c r="H8" s="8">
        <v>0</v>
      </c>
    </row>
    <row r="9" spans="1:15" x14ac:dyDescent="0.25">
      <c r="A9" s="1" t="s">
        <v>3</v>
      </c>
      <c r="B9" s="1">
        <v>1.412428</v>
      </c>
      <c r="C9" s="1">
        <v>1.412428</v>
      </c>
      <c r="D9" s="1">
        <f t="shared" si="0"/>
        <v>0.460451528</v>
      </c>
      <c r="E9" s="6">
        <v>2.56</v>
      </c>
      <c r="F9" s="1">
        <f t="shared" si="1"/>
        <v>8.9931939062499993</v>
      </c>
      <c r="G9" s="1" t="s">
        <v>14</v>
      </c>
      <c r="H9" s="8">
        <v>0</v>
      </c>
      <c r="K9" t="s">
        <v>14</v>
      </c>
      <c r="L9" s="1">
        <v>16.848015019762851</v>
      </c>
      <c r="M9" s="1">
        <v>8.9931939062499993</v>
      </c>
      <c r="N9">
        <v>5.5651085302362837</v>
      </c>
      <c r="O9">
        <v>5.9459768703142455</v>
      </c>
    </row>
    <row r="10" spans="1:15" x14ac:dyDescent="0.25">
      <c r="A10" s="1">
        <v>78</v>
      </c>
      <c r="B10" s="1">
        <v>1.1635800000000001</v>
      </c>
      <c r="C10" s="1">
        <v>1.1635800000000001</v>
      </c>
      <c r="D10" s="1">
        <f t="shared" si="0"/>
        <v>0.37932708000000004</v>
      </c>
      <c r="E10" s="6">
        <v>2.5249999999999999</v>
      </c>
      <c r="F10" s="1">
        <f t="shared" si="1"/>
        <v>7.511427326732675</v>
      </c>
      <c r="G10" s="1" t="s">
        <v>15</v>
      </c>
      <c r="H10" s="8">
        <v>0</v>
      </c>
      <c r="K10" t="s">
        <v>38</v>
      </c>
      <c r="L10" s="1">
        <v>26.730974439638224</v>
      </c>
      <c r="M10" s="1">
        <v>38.846638768258984</v>
      </c>
      <c r="N10" s="1">
        <v>36.656817753338572</v>
      </c>
      <c r="O10" s="1">
        <v>13.350578984932593</v>
      </c>
    </row>
    <row r="11" spans="1:15" x14ac:dyDescent="0.25">
      <c r="A11" s="1">
        <v>102</v>
      </c>
      <c r="B11" s="1">
        <v>0.57256600000000002</v>
      </c>
      <c r="C11" s="1">
        <v>0.57256600000000002</v>
      </c>
      <c r="D11" s="1">
        <f t="shared" si="0"/>
        <v>0.18665651600000002</v>
      </c>
      <c r="E11" s="6">
        <v>2.5179999999999998</v>
      </c>
      <c r="F11" s="1">
        <f t="shared" si="1"/>
        <v>3.7064439237490081</v>
      </c>
      <c r="G11" s="1" t="s">
        <v>15</v>
      </c>
      <c r="H11" s="8">
        <v>0</v>
      </c>
    </row>
    <row r="12" spans="1:15" x14ac:dyDescent="0.25">
      <c r="A12" s="1" t="s">
        <v>25</v>
      </c>
      <c r="B12" s="1">
        <v>0.41703600000000002</v>
      </c>
      <c r="C12" s="1">
        <f>10*0.417036</f>
        <v>4.1703600000000005</v>
      </c>
      <c r="D12" s="1">
        <f t="shared" si="0"/>
        <v>1.3595373600000003</v>
      </c>
      <c r="E12" s="6">
        <v>2.5430000000000001</v>
      </c>
      <c r="F12" s="1">
        <f t="shared" si="1"/>
        <v>26.730974439638224</v>
      </c>
      <c r="G12" s="1" t="s">
        <v>16</v>
      </c>
      <c r="H12" s="8">
        <v>3</v>
      </c>
    </row>
    <row r="13" spans="1:15" x14ac:dyDescent="0.25">
      <c r="A13" s="1">
        <v>127</v>
      </c>
      <c r="B13" s="1">
        <v>0.35482400000000003</v>
      </c>
      <c r="C13" s="1">
        <f>10*0.354824</f>
        <v>3.5482399999999998</v>
      </c>
      <c r="D13" s="1">
        <f t="shared" si="0"/>
        <v>1.15672624</v>
      </c>
      <c r="E13" s="6">
        <v>2.5270000000000001</v>
      </c>
      <c r="F13" s="1">
        <f t="shared" si="1"/>
        <v>22.88734151167392</v>
      </c>
      <c r="G13" s="1" t="s">
        <v>12</v>
      </c>
      <c r="H13" s="8">
        <v>2</v>
      </c>
    </row>
    <row r="14" spans="1:15" x14ac:dyDescent="0.25">
      <c r="A14" s="1" t="s">
        <v>4</v>
      </c>
      <c r="B14" s="1">
        <v>0.85251999999999994</v>
      </c>
      <c r="C14" s="1">
        <v>0.85251999999999994</v>
      </c>
      <c r="D14" s="1">
        <f t="shared" si="0"/>
        <v>0.27792151999999998</v>
      </c>
      <c r="E14" s="6">
        <v>2.4969999999999999</v>
      </c>
      <c r="F14" s="1">
        <f t="shared" si="1"/>
        <v>5.5651085302362837</v>
      </c>
      <c r="G14" s="1" t="s">
        <v>14</v>
      </c>
      <c r="H14" s="8">
        <v>0</v>
      </c>
    </row>
    <row r="15" spans="1:15" x14ac:dyDescent="0.25">
      <c r="A15" s="1" t="s">
        <v>26</v>
      </c>
      <c r="B15" s="1">
        <v>0.60367199999999999</v>
      </c>
      <c r="C15" s="1">
        <f>10*0.603672</f>
        <v>6.0367199999999999</v>
      </c>
      <c r="D15" s="1">
        <f t="shared" si="0"/>
        <v>1.9679707200000001</v>
      </c>
      <c r="E15" s="6">
        <v>2.5329999999999999</v>
      </c>
      <c r="F15" s="1">
        <f t="shared" si="1"/>
        <v>38.846638768258984</v>
      </c>
      <c r="G15" s="1" t="s">
        <v>16</v>
      </c>
      <c r="H15" s="8">
        <v>3</v>
      </c>
    </row>
    <row r="16" spans="1:15" x14ac:dyDescent="0.25">
      <c r="A16" s="1">
        <v>85</v>
      </c>
      <c r="B16" s="1">
        <v>1.31911</v>
      </c>
      <c r="C16" s="1">
        <v>1.31911</v>
      </c>
      <c r="D16" s="1">
        <f t="shared" si="0"/>
        <v>0.43002986000000004</v>
      </c>
      <c r="E16" s="6">
        <v>2.5150000000000001</v>
      </c>
      <c r="F16" s="1">
        <f t="shared" si="1"/>
        <v>8.5493013916501006</v>
      </c>
      <c r="G16" s="1" t="s">
        <v>13</v>
      </c>
      <c r="H16" s="8">
        <v>0</v>
      </c>
    </row>
    <row r="17" spans="1:8" x14ac:dyDescent="0.25">
      <c r="A17" s="1">
        <v>63</v>
      </c>
      <c r="B17" s="1">
        <v>0.29261199999999998</v>
      </c>
      <c r="C17" s="1">
        <f>10*0.292612</f>
        <v>2.9261200000000001</v>
      </c>
      <c r="D17" s="1">
        <f t="shared" si="0"/>
        <v>0.95391512000000001</v>
      </c>
      <c r="E17" s="6">
        <v>2.6509999999999998</v>
      </c>
      <c r="F17" s="1">
        <f t="shared" si="1"/>
        <v>17.991609204073935</v>
      </c>
      <c r="G17" s="1" t="s">
        <v>12</v>
      </c>
      <c r="H17" s="8">
        <v>2</v>
      </c>
    </row>
    <row r="18" spans="1:8" x14ac:dyDescent="0.25">
      <c r="A18" s="1" t="s">
        <v>22</v>
      </c>
      <c r="B18" s="1">
        <v>0.57256600000000002</v>
      </c>
      <c r="C18" s="1">
        <f>10*0.572566</f>
        <v>5.7256600000000004</v>
      </c>
      <c r="D18" s="1">
        <f t="shared" si="0"/>
        <v>1.8665651600000002</v>
      </c>
      <c r="E18" s="6">
        <v>2.5459999999999998</v>
      </c>
      <c r="F18" s="1">
        <f t="shared" si="1"/>
        <v>36.656817753338572</v>
      </c>
      <c r="G18" s="1" t="s">
        <v>16</v>
      </c>
      <c r="H18" s="8">
        <v>3</v>
      </c>
    </row>
    <row r="19" spans="1:8" x14ac:dyDescent="0.25">
      <c r="A19" s="1" t="s">
        <v>5</v>
      </c>
      <c r="B19" s="1">
        <v>2.0656539999999999</v>
      </c>
      <c r="C19" s="1">
        <v>2.0656539999999999</v>
      </c>
      <c r="D19" s="1">
        <f t="shared" si="0"/>
        <v>0.67340320399999998</v>
      </c>
      <c r="E19" s="6">
        <v>2.5219999999999998</v>
      </c>
      <c r="F19" s="1">
        <f t="shared" si="1"/>
        <v>13.350578984932593</v>
      </c>
      <c r="G19" s="1" t="s">
        <v>16</v>
      </c>
      <c r="H19" s="8">
        <v>1</v>
      </c>
    </row>
    <row r="20" spans="1:8" x14ac:dyDescent="0.25">
      <c r="A20" s="1">
        <v>87</v>
      </c>
      <c r="B20" s="1">
        <v>0.32371800000000001</v>
      </c>
      <c r="C20" s="1">
        <f>10*0.323718</f>
        <v>3.2371799999999999</v>
      </c>
      <c r="D20" s="1">
        <f t="shared" si="0"/>
        <v>1.0553206800000001</v>
      </c>
      <c r="E20" s="6">
        <v>2.5179999999999998</v>
      </c>
      <c r="F20" s="1">
        <f t="shared" si="1"/>
        <v>20.955533756949965</v>
      </c>
      <c r="G20" s="1" t="s">
        <v>12</v>
      </c>
      <c r="H20" s="8">
        <v>2</v>
      </c>
    </row>
    <row r="21" spans="1:8" x14ac:dyDescent="0.25">
      <c r="A21" s="1" t="s">
        <v>10</v>
      </c>
      <c r="B21" s="1">
        <v>0.9147320000000001</v>
      </c>
      <c r="C21" s="1">
        <v>0.91473199999999999</v>
      </c>
      <c r="D21" s="1">
        <f t="shared" si="0"/>
        <v>0.29820263200000002</v>
      </c>
      <c r="E21" s="6">
        <v>2.5076000000000001</v>
      </c>
      <c r="F21" s="1">
        <f t="shared" si="1"/>
        <v>5.9459768703142455</v>
      </c>
      <c r="G21" s="1" t="s">
        <v>14</v>
      </c>
      <c r="H21" s="8">
        <v>0</v>
      </c>
    </row>
    <row r="22" spans="1:8" x14ac:dyDescent="0.25">
      <c r="A22" s="1">
        <v>11</v>
      </c>
      <c r="B22" s="1">
        <v>1.2568980000000001</v>
      </c>
      <c r="C22" s="1">
        <v>1.2568980000000001</v>
      </c>
      <c r="D22" s="1">
        <f t="shared" si="0"/>
        <v>0.40974874800000005</v>
      </c>
      <c r="E22" s="6">
        <v>2.5030000000000001</v>
      </c>
      <c r="F22" s="1">
        <f t="shared" si="1"/>
        <v>8.1851527766679979</v>
      </c>
      <c r="G22" s="1" t="s">
        <v>13</v>
      </c>
      <c r="H22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STD</vt:lpstr>
      <vt:lpstr>P absorbance</vt:lpstr>
      <vt:lpstr>K.readings</vt:lpstr>
      <vt:lpstr>K.mgkg</vt:lpstr>
      <vt:lpstr>Sheet5</vt:lpstr>
      <vt:lpstr>Sheet7</vt:lpstr>
      <vt:lpstr>k.repeat</vt:lpstr>
      <vt:lpstr>pH</vt:lpstr>
      <vt:lpstr>P.mgkg</vt:lpstr>
      <vt:lpstr>C&amp;N</vt:lpstr>
      <vt:lpstr>p-values_exmA</vt:lpstr>
      <vt:lpstr>p-values_EXpB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Naila Hina (PGR)</dc:creator>
  <cp:lastModifiedBy>Naila Hina (PGR)</cp:lastModifiedBy>
  <dcterms:created xsi:type="dcterms:W3CDTF">2021-04-29T15:51:26Z</dcterms:created>
  <dcterms:modified xsi:type="dcterms:W3CDTF">2021-08-24T19:25:58Z</dcterms:modified>
</cp:coreProperties>
</file>