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7069474\Documents\4 year\Chapter#5\Chapter#5\Results\"/>
    </mc:Choice>
  </mc:AlternateContent>
  <bookViews>
    <workbookView xWindow="0" yWindow="0" windowWidth="28800" windowHeight="12300" activeTab="5"/>
  </bookViews>
  <sheets>
    <sheet name="ReedMe" sheetId="4" r:id="rId1"/>
    <sheet name="Initial" sheetId="1" r:id="rId2"/>
    <sheet name="kgha" sheetId="2" r:id="rId3"/>
    <sheet name="-Block4" sheetId="3" r:id="rId4"/>
    <sheet name="Average" sheetId="5" r:id="rId5"/>
    <sheet name="graph" sheetId="6" r:id="rId6"/>
  </sheets>
  <definedNames>
    <definedName name="_xlnm._FilterDatabase" localSheetId="3" hidden="1">'-Block4'!$A$1:$A$161</definedName>
    <definedName name="_xlnm._FilterDatabase" localSheetId="2" hidden="1">kgha!$C$1:$C$209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3" l="1"/>
  <c r="M81" i="3" l="1"/>
  <c r="M69" i="3"/>
  <c r="M78" i="3"/>
  <c r="M83" i="3"/>
  <c r="M71" i="3"/>
  <c r="M66" i="3"/>
  <c r="O74" i="3"/>
  <c r="M63" i="3"/>
  <c r="K71" i="3"/>
  <c r="K70" i="3"/>
  <c r="K69" i="3"/>
  <c r="K67" i="3"/>
  <c r="K66" i="3"/>
  <c r="K64" i="3"/>
  <c r="K63" i="3"/>
  <c r="K62" i="3"/>
  <c r="J71" i="3"/>
  <c r="J70" i="3"/>
  <c r="J69" i="3"/>
  <c r="J68" i="3"/>
  <c r="J67" i="3"/>
  <c r="J66" i="3"/>
  <c r="J65" i="3"/>
  <c r="J64" i="3"/>
  <c r="J63" i="3"/>
  <c r="J62" i="3"/>
  <c r="I71" i="3"/>
  <c r="I70" i="3"/>
  <c r="I69" i="3"/>
  <c r="I68" i="3"/>
  <c r="I67" i="3"/>
  <c r="I66" i="3"/>
  <c r="I65" i="3"/>
  <c r="I64" i="3"/>
  <c r="I63" i="3"/>
  <c r="I62" i="3"/>
  <c r="H71" i="3"/>
  <c r="L75" i="3"/>
  <c r="L76" i="3"/>
  <c r="L77" i="3"/>
  <c r="L78" i="3"/>
  <c r="L79" i="3"/>
  <c r="L80" i="3"/>
  <c r="L81" i="3"/>
  <c r="L82" i="3"/>
  <c r="L83" i="3"/>
  <c r="L74" i="3"/>
  <c r="L71" i="3"/>
  <c r="L68" i="3"/>
  <c r="L67" i="3"/>
  <c r="L65" i="3"/>
  <c r="L63" i="3"/>
  <c r="L62" i="3"/>
  <c r="L64" i="3"/>
  <c r="L66" i="3"/>
  <c r="H70" i="3"/>
  <c r="H68" i="3"/>
  <c r="H67" i="3"/>
  <c r="H65" i="3"/>
  <c r="H63" i="3"/>
  <c r="H62" i="3"/>
  <c r="K65" i="3"/>
  <c r="N65" i="3"/>
  <c r="R15" i="3"/>
  <c r="R16" i="3"/>
  <c r="R17" i="3"/>
  <c r="R18" i="3"/>
  <c r="R19" i="3"/>
  <c r="R20" i="3"/>
  <c r="R21" i="3"/>
  <c r="R22" i="3"/>
  <c r="R23" i="3"/>
  <c r="R14" i="3"/>
  <c r="Q15" i="3"/>
  <c r="Q16" i="3"/>
  <c r="Q17" i="3"/>
  <c r="Q18" i="3"/>
  <c r="Q19" i="3"/>
  <c r="Q20" i="3"/>
  <c r="Q21" i="3"/>
  <c r="Q22" i="3"/>
  <c r="Q23" i="3"/>
  <c r="Q14" i="3"/>
  <c r="O14" i="3"/>
  <c r="N23" i="3"/>
  <c r="N21" i="3"/>
  <c r="N20" i="3"/>
  <c r="N18" i="3"/>
  <c r="N16" i="3"/>
  <c r="N15" i="3"/>
  <c r="N14" i="3"/>
  <c r="J23" i="3"/>
  <c r="J22" i="3"/>
  <c r="J21" i="3"/>
  <c r="J20" i="3"/>
  <c r="J18" i="3"/>
  <c r="J16" i="3"/>
  <c r="J15" i="3"/>
  <c r="J14" i="3"/>
  <c r="M23" i="3"/>
  <c r="M22" i="3"/>
  <c r="M21" i="3"/>
  <c r="M20" i="3"/>
  <c r="M19" i="3"/>
  <c r="M18" i="3"/>
  <c r="M17" i="3"/>
  <c r="M16" i="3"/>
  <c r="M15" i="3"/>
  <c r="M14" i="3"/>
  <c r="J3" i="3" l="1"/>
  <c r="K2" i="3"/>
  <c r="J2" i="3"/>
  <c r="K14" i="3" l="1"/>
  <c r="I3" i="3"/>
  <c r="I2" i="3"/>
  <c r="I15" i="3"/>
  <c r="I16" i="3"/>
  <c r="I17" i="3"/>
  <c r="I18" i="3"/>
  <c r="N81" i="3" l="1"/>
  <c r="N69" i="3"/>
  <c r="M67" i="3"/>
  <c r="M79" i="3" s="1"/>
  <c r="M65" i="3"/>
  <c r="M77" i="3" s="1"/>
  <c r="O75" i="3"/>
  <c r="O63" i="3"/>
  <c r="N63" i="3"/>
  <c r="F3" i="3" l="1"/>
  <c r="F4" i="3"/>
  <c r="F6" i="3"/>
  <c r="F7" i="3"/>
  <c r="F8" i="3"/>
  <c r="F10" i="3"/>
  <c r="F11" i="3"/>
  <c r="F12" i="3"/>
  <c r="F14" i="3"/>
  <c r="F15" i="3"/>
  <c r="F16" i="3"/>
  <c r="F18" i="3"/>
  <c r="F19" i="3"/>
  <c r="F20" i="3"/>
  <c r="F22" i="3"/>
  <c r="F23" i="3"/>
  <c r="F24" i="3"/>
  <c r="F26" i="3"/>
  <c r="F27" i="3"/>
  <c r="F28" i="3"/>
  <c r="F30" i="3"/>
  <c r="F31" i="3"/>
  <c r="F32" i="3"/>
  <c r="F34" i="3"/>
  <c r="F35" i="3"/>
  <c r="F36" i="3"/>
  <c r="F38" i="3"/>
  <c r="F39" i="3"/>
  <c r="F40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2" i="3"/>
  <c r="N5" i="3"/>
  <c r="M5" i="3"/>
  <c r="L5" i="3"/>
  <c r="N4" i="3"/>
  <c r="M4" i="3"/>
  <c r="L4" i="3"/>
  <c r="M3" i="3"/>
  <c r="N3" i="3" s="1"/>
  <c r="L3" i="3"/>
  <c r="M2" i="3"/>
  <c r="N2" i="3" s="1"/>
  <c r="L2" i="3"/>
  <c r="N75" i="3" l="1"/>
  <c r="O83" i="3"/>
  <c r="O71" i="3"/>
  <c r="O80" i="3"/>
  <c r="O68" i="3"/>
  <c r="O79" i="3"/>
  <c r="O67" i="3"/>
  <c r="O78" i="3"/>
  <c r="O81" i="3"/>
  <c r="O82" i="3"/>
  <c r="O77" i="3"/>
  <c r="O65" i="3"/>
  <c r="N83" i="3"/>
  <c r="N71" i="3"/>
  <c r="K68" i="3"/>
  <c r="N79" i="3"/>
  <c r="N67" i="3"/>
  <c r="N64" i="3"/>
  <c r="N74" i="3"/>
  <c r="N62" i="3"/>
  <c r="H66" i="3"/>
  <c r="H64" i="3"/>
  <c r="M70" i="3"/>
  <c r="M68" i="3"/>
  <c r="M80" i="3" s="1"/>
  <c r="M64" i="3"/>
  <c r="M62" i="3"/>
  <c r="M74" i="3" s="1"/>
  <c r="H69" i="3" l="1"/>
  <c r="N82" i="3"/>
  <c r="M82" i="3"/>
  <c r="N80" i="3"/>
  <c r="N78" i="3"/>
  <c r="N76" i="3"/>
  <c r="M76" i="3"/>
  <c r="N77" i="3"/>
  <c r="O76" i="3"/>
  <c r="M75" i="3"/>
  <c r="O23" i="3" l="1"/>
  <c r="S23" i="3" s="1"/>
  <c r="T23" i="3"/>
  <c r="L23" i="3"/>
  <c r="K23" i="3"/>
  <c r="T22" i="3"/>
  <c r="P22" i="3"/>
  <c r="K22" i="3"/>
  <c r="S22" i="3"/>
  <c r="O22" i="3"/>
  <c r="L22" i="3"/>
  <c r="L21" i="3"/>
  <c r="K21" i="3"/>
  <c r="K20" i="3"/>
  <c r="L20" i="3"/>
  <c r="T18" i="3"/>
  <c r="T19" i="3"/>
  <c r="P19" i="3"/>
  <c r="K19" i="3"/>
  <c r="K18" i="3"/>
  <c r="L18" i="3"/>
  <c r="L17" i="3"/>
  <c r="K17" i="3"/>
  <c r="K16" i="3"/>
  <c r="L16" i="3"/>
  <c r="S15" i="3"/>
  <c r="O15" i="3"/>
  <c r="L15" i="3"/>
  <c r="K15" i="3"/>
  <c r="S14" i="3"/>
  <c r="L14" i="3"/>
  <c r="P23" i="3"/>
  <c r="T21" i="3"/>
  <c r="P21" i="3"/>
  <c r="T20" i="3"/>
  <c r="P20" i="3"/>
  <c r="P18" i="3"/>
  <c r="T17" i="3"/>
  <c r="P17" i="3"/>
  <c r="P16" i="3"/>
  <c r="T16" i="3" s="1"/>
  <c r="T15" i="3"/>
  <c r="P15" i="3"/>
  <c r="T14" i="3"/>
  <c r="P14" i="3"/>
  <c r="S21" i="3"/>
  <c r="O21" i="3"/>
  <c r="S20" i="3"/>
  <c r="O20" i="3"/>
  <c r="L19" i="3"/>
  <c r="S19" i="3"/>
  <c r="O19" i="3"/>
  <c r="S18" i="3"/>
  <c r="O18" i="3"/>
  <c r="S17" i="3"/>
  <c r="O17" i="3"/>
  <c r="S16" i="3"/>
  <c r="O16" i="3"/>
  <c r="J17" i="3"/>
  <c r="I19" i="3"/>
  <c r="N19" i="3"/>
  <c r="J19" i="3"/>
  <c r="I20" i="3"/>
  <c r="I23" i="3"/>
  <c r="N22" i="3"/>
  <c r="N17" i="3"/>
  <c r="I21" i="3"/>
  <c r="N133" i="2"/>
  <c r="I22" i="3"/>
  <c r="J5" i="3" l="1"/>
  <c r="K5" i="3" s="1"/>
  <c r="J4" i="3"/>
  <c r="K4" i="3" s="1"/>
  <c r="K3" i="3"/>
  <c r="I5" i="3"/>
  <c r="I4" i="3"/>
  <c r="H2" i="2" l="1"/>
  <c r="H19" i="1" l="1"/>
  <c r="H36" i="1"/>
  <c r="H53" i="1"/>
  <c r="H70" i="1"/>
  <c r="H87" i="1"/>
  <c r="H104" i="1"/>
  <c r="H121" i="1"/>
  <c r="H138" i="1"/>
  <c r="H155" i="1"/>
  <c r="G19" i="1"/>
  <c r="G36" i="1"/>
  <c r="G53" i="1"/>
  <c r="G70" i="1"/>
  <c r="G87" i="1"/>
  <c r="G104" i="1"/>
  <c r="G121" i="1"/>
  <c r="G138" i="1"/>
  <c r="G155" i="1"/>
  <c r="H161" i="2"/>
  <c r="J161" i="2" s="1"/>
  <c r="O161" i="2" s="1"/>
  <c r="H160" i="2"/>
  <c r="J160" i="2" s="1"/>
  <c r="O160" i="2" s="1"/>
  <c r="H159" i="2"/>
  <c r="J159" i="2" s="1"/>
  <c r="O159" i="2" s="1"/>
  <c r="H158" i="2"/>
  <c r="J158" i="2" s="1"/>
  <c r="O158" i="2" s="1"/>
  <c r="H157" i="2"/>
  <c r="J157" i="2" s="1"/>
  <c r="O157" i="2" s="1"/>
  <c r="H156" i="2"/>
  <c r="J156" i="2" s="1"/>
  <c r="O156" i="2" s="1"/>
  <c r="H155" i="2"/>
  <c r="J155" i="2" s="1"/>
  <c r="O155" i="2" s="1"/>
  <c r="H154" i="2"/>
  <c r="H153" i="2"/>
  <c r="J153" i="2" s="1"/>
  <c r="O153" i="2" s="1"/>
  <c r="H152" i="2"/>
  <c r="J152" i="2" s="1"/>
  <c r="O152" i="2" s="1"/>
  <c r="H151" i="2"/>
  <c r="J151" i="2" s="1"/>
  <c r="O151" i="2" s="1"/>
  <c r="H150" i="2"/>
  <c r="J150" i="2" s="1"/>
  <c r="O150" i="2" s="1"/>
  <c r="H149" i="2"/>
  <c r="J149" i="2" s="1"/>
  <c r="O149" i="2" s="1"/>
  <c r="H148" i="2"/>
  <c r="J148" i="2" s="1"/>
  <c r="O148" i="2" s="1"/>
  <c r="H147" i="2"/>
  <c r="J147" i="2" s="1"/>
  <c r="O147" i="2" s="1"/>
  <c r="H146" i="2"/>
  <c r="H145" i="2"/>
  <c r="J145" i="2" s="1"/>
  <c r="O145" i="2" s="1"/>
  <c r="H144" i="2"/>
  <c r="J144" i="2" s="1"/>
  <c r="O144" i="2" s="1"/>
  <c r="H143" i="2"/>
  <c r="J143" i="2" s="1"/>
  <c r="O143" i="2" s="1"/>
  <c r="H142" i="2"/>
  <c r="J142" i="2" s="1"/>
  <c r="O142" i="2" s="1"/>
  <c r="H141" i="2"/>
  <c r="J141" i="2" s="1"/>
  <c r="O141" i="2" s="1"/>
  <c r="H140" i="2"/>
  <c r="J140" i="2" s="1"/>
  <c r="O140" i="2" s="1"/>
  <c r="H139" i="2"/>
  <c r="J139" i="2" s="1"/>
  <c r="O139" i="2" s="1"/>
  <c r="H138" i="2"/>
  <c r="H137" i="2"/>
  <c r="J137" i="2" s="1"/>
  <c r="O137" i="2" s="1"/>
  <c r="H136" i="2"/>
  <c r="J136" i="2" s="1"/>
  <c r="O136" i="2" s="1"/>
  <c r="H135" i="2"/>
  <c r="J135" i="2" s="1"/>
  <c r="O135" i="2" s="1"/>
  <c r="H134" i="2"/>
  <c r="J134" i="2" s="1"/>
  <c r="O134" i="2" s="1"/>
  <c r="H133" i="2"/>
  <c r="J133" i="2" s="1"/>
  <c r="O133" i="2" s="1"/>
  <c r="H132" i="2"/>
  <c r="J132" i="2" s="1"/>
  <c r="O132" i="2" s="1"/>
  <c r="H131" i="2"/>
  <c r="J131" i="2" s="1"/>
  <c r="O131" i="2" s="1"/>
  <c r="H130" i="2"/>
  <c r="H129" i="2"/>
  <c r="J129" i="2" s="1"/>
  <c r="O129" i="2" s="1"/>
  <c r="H128" i="2"/>
  <c r="I128" i="2" s="1"/>
  <c r="N128" i="2" s="1"/>
  <c r="H127" i="2"/>
  <c r="J127" i="2" s="1"/>
  <c r="O127" i="2" s="1"/>
  <c r="H126" i="2"/>
  <c r="J126" i="2" s="1"/>
  <c r="O126" i="2" s="1"/>
  <c r="H125" i="2"/>
  <c r="J125" i="2" s="1"/>
  <c r="O125" i="2" s="1"/>
  <c r="H124" i="2"/>
  <c r="J124" i="2" s="1"/>
  <c r="O124" i="2" s="1"/>
  <c r="H123" i="2"/>
  <c r="J123" i="2" s="1"/>
  <c r="O123" i="2" s="1"/>
  <c r="H122" i="2"/>
  <c r="H121" i="2"/>
  <c r="J121" i="2" s="1"/>
  <c r="O121" i="2" s="1"/>
  <c r="H120" i="2"/>
  <c r="J120" i="2" s="1"/>
  <c r="O120" i="2" s="1"/>
  <c r="H119" i="2"/>
  <c r="J119" i="2" s="1"/>
  <c r="O119" i="2" s="1"/>
  <c r="H118" i="2"/>
  <c r="J118" i="2" s="1"/>
  <c r="O118" i="2" s="1"/>
  <c r="H117" i="2"/>
  <c r="J117" i="2" s="1"/>
  <c r="O117" i="2" s="1"/>
  <c r="H116" i="2"/>
  <c r="H115" i="2"/>
  <c r="I115" i="2" s="1"/>
  <c r="N115" i="2" s="1"/>
  <c r="H114" i="2"/>
  <c r="J114" i="2" s="1"/>
  <c r="O114" i="2" s="1"/>
  <c r="H113" i="2"/>
  <c r="J113" i="2" s="1"/>
  <c r="O113" i="2" s="1"/>
  <c r="H112" i="2"/>
  <c r="J112" i="2" s="1"/>
  <c r="O112" i="2" s="1"/>
  <c r="H111" i="2"/>
  <c r="J111" i="2" s="1"/>
  <c r="O111" i="2" s="1"/>
  <c r="H110" i="2"/>
  <c r="J110" i="2" s="1"/>
  <c r="O110" i="2" s="1"/>
  <c r="H109" i="2"/>
  <c r="I109" i="2" s="1"/>
  <c r="N109" i="2" s="1"/>
  <c r="H108" i="2"/>
  <c r="H107" i="2"/>
  <c r="I107" i="2" s="1"/>
  <c r="N107" i="2" s="1"/>
  <c r="H106" i="2"/>
  <c r="J106" i="2" s="1"/>
  <c r="O106" i="2" s="1"/>
  <c r="H105" i="2"/>
  <c r="J105" i="2" s="1"/>
  <c r="H104" i="2"/>
  <c r="I104" i="2" s="1"/>
  <c r="N104" i="2" s="1"/>
  <c r="H103" i="2"/>
  <c r="J103" i="2" s="1"/>
  <c r="O103" i="2" s="1"/>
  <c r="H102" i="2"/>
  <c r="J102" i="2" s="1"/>
  <c r="O102" i="2" s="1"/>
  <c r="H101" i="2"/>
  <c r="J101" i="2" s="1"/>
  <c r="O101" i="2" s="1"/>
  <c r="H100" i="2"/>
  <c r="H99" i="2"/>
  <c r="I99" i="2" s="1"/>
  <c r="N99" i="2" s="1"/>
  <c r="H98" i="2"/>
  <c r="J98" i="2" s="1"/>
  <c r="O98" i="2" s="1"/>
  <c r="H97" i="2"/>
  <c r="J97" i="2" s="1"/>
  <c r="O97" i="2" s="1"/>
  <c r="H96" i="2"/>
  <c r="J96" i="2" s="1"/>
  <c r="O96" i="2" s="1"/>
  <c r="H95" i="2"/>
  <c r="J95" i="2" s="1"/>
  <c r="O95" i="2" s="1"/>
  <c r="H94" i="2"/>
  <c r="J94" i="2" s="1"/>
  <c r="O94" i="2" s="1"/>
  <c r="H93" i="2"/>
  <c r="J93" i="2" s="1"/>
  <c r="O93" i="2" s="1"/>
  <c r="H92" i="2"/>
  <c r="H91" i="2"/>
  <c r="J91" i="2" s="1"/>
  <c r="O91" i="2" s="1"/>
  <c r="H90" i="2"/>
  <c r="J90" i="2" s="1"/>
  <c r="O90" i="2" s="1"/>
  <c r="H89" i="2"/>
  <c r="J89" i="2" s="1"/>
  <c r="O89" i="2" s="1"/>
  <c r="H88" i="2"/>
  <c r="I88" i="2" s="1"/>
  <c r="N88" i="2" s="1"/>
  <c r="H87" i="2"/>
  <c r="J87" i="2" s="1"/>
  <c r="O87" i="2" s="1"/>
  <c r="H86" i="2"/>
  <c r="I86" i="2" s="1"/>
  <c r="N86" i="2" s="1"/>
  <c r="H85" i="2"/>
  <c r="I85" i="2" s="1"/>
  <c r="N85" i="2" s="1"/>
  <c r="H84" i="2"/>
  <c r="H83" i="2"/>
  <c r="I83" i="2" s="1"/>
  <c r="N83" i="2" s="1"/>
  <c r="H82" i="2"/>
  <c r="I82" i="2" s="1"/>
  <c r="N82" i="2" s="1"/>
  <c r="H81" i="2"/>
  <c r="J81" i="2" s="1"/>
  <c r="O81" i="2" s="1"/>
  <c r="H80" i="2"/>
  <c r="I80" i="2" s="1"/>
  <c r="N80" i="2" s="1"/>
  <c r="H79" i="2"/>
  <c r="J79" i="2" s="1"/>
  <c r="O79" i="2" s="1"/>
  <c r="H78" i="2"/>
  <c r="I78" i="2" s="1"/>
  <c r="N78" i="2" s="1"/>
  <c r="H77" i="2"/>
  <c r="J77" i="2" s="1"/>
  <c r="O77" i="2" s="1"/>
  <c r="H76" i="2"/>
  <c r="H75" i="2"/>
  <c r="I75" i="2" s="1"/>
  <c r="N75" i="2" s="1"/>
  <c r="H74" i="2"/>
  <c r="J74" i="2" s="1"/>
  <c r="O74" i="2" s="1"/>
  <c r="H73" i="2"/>
  <c r="J73" i="2" s="1"/>
  <c r="O73" i="2" s="1"/>
  <c r="H72" i="2"/>
  <c r="J72" i="2" s="1"/>
  <c r="O72" i="2" s="1"/>
  <c r="H71" i="2"/>
  <c r="J71" i="2" s="1"/>
  <c r="O71" i="2" s="1"/>
  <c r="H70" i="2"/>
  <c r="I70" i="2" s="1"/>
  <c r="N70" i="2" s="1"/>
  <c r="H69" i="2"/>
  <c r="J69" i="2" s="1"/>
  <c r="O69" i="2" s="1"/>
  <c r="H68" i="2"/>
  <c r="I68" i="2" s="1"/>
  <c r="N68" i="2" s="1"/>
  <c r="H67" i="2"/>
  <c r="I67" i="2" s="1"/>
  <c r="N67" i="2" s="1"/>
  <c r="H66" i="2"/>
  <c r="H65" i="2"/>
  <c r="J65" i="2" s="1"/>
  <c r="O65" i="2" s="1"/>
  <c r="H64" i="2"/>
  <c r="J64" i="2" s="1"/>
  <c r="O64" i="2" s="1"/>
  <c r="H63" i="2"/>
  <c r="J63" i="2" s="1"/>
  <c r="O63" i="2" s="1"/>
  <c r="H62" i="2"/>
  <c r="I62" i="2" s="1"/>
  <c r="N62" i="2" s="1"/>
  <c r="H61" i="2"/>
  <c r="I61" i="2" s="1"/>
  <c r="N61" i="2" s="1"/>
  <c r="H60" i="2"/>
  <c r="I60" i="2" s="1"/>
  <c r="N60" i="2" s="1"/>
  <c r="H59" i="2"/>
  <c r="J59" i="2" s="1"/>
  <c r="O59" i="2" s="1"/>
  <c r="H58" i="2"/>
  <c r="I58" i="2" s="1"/>
  <c r="N58" i="2" s="1"/>
  <c r="H57" i="2"/>
  <c r="J57" i="2" s="1"/>
  <c r="O57" i="2" s="1"/>
  <c r="H56" i="2"/>
  <c r="J56" i="2" s="1"/>
  <c r="O56" i="2" s="1"/>
  <c r="H55" i="2"/>
  <c r="J55" i="2" s="1"/>
  <c r="O55" i="2" s="1"/>
  <c r="H54" i="2"/>
  <c r="I54" i="2" s="1"/>
  <c r="N54" i="2" s="1"/>
  <c r="H53" i="2"/>
  <c r="J53" i="2" s="1"/>
  <c r="O53" i="2" s="1"/>
  <c r="H52" i="2"/>
  <c r="I52" i="2" s="1"/>
  <c r="N52" i="2" s="1"/>
  <c r="H51" i="2"/>
  <c r="J51" i="2" s="1"/>
  <c r="O51" i="2" s="1"/>
  <c r="H50" i="2"/>
  <c r="I50" i="2" s="1"/>
  <c r="N50" i="2" s="1"/>
  <c r="H49" i="2"/>
  <c r="J49" i="2" s="1"/>
  <c r="O49" i="2" s="1"/>
  <c r="H48" i="2"/>
  <c r="J48" i="2" s="1"/>
  <c r="O48" i="2" s="1"/>
  <c r="H47" i="2"/>
  <c r="J47" i="2" s="1"/>
  <c r="O47" i="2" s="1"/>
  <c r="H46" i="2"/>
  <c r="I46" i="2" s="1"/>
  <c r="N46" i="2" s="1"/>
  <c r="H45" i="2"/>
  <c r="I45" i="2" s="1"/>
  <c r="N45" i="2" s="1"/>
  <c r="H44" i="2"/>
  <c r="J44" i="2" s="1"/>
  <c r="O44" i="2" s="1"/>
  <c r="H43" i="2"/>
  <c r="I43" i="2" s="1"/>
  <c r="N43" i="2" s="1"/>
  <c r="H42" i="2"/>
  <c r="J42" i="2" s="1"/>
  <c r="O42" i="2" s="1"/>
  <c r="H41" i="2"/>
  <c r="J41" i="2" s="1"/>
  <c r="O41" i="2" s="1"/>
  <c r="H40" i="2"/>
  <c r="J40" i="2" s="1"/>
  <c r="O40" i="2" s="1"/>
  <c r="H39" i="2"/>
  <c r="J39" i="2" s="1"/>
  <c r="O39" i="2" s="1"/>
  <c r="H38" i="2"/>
  <c r="I38" i="2" s="1"/>
  <c r="N38" i="2" s="1"/>
  <c r="H37" i="2"/>
  <c r="J37" i="2" s="1"/>
  <c r="O37" i="2" s="1"/>
  <c r="H36" i="2"/>
  <c r="I36" i="2" s="1"/>
  <c r="N36" i="2" s="1"/>
  <c r="H35" i="2"/>
  <c r="J35" i="2" s="1"/>
  <c r="O35" i="2" s="1"/>
  <c r="H34" i="2"/>
  <c r="I34" i="2" s="1"/>
  <c r="N34" i="2" s="1"/>
  <c r="H33" i="2"/>
  <c r="J33" i="2" s="1"/>
  <c r="O33" i="2" s="1"/>
  <c r="H32" i="2"/>
  <c r="I32" i="2" s="1"/>
  <c r="N32" i="2" s="1"/>
  <c r="H31" i="2"/>
  <c r="J31" i="2" s="1"/>
  <c r="O31" i="2" s="1"/>
  <c r="H30" i="2"/>
  <c r="I30" i="2" s="1"/>
  <c r="N30" i="2" s="1"/>
  <c r="H29" i="2"/>
  <c r="I29" i="2" s="1"/>
  <c r="N29" i="2" s="1"/>
  <c r="H28" i="2"/>
  <c r="I28" i="2" s="1"/>
  <c r="N28" i="2" s="1"/>
  <c r="H27" i="2"/>
  <c r="J27" i="2" s="1"/>
  <c r="O27" i="2" s="1"/>
  <c r="H26" i="2"/>
  <c r="J26" i="2" s="1"/>
  <c r="O26" i="2" s="1"/>
  <c r="H25" i="2"/>
  <c r="J25" i="2" s="1"/>
  <c r="O25" i="2" s="1"/>
  <c r="H24" i="2"/>
  <c r="J24" i="2" s="1"/>
  <c r="O24" i="2" s="1"/>
  <c r="H23" i="2"/>
  <c r="J23" i="2" s="1"/>
  <c r="O23" i="2" s="1"/>
  <c r="H22" i="2"/>
  <c r="I22" i="2" s="1"/>
  <c r="N22" i="2" s="1"/>
  <c r="H21" i="2"/>
  <c r="J21" i="2" s="1"/>
  <c r="O21" i="2" s="1"/>
  <c r="H20" i="2"/>
  <c r="I20" i="2" s="1"/>
  <c r="N20" i="2" s="1"/>
  <c r="H19" i="2"/>
  <c r="J19" i="2" s="1"/>
  <c r="O19" i="2" s="1"/>
  <c r="H18" i="2"/>
  <c r="J18" i="2" s="1"/>
  <c r="O18" i="2" s="1"/>
  <c r="H17" i="2"/>
  <c r="J17" i="2" s="1"/>
  <c r="H16" i="2"/>
  <c r="I16" i="2" s="1"/>
  <c r="N16" i="2" s="1"/>
  <c r="H15" i="2"/>
  <c r="H14" i="2"/>
  <c r="J14" i="2" s="1"/>
  <c r="H13" i="2"/>
  <c r="J13" i="2" s="1"/>
  <c r="H12" i="2"/>
  <c r="H11" i="2"/>
  <c r="H10" i="2"/>
  <c r="J10" i="2" s="1"/>
  <c r="H9" i="2"/>
  <c r="J9" i="2" s="1"/>
  <c r="H8" i="2"/>
  <c r="I8" i="2" s="1"/>
  <c r="N8" i="2" s="1"/>
  <c r="H7" i="2"/>
  <c r="I7" i="2" s="1"/>
  <c r="N7" i="2" s="1"/>
  <c r="H6" i="2"/>
  <c r="J6" i="2" s="1"/>
  <c r="H5" i="2"/>
  <c r="J5" i="2" s="1"/>
  <c r="H4" i="2"/>
  <c r="J4" i="2" s="1"/>
  <c r="H3" i="2"/>
  <c r="J78" i="2" l="1"/>
  <c r="O78" i="2" s="1"/>
  <c r="I57" i="2"/>
  <c r="N57" i="2" s="1"/>
  <c r="I14" i="2"/>
  <c r="N14" i="2" s="1"/>
  <c r="I53" i="2"/>
  <c r="N53" i="2" s="1"/>
  <c r="I161" i="2"/>
  <c r="N161" i="2" s="1"/>
  <c r="I49" i="2"/>
  <c r="N49" i="2" s="1"/>
  <c r="J83" i="2"/>
  <c r="O83" i="2" s="1"/>
  <c r="J66" i="2"/>
  <c r="O66" i="2" s="1"/>
  <c r="I9" i="2"/>
  <c r="N9" i="2" s="1"/>
  <c r="I2" i="2"/>
  <c r="N2" i="2" s="1"/>
  <c r="I15" i="2"/>
  <c r="N15" i="2" s="1"/>
  <c r="I3" i="2"/>
  <c r="N3" i="2" s="1"/>
  <c r="I11" i="2"/>
  <c r="N11" i="2" s="1"/>
  <c r="I12" i="2"/>
  <c r="N12" i="2" s="1"/>
  <c r="I120" i="2"/>
  <c r="N120" i="2" s="1"/>
  <c r="I55" i="2"/>
  <c r="N55" i="2" s="1"/>
  <c r="I39" i="2"/>
  <c r="N39" i="2" s="1"/>
  <c r="J115" i="2"/>
  <c r="O115" i="2" s="1"/>
  <c r="I19" i="2"/>
  <c r="N19" i="2" s="1"/>
  <c r="J128" i="2"/>
  <c r="O128" i="2" s="1"/>
  <c r="I23" i="2"/>
  <c r="N23" i="2" s="1"/>
  <c r="I44" i="2"/>
  <c r="N44" i="2" s="1"/>
  <c r="J82" i="2"/>
  <c r="O82" i="2" s="1"/>
  <c r="J80" i="2"/>
  <c r="O80" i="2" s="1"/>
  <c r="J99" i="2"/>
  <c r="O99" i="2" s="1"/>
  <c r="J67" i="2"/>
  <c r="O67" i="2" s="1"/>
  <c r="J86" i="2"/>
  <c r="O86" i="2" s="1"/>
  <c r="I63" i="2"/>
  <c r="N63" i="2" s="1"/>
  <c r="J88" i="2"/>
  <c r="O88" i="2" s="1"/>
  <c r="I137" i="2"/>
  <c r="N137" i="2" s="1"/>
  <c r="I26" i="2"/>
  <c r="N26" i="2" s="1"/>
  <c r="I37" i="2"/>
  <c r="N37" i="2" s="1"/>
  <c r="I112" i="2"/>
  <c r="N112" i="2" s="1"/>
  <c r="I129" i="2"/>
  <c r="N129" i="2" s="1"/>
  <c r="I42" i="2"/>
  <c r="N42" i="2" s="1"/>
  <c r="J85" i="2"/>
  <c r="O85" i="2" s="1"/>
  <c r="I89" i="2"/>
  <c r="N89" i="2" s="1"/>
  <c r="I121" i="2"/>
  <c r="N121" i="2" s="1"/>
  <c r="I125" i="2"/>
  <c r="N125" i="2" s="1"/>
  <c r="I139" i="2"/>
  <c r="N139" i="2" s="1"/>
  <c r="I144" i="2"/>
  <c r="N144" i="2" s="1"/>
  <c r="I157" i="2"/>
  <c r="N157" i="2" s="1"/>
  <c r="I17" i="2"/>
  <c r="N17" i="2" s="1"/>
  <c r="I27" i="2"/>
  <c r="N27" i="2" s="1"/>
  <c r="I51" i="2"/>
  <c r="N51" i="2" s="1"/>
  <c r="I96" i="2"/>
  <c r="N96" i="2" s="1"/>
  <c r="J107" i="2"/>
  <c r="O107" i="2" s="1"/>
  <c r="I131" i="2"/>
  <c r="N131" i="2" s="1"/>
  <c r="I136" i="2"/>
  <c r="N136" i="2" s="1"/>
  <c r="J43" i="2"/>
  <c r="O43" i="2" s="1"/>
  <c r="I48" i="2"/>
  <c r="N48" i="2" s="1"/>
  <c r="I119" i="2"/>
  <c r="N119" i="2" s="1"/>
  <c r="I123" i="2"/>
  <c r="N123" i="2" s="1"/>
  <c r="I153" i="2"/>
  <c r="N153" i="2" s="1"/>
  <c r="I6" i="2"/>
  <c r="N6" i="2" s="1"/>
  <c r="J2" i="2"/>
  <c r="I35" i="2"/>
  <c r="N35" i="2" s="1"/>
  <c r="I87" i="2"/>
  <c r="N87" i="2" s="1"/>
  <c r="J104" i="2"/>
  <c r="O104" i="2" s="1"/>
  <c r="I21" i="2"/>
  <c r="N21" i="2" s="1"/>
  <c r="I145" i="2"/>
  <c r="N145" i="2" s="1"/>
  <c r="J3" i="2"/>
  <c r="J7" i="2"/>
  <c r="J15" i="2"/>
  <c r="O15" i="2" s="1"/>
  <c r="J28" i="2"/>
  <c r="O28" i="2" s="1"/>
  <c r="J32" i="2"/>
  <c r="J61" i="2"/>
  <c r="O61" i="2" s="1"/>
  <c r="I65" i="2"/>
  <c r="N65" i="2" s="1"/>
  <c r="J75" i="2"/>
  <c r="O75" i="2" s="1"/>
  <c r="I81" i="2"/>
  <c r="N81" i="2" s="1"/>
  <c r="I93" i="2"/>
  <c r="N93" i="2" s="1"/>
  <c r="I97" i="2"/>
  <c r="N97" i="2" s="1"/>
  <c r="I105" i="2"/>
  <c r="N105" i="2" s="1"/>
  <c r="J109" i="2"/>
  <c r="O109" i="2" s="1"/>
  <c r="I113" i="2"/>
  <c r="N113" i="2" s="1"/>
  <c r="I155" i="2"/>
  <c r="N155" i="2" s="1"/>
  <c r="I71" i="2"/>
  <c r="N71" i="2" s="1"/>
  <c r="J8" i="2"/>
  <c r="J16" i="2"/>
  <c r="I33" i="2"/>
  <c r="N33" i="2" s="1"/>
  <c r="J46" i="2"/>
  <c r="O46" i="2" s="1"/>
  <c r="I59" i="2"/>
  <c r="N59" i="2" s="1"/>
  <c r="I69" i="2"/>
  <c r="N69" i="2" s="1"/>
  <c r="I73" i="2"/>
  <c r="N73" i="2" s="1"/>
  <c r="I91" i="2"/>
  <c r="N91" i="2" s="1"/>
  <c r="I114" i="2"/>
  <c r="N114" i="2" s="1"/>
  <c r="I133" i="2"/>
  <c r="I147" i="2"/>
  <c r="N147" i="2" s="1"/>
  <c r="I152" i="2"/>
  <c r="N152" i="2" s="1"/>
  <c r="I160" i="2"/>
  <c r="N160" i="2" s="1"/>
  <c r="J30" i="2"/>
  <c r="O30" i="2" s="1"/>
  <c r="I111" i="2"/>
  <c r="N111" i="2" s="1"/>
  <c r="I41" i="2"/>
  <c r="N41" i="2" s="1"/>
  <c r="I72" i="2"/>
  <c r="N72" i="2" s="1"/>
  <c r="I117" i="2"/>
  <c r="N117" i="2" s="1"/>
  <c r="J34" i="2"/>
  <c r="O34" i="2" s="1"/>
  <c r="J50" i="2"/>
  <c r="O50" i="2" s="1"/>
  <c r="I56" i="2"/>
  <c r="N56" i="2" s="1"/>
  <c r="I64" i="2"/>
  <c r="N64" i="2" s="1"/>
  <c r="I74" i="2"/>
  <c r="N74" i="2" s="1"/>
  <c r="I90" i="2"/>
  <c r="N90" i="2" s="1"/>
  <c r="I95" i="2"/>
  <c r="N95" i="2" s="1"/>
  <c r="I141" i="2"/>
  <c r="N141" i="2" s="1"/>
  <c r="I25" i="2"/>
  <c r="N25" i="2" s="1"/>
  <c r="J62" i="2"/>
  <c r="O62" i="2" s="1"/>
  <c r="I66" i="2"/>
  <c r="N66" i="2" s="1"/>
  <c r="J70" i="2"/>
  <c r="O70" i="2" s="1"/>
  <c r="I5" i="2"/>
  <c r="N5" i="2" s="1"/>
  <c r="J11" i="2"/>
  <c r="J12" i="2"/>
  <c r="I13" i="2"/>
  <c r="N13" i="2" s="1"/>
  <c r="J20" i="2"/>
  <c r="O20" i="2" s="1"/>
  <c r="J22" i="2"/>
  <c r="I24" i="2"/>
  <c r="N24" i="2" s="1"/>
  <c r="J29" i="2"/>
  <c r="O29" i="2" s="1"/>
  <c r="I31" i="2"/>
  <c r="N31" i="2" s="1"/>
  <c r="J36" i="2"/>
  <c r="O36" i="2" s="1"/>
  <c r="J38" i="2"/>
  <c r="O38" i="2" s="1"/>
  <c r="I40" i="2"/>
  <c r="N40" i="2" s="1"/>
  <c r="J45" i="2"/>
  <c r="O45" i="2" s="1"/>
  <c r="I47" i="2"/>
  <c r="N47" i="2" s="1"/>
  <c r="J52" i="2"/>
  <c r="O52" i="2" s="1"/>
  <c r="J58" i="2"/>
  <c r="O58" i="2" s="1"/>
  <c r="J60" i="2"/>
  <c r="O60" i="2" s="1"/>
  <c r="J68" i="2"/>
  <c r="O68" i="2" s="1"/>
  <c r="I77" i="2"/>
  <c r="N77" i="2" s="1"/>
  <c r="I79" i="2"/>
  <c r="N79" i="2" s="1"/>
  <c r="I98" i="2"/>
  <c r="N98" i="2" s="1"/>
  <c r="I103" i="2"/>
  <c r="N103" i="2" s="1"/>
  <c r="I149" i="2"/>
  <c r="N149" i="2" s="1"/>
  <c r="I10" i="2"/>
  <c r="N10" i="2" s="1"/>
  <c r="I18" i="2"/>
  <c r="N18" i="2" s="1"/>
  <c r="J130" i="2"/>
  <c r="O130" i="2" s="1"/>
  <c r="I130" i="2"/>
  <c r="N130" i="2" s="1"/>
  <c r="I4" i="2"/>
  <c r="N4" i="2" s="1"/>
  <c r="J138" i="2"/>
  <c r="O138" i="2" s="1"/>
  <c r="I138" i="2"/>
  <c r="N138" i="2" s="1"/>
  <c r="I101" i="2"/>
  <c r="N101" i="2" s="1"/>
  <c r="J108" i="2"/>
  <c r="I108" i="2"/>
  <c r="N108" i="2" s="1"/>
  <c r="J146" i="2"/>
  <c r="O146" i="2" s="1"/>
  <c r="I146" i="2"/>
  <c r="N146" i="2" s="1"/>
  <c r="J54" i="2"/>
  <c r="O54" i="2" s="1"/>
  <c r="J100" i="2"/>
  <c r="O100" i="2" s="1"/>
  <c r="I100" i="2"/>
  <c r="N100" i="2" s="1"/>
  <c r="J84" i="2"/>
  <c r="O84" i="2" s="1"/>
  <c r="I84" i="2"/>
  <c r="N84" i="2" s="1"/>
  <c r="I106" i="2"/>
  <c r="N106" i="2" s="1"/>
  <c r="J76" i="2"/>
  <c r="O76" i="2" s="1"/>
  <c r="I76" i="2"/>
  <c r="N76" i="2" s="1"/>
  <c r="J92" i="2"/>
  <c r="O92" i="2" s="1"/>
  <c r="I92" i="2"/>
  <c r="N92" i="2" s="1"/>
  <c r="J116" i="2"/>
  <c r="O116" i="2" s="1"/>
  <c r="I116" i="2"/>
  <c r="N116" i="2" s="1"/>
  <c r="J122" i="2"/>
  <c r="O122" i="2" s="1"/>
  <c r="I122" i="2"/>
  <c r="N122" i="2" s="1"/>
  <c r="J154" i="2"/>
  <c r="O154" i="2" s="1"/>
  <c r="I154" i="2"/>
  <c r="N154" i="2" s="1"/>
  <c r="I127" i="2"/>
  <c r="N127" i="2" s="1"/>
  <c r="I135" i="2"/>
  <c r="N135" i="2" s="1"/>
  <c r="I143" i="2"/>
  <c r="N143" i="2" s="1"/>
  <c r="I151" i="2"/>
  <c r="N151" i="2" s="1"/>
  <c r="I159" i="2"/>
  <c r="N159" i="2" s="1"/>
  <c r="I124" i="2"/>
  <c r="N124" i="2" s="1"/>
  <c r="I132" i="2"/>
  <c r="N132" i="2" s="1"/>
  <c r="I140" i="2"/>
  <c r="N140" i="2" s="1"/>
  <c r="I148" i="2"/>
  <c r="N148" i="2" s="1"/>
  <c r="I156" i="2"/>
  <c r="N156" i="2" s="1"/>
  <c r="I94" i="2"/>
  <c r="N94" i="2" s="1"/>
  <c r="I102" i="2"/>
  <c r="N102" i="2" s="1"/>
  <c r="I110" i="2"/>
  <c r="N110" i="2" s="1"/>
  <c r="I118" i="2"/>
  <c r="N118" i="2" s="1"/>
  <c r="I126" i="2"/>
  <c r="N126" i="2" s="1"/>
  <c r="I134" i="2"/>
  <c r="N134" i="2" s="1"/>
  <c r="I142" i="2"/>
  <c r="N142" i="2" s="1"/>
  <c r="I150" i="2"/>
  <c r="N150" i="2" s="1"/>
  <c r="I158" i="2"/>
  <c r="N158" i="2" s="1"/>
  <c r="L2" i="1" l="1"/>
  <c r="K2" i="1"/>
  <c r="E161" i="1" l="1"/>
  <c r="G161" i="1" s="1"/>
  <c r="E35" i="1"/>
  <c r="G35" i="1" s="1"/>
  <c r="E82" i="1"/>
  <c r="G82" i="1" s="1"/>
  <c r="E13" i="1"/>
  <c r="G13" i="1" s="1"/>
  <c r="E106" i="1"/>
  <c r="G106" i="1" s="1"/>
  <c r="E30" i="1"/>
  <c r="G30" i="1" s="1"/>
  <c r="E32" i="1"/>
  <c r="G32" i="1" s="1"/>
  <c r="E45" i="1"/>
  <c r="G45" i="1" s="1"/>
  <c r="E5" i="1"/>
  <c r="G5" i="1" s="1"/>
  <c r="E127" i="1"/>
  <c r="G127" i="1" s="1"/>
  <c r="E59" i="1"/>
  <c r="G59" i="1" s="1"/>
  <c r="E21" i="1"/>
  <c r="G21" i="1" s="1"/>
  <c r="E150" i="1"/>
  <c r="G150" i="1" s="1"/>
  <c r="E65" i="1"/>
  <c r="G65" i="1" s="1"/>
  <c r="E89" i="1"/>
  <c r="G89" i="1" s="1"/>
  <c r="E110" i="1"/>
  <c r="G110" i="1" s="1"/>
  <c r="E133" i="1"/>
  <c r="G133" i="1" s="1"/>
  <c r="E157" i="1"/>
  <c r="G157" i="1" s="1"/>
  <c r="E23" i="1"/>
  <c r="G23" i="1" s="1"/>
  <c r="E85" i="1"/>
  <c r="G85" i="1" s="1"/>
  <c r="E153" i="1"/>
  <c r="G153" i="1" s="1"/>
  <c r="E15" i="1"/>
  <c r="G15" i="1" s="1"/>
  <c r="E24" i="1"/>
  <c r="G24" i="1" s="1"/>
  <c r="E51" i="1"/>
  <c r="G51" i="1" s="1"/>
  <c r="E68" i="1"/>
  <c r="G68" i="1" s="1"/>
  <c r="E113" i="1"/>
  <c r="G113" i="1" s="1"/>
  <c r="E136" i="1"/>
  <c r="G136" i="1" s="1"/>
  <c r="E62" i="1"/>
  <c r="G62" i="1" s="1"/>
  <c r="E48" i="1"/>
  <c r="G48" i="1" s="1"/>
  <c r="E7" i="1"/>
  <c r="G7" i="1" s="1"/>
  <c r="E25" i="1"/>
  <c r="G25" i="1" s="1"/>
  <c r="E38" i="1"/>
  <c r="G38" i="1" s="1"/>
  <c r="E52" i="1"/>
  <c r="G52" i="1" s="1"/>
  <c r="E72" i="1"/>
  <c r="G72" i="1" s="1"/>
  <c r="E93" i="1"/>
  <c r="G93" i="1" s="1"/>
  <c r="E116" i="1"/>
  <c r="G116" i="1" s="1"/>
  <c r="E140" i="1"/>
  <c r="G140" i="1" s="1"/>
  <c r="E27" i="1"/>
  <c r="G27" i="1" s="1"/>
  <c r="E55" i="1"/>
  <c r="G55" i="1" s="1"/>
  <c r="E96" i="1"/>
  <c r="G96" i="1" s="1"/>
  <c r="E119" i="1"/>
  <c r="G119" i="1" s="1"/>
  <c r="E164" i="1"/>
  <c r="G164" i="1" s="1"/>
  <c r="E9" i="1"/>
  <c r="G9" i="1" s="1"/>
  <c r="E17" i="1"/>
  <c r="G17" i="1" s="1"/>
  <c r="E76" i="1"/>
  <c r="G76" i="1" s="1"/>
  <c r="E99" i="1"/>
  <c r="G99" i="1" s="1"/>
  <c r="E123" i="1"/>
  <c r="G123" i="1" s="1"/>
  <c r="E144" i="1"/>
  <c r="G144" i="1" s="1"/>
  <c r="E167" i="1"/>
  <c r="G167" i="1" s="1"/>
  <c r="E46" i="1"/>
  <c r="G46" i="1" s="1"/>
  <c r="E130" i="1"/>
  <c r="G130" i="1" s="1"/>
  <c r="E34" i="1"/>
  <c r="G34" i="1" s="1"/>
  <c r="E3" i="1"/>
  <c r="G3" i="1" s="1"/>
  <c r="E11" i="1"/>
  <c r="G11" i="1" s="1"/>
  <c r="E20" i="1"/>
  <c r="G20" i="1" s="1"/>
  <c r="E29" i="1"/>
  <c r="G29" i="1" s="1"/>
  <c r="E42" i="1"/>
  <c r="G42" i="1" s="1"/>
  <c r="E79" i="1"/>
  <c r="G79" i="1" s="1"/>
  <c r="E102" i="1"/>
  <c r="G102" i="1" s="1"/>
  <c r="E147" i="1"/>
  <c r="G147" i="1" s="1"/>
  <c r="E170" i="1"/>
  <c r="G170" i="1" s="1"/>
  <c r="E63" i="1"/>
  <c r="G63" i="1" s="1"/>
  <c r="E69" i="1"/>
  <c r="G69" i="1" s="1"/>
  <c r="E80" i="1"/>
  <c r="G80" i="1" s="1"/>
  <c r="E86" i="1"/>
  <c r="G86" i="1" s="1"/>
  <c r="E97" i="1"/>
  <c r="G97" i="1" s="1"/>
  <c r="E103" i="1"/>
  <c r="G103" i="1" s="1"/>
  <c r="E114" i="1"/>
  <c r="G114" i="1" s="1"/>
  <c r="E120" i="1"/>
  <c r="G120" i="1" s="1"/>
  <c r="E131" i="1"/>
  <c r="G131" i="1" s="1"/>
  <c r="E137" i="1"/>
  <c r="G137" i="1" s="1"/>
  <c r="E148" i="1"/>
  <c r="G148" i="1" s="1"/>
  <c r="E154" i="1"/>
  <c r="G154" i="1" s="1"/>
  <c r="E165" i="1"/>
  <c r="G165" i="1" s="1"/>
  <c r="E171" i="1"/>
  <c r="G171" i="1" s="1"/>
  <c r="E4" i="1"/>
  <c r="G4" i="1" s="1"/>
  <c r="E8" i="1"/>
  <c r="G8" i="1" s="1"/>
  <c r="E14" i="1"/>
  <c r="G14" i="1" s="1"/>
  <c r="E16" i="1"/>
  <c r="G16" i="1" s="1"/>
  <c r="E22" i="1"/>
  <c r="G22" i="1" s="1"/>
  <c r="E26" i="1"/>
  <c r="G26" i="1" s="1"/>
  <c r="E31" i="1"/>
  <c r="G31" i="1" s="1"/>
  <c r="E37" i="1"/>
  <c r="G37" i="1" s="1"/>
  <c r="E41" i="1"/>
  <c r="G41" i="1" s="1"/>
  <c r="E47" i="1"/>
  <c r="G47" i="1" s="1"/>
  <c r="E54" i="1"/>
  <c r="G54" i="1" s="1"/>
  <c r="E58" i="1"/>
  <c r="G58" i="1" s="1"/>
  <c r="E64" i="1"/>
  <c r="G64" i="1" s="1"/>
  <c r="E71" i="1"/>
  <c r="G71" i="1" s="1"/>
  <c r="E75" i="1"/>
  <c r="G75" i="1" s="1"/>
  <c r="E81" i="1"/>
  <c r="G81" i="1" s="1"/>
  <c r="E88" i="1"/>
  <c r="G88" i="1" s="1"/>
  <c r="E92" i="1"/>
  <c r="G92" i="1" s="1"/>
  <c r="E98" i="1"/>
  <c r="G98" i="1" s="1"/>
  <c r="E105" i="1"/>
  <c r="G105" i="1" s="1"/>
  <c r="E109" i="1"/>
  <c r="G109" i="1" s="1"/>
  <c r="E115" i="1"/>
  <c r="G115" i="1" s="1"/>
  <c r="E122" i="1"/>
  <c r="G122" i="1" s="1"/>
  <c r="E126" i="1"/>
  <c r="G126" i="1" s="1"/>
  <c r="E132" i="1"/>
  <c r="G132" i="1" s="1"/>
  <c r="E139" i="1"/>
  <c r="G139" i="1" s="1"/>
  <c r="E143" i="1"/>
  <c r="G143" i="1" s="1"/>
  <c r="E149" i="1"/>
  <c r="G149" i="1" s="1"/>
  <c r="E156" i="1"/>
  <c r="G156" i="1" s="1"/>
  <c r="E160" i="1"/>
  <c r="G160" i="1" s="1"/>
  <c r="E166" i="1"/>
  <c r="G166" i="1" s="1"/>
  <c r="E43" i="1"/>
  <c r="G43" i="1" s="1"/>
  <c r="E60" i="1"/>
  <c r="G60" i="1" s="1"/>
  <c r="E77" i="1"/>
  <c r="G77" i="1" s="1"/>
  <c r="E94" i="1"/>
  <c r="G94" i="1" s="1"/>
  <c r="E111" i="1"/>
  <c r="G111" i="1" s="1"/>
  <c r="E124" i="1"/>
  <c r="G124" i="1" s="1"/>
  <c r="E128" i="1"/>
  <c r="G128" i="1" s="1"/>
  <c r="E141" i="1"/>
  <c r="G141" i="1" s="1"/>
  <c r="E158" i="1"/>
  <c r="G158" i="1" s="1"/>
  <c r="E162" i="1"/>
  <c r="G162" i="1" s="1"/>
  <c r="E40" i="1"/>
  <c r="G40" i="1" s="1"/>
  <c r="E44" i="1"/>
  <c r="G44" i="1" s="1"/>
  <c r="E57" i="1"/>
  <c r="G57" i="1" s="1"/>
  <c r="E61" i="1"/>
  <c r="G61" i="1" s="1"/>
  <c r="E74" i="1"/>
  <c r="G74" i="1" s="1"/>
  <c r="E78" i="1"/>
  <c r="G78" i="1" s="1"/>
  <c r="E91" i="1"/>
  <c r="G91" i="1" s="1"/>
  <c r="E95" i="1"/>
  <c r="G95" i="1" s="1"/>
  <c r="E108" i="1"/>
  <c r="G108" i="1" s="1"/>
  <c r="E112" i="1"/>
  <c r="G112" i="1" s="1"/>
  <c r="E125" i="1"/>
  <c r="G125" i="1" s="1"/>
  <c r="E129" i="1"/>
  <c r="G129" i="1" s="1"/>
  <c r="E142" i="1"/>
  <c r="G142" i="1" s="1"/>
  <c r="E146" i="1"/>
  <c r="G146" i="1" s="1"/>
  <c r="E159" i="1"/>
  <c r="G159" i="1" s="1"/>
  <c r="E163" i="1"/>
  <c r="G163" i="1" s="1"/>
  <c r="E12" i="1"/>
  <c r="G12" i="1" s="1"/>
  <c r="E66" i="1"/>
  <c r="G66" i="1" s="1"/>
  <c r="E83" i="1"/>
  <c r="G83" i="1" s="1"/>
  <c r="E100" i="1"/>
  <c r="G100" i="1" s="1"/>
  <c r="E117" i="1"/>
  <c r="G117" i="1" s="1"/>
  <c r="E134" i="1"/>
  <c r="G134" i="1" s="1"/>
  <c r="E151" i="1"/>
  <c r="G151" i="1" s="1"/>
  <c r="E168" i="1"/>
  <c r="G168" i="1" s="1"/>
  <c r="E39" i="1"/>
  <c r="G39" i="1" s="1"/>
  <c r="E56" i="1"/>
  <c r="G56" i="1" s="1"/>
  <c r="E73" i="1"/>
  <c r="G73" i="1" s="1"/>
  <c r="E90" i="1"/>
  <c r="G90" i="1" s="1"/>
  <c r="E107" i="1"/>
  <c r="G107" i="1" s="1"/>
  <c r="E145" i="1"/>
  <c r="G145" i="1" s="1"/>
  <c r="E6" i="1"/>
  <c r="G6" i="1" s="1"/>
  <c r="E10" i="1"/>
  <c r="G10" i="1" s="1"/>
  <c r="E18" i="1"/>
  <c r="G18" i="1" s="1"/>
  <c r="E49" i="1"/>
  <c r="G49" i="1" s="1"/>
  <c r="F40" i="1"/>
  <c r="H40" i="1" s="1"/>
  <c r="F44" i="1"/>
  <c r="H44" i="1" s="1"/>
  <c r="F57" i="1"/>
  <c r="H57" i="1" s="1"/>
  <c r="F61" i="1"/>
  <c r="H61" i="1" s="1"/>
  <c r="F74" i="1"/>
  <c r="H74" i="1" s="1"/>
  <c r="F78" i="1"/>
  <c r="H78" i="1" s="1"/>
  <c r="F91" i="1"/>
  <c r="H91" i="1" s="1"/>
  <c r="F95" i="1"/>
  <c r="H95" i="1" s="1"/>
  <c r="F108" i="1"/>
  <c r="H108" i="1" s="1"/>
  <c r="F112" i="1"/>
  <c r="H112" i="1" s="1"/>
  <c r="F125" i="1"/>
  <c r="H125" i="1" s="1"/>
  <c r="F129" i="1"/>
  <c r="H129" i="1" s="1"/>
  <c r="F142" i="1"/>
  <c r="H142" i="1" s="1"/>
  <c r="F146" i="1"/>
  <c r="H146" i="1" s="1"/>
  <c r="F159" i="1"/>
  <c r="H159" i="1" s="1"/>
  <c r="F163" i="1"/>
  <c r="H163" i="1" s="1"/>
  <c r="F134" i="1"/>
  <c r="H134" i="1" s="1"/>
  <c r="F80" i="1"/>
  <c r="H80" i="1" s="1"/>
  <c r="F114" i="1"/>
  <c r="H114" i="1" s="1"/>
  <c r="F156" i="1"/>
  <c r="H156" i="1" s="1"/>
  <c r="F32" i="1"/>
  <c r="H32" i="1" s="1"/>
  <c r="F65" i="1"/>
  <c r="H65" i="1" s="1"/>
  <c r="F99" i="1"/>
  <c r="H99" i="1" s="1"/>
  <c r="F140" i="1"/>
  <c r="H140" i="1" s="1"/>
  <c r="F145" i="1"/>
  <c r="H145" i="1" s="1"/>
  <c r="F6" i="1"/>
  <c r="H6" i="1" s="1"/>
  <c r="F10" i="1"/>
  <c r="H10" i="1" s="1"/>
  <c r="F12" i="1"/>
  <c r="H12" i="1" s="1"/>
  <c r="F18" i="1"/>
  <c r="H18" i="1" s="1"/>
  <c r="F49" i="1"/>
  <c r="H49" i="1" s="1"/>
  <c r="F66" i="1"/>
  <c r="H66" i="1" s="1"/>
  <c r="F83" i="1"/>
  <c r="H83" i="1" s="1"/>
  <c r="F100" i="1"/>
  <c r="H100" i="1" s="1"/>
  <c r="F117" i="1"/>
  <c r="H117" i="1" s="1"/>
  <c r="F151" i="1"/>
  <c r="H151" i="1" s="1"/>
  <c r="F168" i="1"/>
  <c r="H168" i="1" s="1"/>
  <c r="F97" i="1"/>
  <c r="H97" i="1" s="1"/>
  <c r="F131" i="1"/>
  <c r="H131" i="1" s="1"/>
  <c r="F165" i="1"/>
  <c r="H165" i="1" s="1"/>
  <c r="F23" i="1"/>
  <c r="H23" i="1" s="1"/>
  <c r="F48" i="1"/>
  <c r="H48" i="1" s="1"/>
  <c r="F76" i="1"/>
  <c r="H76" i="1" s="1"/>
  <c r="F116" i="1"/>
  <c r="H116" i="1" s="1"/>
  <c r="F150" i="1"/>
  <c r="H150" i="1" s="1"/>
  <c r="F28" i="1"/>
  <c r="H28" i="1" s="1"/>
  <c r="F33" i="1"/>
  <c r="H33" i="1" s="1"/>
  <c r="F50" i="1"/>
  <c r="H50" i="1" s="1"/>
  <c r="F67" i="1"/>
  <c r="H67" i="1" s="1"/>
  <c r="F84" i="1"/>
  <c r="H84" i="1" s="1"/>
  <c r="F101" i="1"/>
  <c r="H101" i="1" s="1"/>
  <c r="F118" i="1"/>
  <c r="H118" i="1" s="1"/>
  <c r="F135" i="1"/>
  <c r="H135" i="1" s="1"/>
  <c r="F152" i="1"/>
  <c r="H152" i="1" s="1"/>
  <c r="F169" i="1"/>
  <c r="H169" i="1" s="1"/>
  <c r="F21" i="1"/>
  <c r="H21" i="1" s="1"/>
  <c r="F52" i="1"/>
  <c r="H52" i="1" s="1"/>
  <c r="F103" i="1"/>
  <c r="H103" i="1" s="1"/>
  <c r="F120" i="1"/>
  <c r="H120" i="1" s="1"/>
  <c r="F148" i="1"/>
  <c r="H148" i="1" s="1"/>
  <c r="F171" i="1"/>
  <c r="H171" i="1" s="1"/>
  <c r="F166" i="1"/>
  <c r="H166" i="1" s="1"/>
  <c r="F55" i="1"/>
  <c r="H55" i="1" s="1"/>
  <c r="F93" i="1"/>
  <c r="H93" i="1" s="1"/>
  <c r="F133" i="1"/>
  <c r="H133" i="1" s="1"/>
  <c r="F167" i="1"/>
  <c r="H167" i="1" s="1"/>
  <c r="F3" i="1"/>
  <c r="H3" i="1" s="1"/>
  <c r="F7" i="1"/>
  <c r="H7" i="1" s="1"/>
  <c r="F13" i="1"/>
  <c r="H13" i="1" s="1"/>
  <c r="F15" i="1"/>
  <c r="H15" i="1" s="1"/>
  <c r="F20" i="1"/>
  <c r="H20" i="1" s="1"/>
  <c r="F24" i="1"/>
  <c r="H24" i="1" s="1"/>
  <c r="F29" i="1"/>
  <c r="H29" i="1" s="1"/>
  <c r="F34" i="1"/>
  <c r="H34" i="1" s="1"/>
  <c r="F45" i="1"/>
  <c r="H45" i="1" s="1"/>
  <c r="F51" i="1"/>
  <c r="H51" i="1" s="1"/>
  <c r="F62" i="1"/>
  <c r="H62" i="1" s="1"/>
  <c r="F68" i="1"/>
  <c r="H68" i="1" s="1"/>
  <c r="F79" i="1"/>
  <c r="H79" i="1" s="1"/>
  <c r="F85" i="1"/>
  <c r="H85" i="1" s="1"/>
  <c r="F96" i="1"/>
  <c r="H96" i="1" s="1"/>
  <c r="F102" i="1"/>
  <c r="H102" i="1" s="1"/>
  <c r="F113" i="1"/>
  <c r="H113" i="1" s="1"/>
  <c r="F119" i="1"/>
  <c r="H119" i="1" s="1"/>
  <c r="F130" i="1"/>
  <c r="H130" i="1" s="1"/>
  <c r="F136" i="1"/>
  <c r="H136" i="1" s="1"/>
  <c r="F147" i="1"/>
  <c r="H147" i="1" s="1"/>
  <c r="F153" i="1"/>
  <c r="H153" i="1" s="1"/>
  <c r="F164" i="1"/>
  <c r="H164" i="1" s="1"/>
  <c r="F170" i="1"/>
  <c r="H170" i="1" s="1"/>
  <c r="F35" i="1"/>
  <c r="H35" i="1" s="1"/>
  <c r="F46" i="1"/>
  <c r="H46" i="1" s="1"/>
  <c r="F63" i="1"/>
  <c r="H63" i="1" s="1"/>
  <c r="F69" i="1"/>
  <c r="H69" i="1" s="1"/>
  <c r="F86" i="1"/>
  <c r="H86" i="1" s="1"/>
  <c r="F154" i="1"/>
  <c r="H154" i="1" s="1"/>
  <c r="F160" i="1"/>
  <c r="H160" i="1" s="1"/>
  <c r="F27" i="1"/>
  <c r="H27" i="1" s="1"/>
  <c r="F59" i="1"/>
  <c r="H59" i="1" s="1"/>
  <c r="F82" i="1"/>
  <c r="H82" i="1" s="1"/>
  <c r="F110" i="1"/>
  <c r="H110" i="1" s="1"/>
  <c r="F144" i="1"/>
  <c r="H144" i="1" s="1"/>
  <c r="F141" i="1"/>
  <c r="H141" i="1" s="1"/>
  <c r="F25" i="1"/>
  <c r="H25" i="1" s="1"/>
  <c r="F30" i="1"/>
  <c r="H30" i="1" s="1"/>
  <c r="F137" i="1"/>
  <c r="H137" i="1" s="1"/>
  <c r="F38" i="1"/>
  <c r="H38" i="1" s="1"/>
  <c r="F72" i="1"/>
  <c r="H72" i="1" s="1"/>
  <c r="F106" i="1"/>
  <c r="H106" i="1" s="1"/>
  <c r="F127" i="1"/>
  <c r="H127" i="1" s="1"/>
  <c r="F157" i="1"/>
  <c r="H157" i="1" s="1"/>
  <c r="F162" i="1"/>
  <c r="H162" i="1" s="1"/>
  <c r="F4" i="1"/>
  <c r="H4" i="1" s="1"/>
  <c r="F8" i="1"/>
  <c r="H8" i="1" s="1"/>
  <c r="F14" i="1"/>
  <c r="H14" i="1" s="1"/>
  <c r="F16" i="1"/>
  <c r="H16" i="1" s="1"/>
  <c r="F22" i="1"/>
  <c r="H22" i="1" s="1"/>
  <c r="F26" i="1"/>
  <c r="H26" i="1" s="1"/>
  <c r="F31" i="1"/>
  <c r="H31" i="1" s="1"/>
  <c r="F37" i="1"/>
  <c r="H37" i="1" s="1"/>
  <c r="F41" i="1"/>
  <c r="H41" i="1" s="1"/>
  <c r="F47" i="1"/>
  <c r="H47" i="1" s="1"/>
  <c r="F54" i="1"/>
  <c r="H54" i="1" s="1"/>
  <c r="F58" i="1"/>
  <c r="H58" i="1" s="1"/>
  <c r="F64" i="1"/>
  <c r="H64" i="1" s="1"/>
  <c r="F71" i="1"/>
  <c r="H71" i="1" s="1"/>
  <c r="F75" i="1"/>
  <c r="H75" i="1" s="1"/>
  <c r="F81" i="1"/>
  <c r="H81" i="1" s="1"/>
  <c r="F88" i="1"/>
  <c r="H88" i="1" s="1"/>
  <c r="F92" i="1"/>
  <c r="H92" i="1" s="1"/>
  <c r="F98" i="1"/>
  <c r="H98" i="1" s="1"/>
  <c r="F105" i="1"/>
  <c r="H105" i="1" s="1"/>
  <c r="F109" i="1"/>
  <c r="H109" i="1" s="1"/>
  <c r="F115" i="1"/>
  <c r="H115" i="1" s="1"/>
  <c r="F122" i="1"/>
  <c r="H122" i="1" s="1"/>
  <c r="F126" i="1"/>
  <c r="H126" i="1" s="1"/>
  <c r="F132" i="1"/>
  <c r="H132" i="1" s="1"/>
  <c r="F139" i="1"/>
  <c r="H139" i="1" s="1"/>
  <c r="F143" i="1"/>
  <c r="H143" i="1" s="1"/>
  <c r="F149" i="1"/>
  <c r="H149" i="1" s="1"/>
  <c r="F42" i="1"/>
  <c r="H42" i="1" s="1"/>
  <c r="F89" i="1"/>
  <c r="H89" i="1" s="1"/>
  <c r="F123" i="1"/>
  <c r="H123" i="1" s="1"/>
  <c r="F161" i="1"/>
  <c r="H161" i="1" s="1"/>
  <c r="F5" i="1"/>
  <c r="H5" i="1" s="1"/>
  <c r="F9" i="1"/>
  <c r="H9" i="1" s="1"/>
  <c r="F11" i="1"/>
  <c r="H11" i="1" s="1"/>
  <c r="F17" i="1"/>
  <c r="H17" i="1" s="1"/>
  <c r="F39" i="1"/>
  <c r="H39" i="1" s="1"/>
  <c r="F43" i="1"/>
  <c r="H43" i="1" s="1"/>
  <c r="F56" i="1"/>
  <c r="H56" i="1" s="1"/>
  <c r="F60" i="1"/>
  <c r="H60" i="1" s="1"/>
  <c r="F73" i="1"/>
  <c r="H73" i="1" s="1"/>
  <c r="F77" i="1"/>
  <c r="H77" i="1" s="1"/>
  <c r="F90" i="1"/>
  <c r="H90" i="1" s="1"/>
  <c r="F94" i="1"/>
  <c r="H94" i="1" s="1"/>
  <c r="F107" i="1"/>
  <c r="H107" i="1" s="1"/>
  <c r="F111" i="1"/>
  <c r="H111" i="1" s="1"/>
  <c r="F124" i="1"/>
  <c r="H124" i="1" s="1"/>
  <c r="F128" i="1"/>
  <c r="H128" i="1" s="1"/>
  <c r="F158" i="1"/>
  <c r="H158" i="1" s="1"/>
  <c r="E28" i="1"/>
  <c r="G28" i="1" s="1"/>
  <c r="E33" i="1"/>
  <c r="G33" i="1" s="1"/>
  <c r="E50" i="1"/>
  <c r="G50" i="1" s="1"/>
  <c r="E67" i="1"/>
  <c r="G67" i="1" s="1"/>
  <c r="E84" i="1"/>
  <c r="G84" i="1" s="1"/>
  <c r="E101" i="1"/>
  <c r="G101" i="1" s="1"/>
  <c r="E118" i="1"/>
  <c r="G118" i="1" s="1"/>
  <c r="E135" i="1"/>
  <c r="G135" i="1" s="1"/>
  <c r="E152" i="1"/>
  <c r="G152" i="1" s="1"/>
  <c r="E169" i="1"/>
  <c r="G169" i="1" s="1"/>
</calcChain>
</file>

<file path=xl/sharedStrings.xml><?xml version="1.0" encoding="utf-8"?>
<sst xmlns="http://schemas.openxmlformats.org/spreadsheetml/2006/main" count="1215" uniqueCount="104">
  <si>
    <t>Sampling date</t>
  </si>
  <si>
    <t>ID</t>
  </si>
  <si>
    <t>Nitrate (ppm)</t>
  </si>
  <si>
    <t>Ammonia (ppm)</t>
  </si>
  <si>
    <t>Blank</t>
  </si>
  <si>
    <t>9AB (W)</t>
  </si>
  <si>
    <t>9AB (E)</t>
  </si>
  <si>
    <t>11AB (W)</t>
  </si>
  <si>
    <t>11AB (E)</t>
  </si>
  <si>
    <t>61AB (W)</t>
  </si>
  <si>
    <t>61AB (E)</t>
  </si>
  <si>
    <t>63AB (W)</t>
  </si>
  <si>
    <t>63AB (E)</t>
  </si>
  <si>
    <t>85AB (W)</t>
  </si>
  <si>
    <t>85AB (E)</t>
  </si>
  <si>
    <t>87AB (W)</t>
  </si>
  <si>
    <t>87AB (E)</t>
  </si>
  <si>
    <t>125AB (W)</t>
  </si>
  <si>
    <t>125AB (E)</t>
  </si>
  <si>
    <t>127AB (W)</t>
  </si>
  <si>
    <t>127AB (E)</t>
  </si>
  <si>
    <t>06.11.2018</t>
  </si>
  <si>
    <t>Nitrate (-blank)</t>
  </si>
  <si>
    <t>Ammonia (-blank)</t>
  </si>
  <si>
    <t>9AB E</t>
  </si>
  <si>
    <t>9AB W</t>
  </si>
  <si>
    <t>11AB E</t>
  </si>
  <si>
    <t>11AB W</t>
  </si>
  <si>
    <t>61AB E</t>
  </si>
  <si>
    <t>61AB W</t>
  </si>
  <si>
    <t>63AB E</t>
  </si>
  <si>
    <t>63AB W</t>
  </si>
  <si>
    <t xml:space="preserve">85AB E </t>
  </si>
  <si>
    <t>85AB W 1</t>
  </si>
  <si>
    <t>85AB W 2</t>
  </si>
  <si>
    <t>87AB E</t>
  </si>
  <si>
    <t>87AB W</t>
  </si>
  <si>
    <t>125E</t>
  </si>
  <si>
    <t>127AB E</t>
  </si>
  <si>
    <t xml:space="preserve">127AB W </t>
  </si>
  <si>
    <t>20.12.2018</t>
  </si>
  <si>
    <t xml:space="preserve">85AB W </t>
  </si>
  <si>
    <t>125AB E</t>
  </si>
  <si>
    <t>125AB w</t>
  </si>
  <si>
    <t>04.12.2018</t>
  </si>
  <si>
    <t>30.11.2018</t>
  </si>
  <si>
    <t>05.02.2019</t>
  </si>
  <si>
    <t>25.01.2019</t>
  </si>
  <si>
    <t>13.02.2019</t>
  </si>
  <si>
    <t>15.01.2019</t>
  </si>
  <si>
    <t>11.01.2019</t>
  </si>
  <si>
    <t>21.11.2018</t>
  </si>
  <si>
    <t>Nitrate BLANK</t>
  </si>
  <si>
    <t>AMMONIA BLANK</t>
  </si>
  <si>
    <t>ID.location</t>
  </si>
  <si>
    <t>Treatment</t>
  </si>
  <si>
    <t>Nitrate-N(mg/l)</t>
  </si>
  <si>
    <t>Ammonium-N(mg/l)</t>
  </si>
  <si>
    <t>soil weight (g)</t>
  </si>
  <si>
    <t>GWC (g/g)</t>
  </si>
  <si>
    <t>Dry soil (g)</t>
  </si>
  <si>
    <t>Nitrate-N(mg/kg)</t>
  </si>
  <si>
    <t>Ammonium-N(mg/kg)</t>
  </si>
  <si>
    <t>Profile depth</t>
  </si>
  <si>
    <t>Sampling depth (m)</t>
  </si>
  <si>
    <t>BD (g/cm3)</t>
  </si>
  <si>
    <t>Nitrate-N(kg/ha)</t>
  </si>
  <si>
    <t>Ammonium-N(kg/ha)</t>
  </si>
  <si>
    <t>Vizura+Compost</t>
  </si>
  <si>
    <t>0-30</t>
  </si>
  <si>
    <t>Compost</t>
  </si>
  <si>
    <t>Vizura+NPK</t>
  </si>
  <si>
    <t>NPK</t>
  </si>
  <si>
    <t>125AB W</t>
  </si>
  <si>
    <t>125 AB E</t>
  </si>
  <si>
    <t>Nitrate_N(ppm)</t>
  </si>
  <si>
    <t>Ammonium_N(ppm)</t>
  </si>
  <si>
    <t>SD</t>
  </si>
  <si>
    <t>SE</t>
  </si>
  <si>
    <t>Nitrate-N(kg/ha)c</t>
  </si>
  <si>
    <t>Nitrate-N(kg/ha)IC</t>
  </si>
  <si>
    <t>Nitrate-N(kg/ha)Inpk</t>
  </si>
  <si>
    <t>Nitrate-N(kg/ha)npk</t>
  </si>
  <si>
    <t>Average</t>
  </si>
  <si>
    <t>Ammonium-N(kg/ha)IC</t>
  </si>
  <si>
    <t>Ammonium-N(kg/ha)c</t>
  </si>
  <si>
    <t>Ammonium-N(kg/ha)Inpk</t>
  </si>
  <si>
    <t>Ammonium-N(kg/ha)npk</t>
  </si>
  <si>
    <t>ammonium(kg/ha)</t>
  </si>
  <si>
    <t>Total</t>
  </si>
  <si>
    <t>Compost+Vizura</t>
  </si>
  <si>
    <t>NPK+Vizura</t>
  </si>
  <si>
    <t>Created By</t>
  </si>
  <si>
    <t>Naila Hina</t>
  </si>
  <si>
    <t>Why</t>
  </si>
  <si>
    <t>To collate data for Vizura treatments and convert into kg/ha</t>
  </si>
  <si>
    <t>Note</t>
  </si>
  <si>
    <t>Sheet</t>
  </si>
  <si>
    <t>Initial</t>
  </si>
  <si>
    <t>Ammonia and nitrate(ppm) in soil samples collected on different dates,analysed in Autoanalyser</t>
  </si>
  <si>
    <t>kgha</t>
  </si>
  <si>
    <t xml:space="preserve">Results in Initial, converted to kg/ha with added treatments </t>
  </si>
  <si>
    <t>outliers removed from kg/ha</t>
  </si>
  <si>
    <t>Block4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</si>
</sst>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2">
    <xf numFmtId="0" fontId="0" fillId="0" borderId="0" xfId="0"/>
    <xf numFmtId="49" fontId="0" fillId="0" borderId="0" xfId="0" applyNumberFormat="1"/>
    <xf numFmtId="0" fontId="2" fillId="3" borderId="1" xfId="0" applyFont="1" applyFill="1" applyBorder="1"/>
    <xf numFmtId="0" fontId="3" fillId="2" borderId="1" xfId="1" applyFont="1" applyBorder="1"/>
    <xf numFmtId="2" fontId="3" fillId="2" borderId="1" xfId="1" applyNumberFormat="1" applyFont="1" applyBorder="1"/>
    <xf numFmtId="0" fontId="3" fillId="2" borderId="2" xfId="1" applyFont="1" applyBorder="1"/>
    <xf numFmtId="14" fontId="0" fillId="0" borderId="0" xfId="0" applyNumberForma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2" fontId="0" fillId="0" borderId="0" xfId="0" applyNumberFormat="1"/>
    <xf numFmtId="14" fontId="0" fillId="0" borderId="0" xfId="0" applyNumberFormat="1" applyBorder="1"/>
    <xf numFmtId="0" fontId="0" fillId="0" borderId="0" xfId="0" applyBorder="1"/>
    <xf numFmtId="0" fontId="0" fillId="0" borderId="0" xfId="0" applyBorder="1" applyAlignment="1">
      <alignment horizontal="left"/>
    </xf>
    <xf numFmtId="2" fontId="0" fillId="0" borderId="0" xfId="0" applyNumberFormat="1" applyBorder="1"/>
    <xf numFmtId="0" fontId="3" fillId="2" borderId="0" xfId="1" applyFont="1" applyBorder="1"/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0" fontId="0" fillId="4" borderId="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2">
    <cellStyle name="40% - Accent5" xfId="1" builtinId="4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3415176551207"/>
          <c:y val="9.8704432334628472E-2"/>
          <c:w val="0.86362377116653521"/>
          <c:h val="0.63403505540755745"/>
        </c:manualLayout>
      </c:layout>
      <c:lineChart>
        <c:grouping val="standard"/>
        <c:varyColors val="0"/>
        <c:ser>
          <c:idx val="0"/>
          <c:order val="0"/>
          <c:tx>
            <c:strRef>
              <c:f>'-Block4'!$I$13</c:f>
              <c:strCache>
                <c:ptCount val="1"/>
                <c:pt idx="0">
                  <c:v>Compost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'-Block4'!$Q$14:$Q$23</c:f>
                <c:numCache>
                  <c:formatCode>General</c:formatCode>
                  <c:ptCount val="10"/>
                  <c:pt idx="0">
                    <c:v>12.309497527814152</c:v>
                  </c:pt>
                  <c:pt idx="1">
                    <c:v>3.4152423144571697</c:v>
                  </c:pt>
                  <c:pt idx="2">
                    <c:v>9.1895158777638581</c:v>
                  </c:pt>
                  <c:pt idx="3">
                    <c:v>7.2956338902889515</c:v>
                  </c:pt>
                  <c:pt idx="4">
                    <c:v>24.658348746645181</c:v>
                  </c:pt>
                  <c:pt idx="5">
                    <c:v>3.8610884693679668</c:v>
                  </c:pt>
                  <c:pt idx="6">
                    <c:v>9.6962856360117282</c:v>
                  </c:pt>
                  <c:pt idx="7">
                    <c:v>7.3816129345783645</c:v>
                  </c:pt>
                  <c:pt idx="8">
                    <c:v>10.889728026682771</c:v>
                  </c:pt>
                  <c:pt idx="9">
                    <c:v>9.4363622674700984</c:v>
                  </c:pt>
                </c:numCache>
              </c:numRef>
            </c:plus>
            <c:minus>
              <c:numRef>
                <c:f>'-Block4'!$Q$14:$Q$23</c:f>
                <c:numCache>
                  <c:formatCode>General</c:formatCode>
                  <c:ptCount val="10"/>
                  <c:pt idx="0">
                    <c:v>12.309497527814152</c:v>
                  </c:pt>
                  <c:pt idx="1">
                    <c:v>3.4152423144571697</c:v>
                  </c:pt>
                  <c:pt idx="2">
                    <c:v>9.1895158777638581</c:v>
                  </c:pt>
                  <c:pt idx="3">
                    <c:v>7.2956338902889515</c:v>
                  </c:pt>
                  <c:pt idx="4">
                    <c:v>24.658348746645181</c:v>
                  </c:pt>
                  <c:pt idx="5">
                    <c:v>3.8610884693679668</c:v>
                  </c:pt>
                  <c:pt idx="6">
                    <c:v>9.6962856360117282</c:v>
                  </c:pt>
                  <c:pt idx="7">
                    <c:v>7.3816129345783645</c:v>
                  </c:pt>
                  <c:pt idx="8">
                    <c:v>10.889728026682771</c:v>
                  </c:pt>
                  <c:pt idx="9">
                    <c:v>9.4363622674700984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cat>
            <c:numRef>
              <c:f>'-Block4'!$H$14:$H$23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'-Block4'!$I$14:$I$23</c:f>
              <c:numCache>
                <c:formatCode>General</c:formatCode>
                <c:ptCount val="10"/>
                <c:pt idx="0">
                  <c:v>19.312979344647925</c:v>
                </c:pt>
                <c:pt idx="1">
                  <c:v>56.029625660652101</c:v>
                </c:pt>
                <c:pt idx="2">
                  <c:v>34.050005559527762</c:v>
                </c:pt>
                <c:pt idx="3">
                  <c:v>37.404711359938013</c:v>
                </c:pt>
                <c:pt idx="4">
                  <c:v>33.469921186440331</c:v>
                </c:pt>
                <c:pt idx="5">
                  <c:v>62.304343147100923</c:v>
                </c:pt>
                <c:pt idx="6">
                  <c:v>42.956021812790546</c:v>
                </c:pt>
                <c:pt idx="7">
                  <c:v>50.018747263148263</c:v>
                </c:pt>
                <c:pt idx="8">
                  <c:v>65.493337899943128</c:v>
                </c:pt>
                <c:pt idx="9">
                  <c:v>50.217006813073986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94-47A8-B3F1-0AADE1920783}"/>
            </c:ext>
          </c:extLst>
        </c:ser>
        <c:ser>
          <c:idx val="1"/>
          <c:order val="1"/>
          <c:tx>
            <c:strRef>
              <c:f>'-Block4'!$J$13</c:f>
              <c:strCache>
                <c:ptCount val="1"/>
                <c:pt idx="0">
                  <c:v>Compost+Vizura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'-Block4'!$R$14:$R$23</c:f>
                <c:numCache>
                  <c:formatCode>General</c:formatCode>
                  <c:ptCount val="10"/>
                  <c:pt idx="0">
                    <c:v>4.7022347326349561</c:v>
                  </c:pt>
                  <c:pt idx="1">
                    <c:v>17.182133807180549</c:v>
                  </c:pt>
                  <c:pt idx="2">
                    <c:v>7.8221226238682391</c:v>
                  </c:pt>
                  <c:pt idx="3">
                    <c:v>5.74068747641632</c:v>
                  </c:pt>
                  <c:pt idx="4">
                    <c:v>6.3305783495644228</c:v>
                  </c:pt>
                  <c:pt idx="5">
                    <c:v>5.5124932510649813</c:v>
                  </c:pt>
                  <c:pt idx="6">
                    <c:v>6.6932887334205482</c:v>
                  </c:pt>
                  <c:pt idx="7">
                    <c:v>7.2923522638503648</c:v>
                  </c:pt>
                  <c:pt idx="8">
                    <c:v>8.9940870930722294</c:v>
                  </c:pt>
                  <c:pt idx="9">
                    <c:v>9.0222516731666289</c:v>
                  </c:pt>
                </c:numCache>
              </c:numRef>
            </c:plus>
            <c:minus>
              <c:numRef>
                <c:f>'-Block4'!$R$14:$R$23</c:f>
                <c:numCache>
                  <c:formatCode>General</c:formatCode>
                  <c:ptCount val="10"/>
                  <c:pt idx="0">
                    <c:v>4.7022347326349561</c:v>
                  </c:pt>
                  <c:pt idx="1">
                    <c:v>17.182133807180549</c:v>
                  </c:pt>
                  <c:pt idx="2">
                    <c:v>7.8221226238682391</c:v>
                  </c:pt>
                  <c:pt idx="3">
                    <c:v>5.74068747641632</c:v>
                  </c:pt>
                  <c:pt idx="4">
                    <c:v>6.3305783495644228</c:v>
                  </c:pt>
                  <c:pt idx="5">
                    <c:v>5.5124932510649813</c:v>
                  </c:pt>
                  <c:pt idx="6">
                    <c:v>6.6932887334205482</c:v>
                  </c:pt>
                  <c:pt idx="7">
                    <c:v>7.2923522638503648</c:v>
                  </c:pt>
                  <c:pt idx="8">
                    <c:v>8.9940870930722294</c:v>
                  </c:pt>
                  <c:pt idx="9">
                    <c:v>9.0222516731666289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round/>
              </a:ln>
              <a:effectLst/>
            </c:spPr>
          </c:errBars>
          <c:cat>
            <c:numRef>
              <c:f>'-Block4'!$H$14:$H$23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'-Block4'!$J$14:$J$23</c:f>
              <c:numCache>
                <c:formatCode>General</c:formatCode>
                <c:ptCount val="10"/>
                <c:pt idx="0">
                  <c:v>26.630041635479408</c:v>
                </c:pt>
                <c:pt idx="1">
                  <c:v>52.80837991168341</c:v>
                </c:pt>
                <c:pt idx="2">
                  <c:v>23.505653012662314</c:v>
                </c:pt>
                <c:pt idx="3">
                  <c:v>43.715578772106255</c:v>
                </c:pt>
                <c:pt idx="4">
                  <c:v>23.135677647262007</c:v>
                </c:pt>
                <c:pt idx="5">
                  <c:v>63.094248723775735</c:v>
                </c:pt>
                <c:pt idx="6">
                  <c:v>44.058652047517739</c:v>
                </c:pt>
                <c:pt idx="7">
                  <c:v>37.828378994973519</c:v>
                </c:pt>
                <c:pt idx="8">
                  <c:v>59.844539739617105</c:v>
                </c:pt>
                <c:pt idx="9">
                  <c:v>46.183184944457672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94-47A8-B3F1-0AADE1920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928984"/>
        <c:axId val="464929968"/>
      </c:lineChart>
      <c:dateAx>
        <c:axId val="464928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Sampling</a:t>
                </a:r>
                <a:r>
                  <a:rPr lang="en-GB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date</a:t>
                </a:r>
                <a:endParaRPr lang="en-GB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9895909563028759"/>
              <c:y val="0.925070888617656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4929968"/>
        <c:crosses val="autoZero"/>
        <c:auto val="0"/>
        <c:lblOffset val="100"/>
        <c:baseTimeUnit val="days"/>
        <c:majorUnit val="9"/>
        <c:majorTimeUnit val="days"/>
        <c:minorUnit val="2"/>
        <c:minorTimeUnit val="days"/>
      </c:dateAx>
      <c:valAx>
        <c:axId val="4649299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Nitrate-N</a:t>
                </a:r>
                <a:r>
                  <a:rPr lang="en-GB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(kg/ha)</a:t>
                </a:r>
                <a:endParaRPr lang="en-GB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2412715651922821E-2"/>
              <c:y val="0.223912343783323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4928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799201533197892E-2"/>
          <c:y val="9.8764150610451074E-2"/>
          <c:w val="0.87183032137846173"/>
          <c:h val="0.63861659367510604"/>
        </c:manualLayout>
      </c:layout>
      <c:lineChart>
        <c:grouping val="standard"/>
        <c:varyColors val="0"/>
        <c:ser>
          <c:idx val="0"/>
          <c:order val="0"/>
          <c:tx>
            <c:strRef>
              <c:f>'-Block4'!$K$13</c:f>
              <c:strCache>
                <c:ptCount val="1"/>
                <c:pt idx="0">
                  <c:v>NPK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'-Block4'!$T$14:$T$23</c:f>
                <c:numCache>
                  <c:formatCode>General</c:formatCode>
                  <c:ptCount val="10"/>
                  <c:pt idx="0">
                    <c:v>8.4767722755633699</c:v>
                  </c:pt>
                  <c:pt idx="1">
                    <c:v>4.6338260835144478</c:v>
                  </c:pt>
                  <c:pt idx="2">
                    <c:v>5.9177426898707299</c:v>
                  </c:pt>
                  <c:pt idx="3">
                    <c:v>6.9341801471334286</c:v>
                  </c:pt>
                  <c:pt idx="4">
                    <c:v>4.8102585267287017</c:v>
                  </c:pt>
                  <c:pt idx="5">
                    <c:v>8.5350819336542827</c:v>
                  </c:pt>
                  <c:pt idx="6">
                    <c:v>6.554160438406166</c:v>
                  </c:pt>
                  <c:pt idx="7">
                    <c:v>8.0802515237716772</c:v>
                  </c:pt>
                  <c:pt idx="8">
                    <c:v>11.310032475011004</c:v>
                  </c:pt>
                  <c:pt idx="9">
                    <c:v>5.3745636913157053</c:v>
                  </c:pt>
                </c:numCache>
              </c:numRef>
            </c:plus>
            <c:minus>
              <c:numRef>
                <c:f>'-Block4'!$T$14:$T$23</c:f>
                <c:numCache>
                  <c:formatCode>General</c:formatCode>
                  <c:ptCount val="10"/>
                  <c:pt idx="0">
                    <c:v>8.4767722755633699</c:v>
                  </c:pt>
                  <c:pt idx="1">
                    <c:v>4.6338260835144478</c:v>
                  </c:pt>
                  <c:pt idx="2">
                    <c:v>5.9177426898707299</c:v>
                  </c:pt>
                  <c:pt idx="3">
                    <c:v>6.9341801471334286</c:v>
                  </c:pt>
                  <c:pt idx="4">
                    <c:v>4.8102585267287017</c:v>
                  </c:pt>
                  <c:pt idx="5">
                    <c:v>8.5350819336542827</c:v>
                  </c:pt>
                  <c:pt idx="6">
                    <c:v>6.554160438406166</c:v>
                  </c:pt>
                  <c:pt idx="7">
                    <c:v>8.0802515237716772</c:v>
                  </c:pt>
                  <c:pt idx="8">
                    <c:v>11.310032475011004</c:v>
                  </c:pt>
                  <c:pt idx="9">
                    <c:v>5.3745636913157053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cat>
            <c:numRef>
              <c:f>'-Block4'!$H$14:$H$23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'-Block4'!$K$14:$K$23</c:f>
              <c:numCache>
                <c:formatCode>General</c:formatCode>
                <c:ptCount val="10"/>
                <c:pt idx="0">
                  <c:v>30.344788753562476</c:v>
                </c:pt>
                <c:pt idx="1">
                  <c:v>51.464193616760923</c:v>
                </c:pt>
                <c:pt idx="2">
                  <c:v>23.625377025000965</c:v>
                </c:pt>
                <c:pt idx="3">
                  <c:v>40.20800499758758</c:v>
                </c:pt>
                <c:pt idx="4">
                  <c:v>29.872997460605259</c:v>
                </c:pt>
                <c:pt idx="5">
                  <c:v>70.928617957549221</c:v>
                </c:pt>
                <c:pt idx="6">
                  <c:v>42.151531426350253</c:v>
                </c:pt>
                <c:pt idx="7">
                  <c:v>45.189799927590151</c:v>
                </c:pt>
                <c:pt idx="8">
                  <c:v>58.841076989124971</c:v>
                </c:pt>
                <c:pt idx="9">
                  <c:v>37.451772846376734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1D-41A1-9285-4159A88E6ACC}"/>
            </c:ext>
          </c:extLst>
        </c:ser>
        <c:ser>
          <c:idx val="1"/>
          <c:order val="1"/>
          <c:tx>
            <c:strRef>
              <c:f>'-Block4'!$L$13</c:f>
              <c:strCache>
                <c:ptCount val="1"/>
                <c:pt idx="0">
                  <c:v>NPK+Vizura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'-Block4'!$S$14:$S$23</c:f>
                <c:numCache>
                  <c:formatCode>General</c:formatCode>
                  <c:ptCount val="10"/>
                  <c:pt idx="0">
                    <c:v>13.147384673714672</c:v>
                  </c:pt>
                  <c:pt idx="1">
                    <c:v>14.126035221601558</c:v>
                  </c:pt>
                  <c:pt idx="2">
                    <c:v>0.1538288946362707</c:v>
                  </c:pt>
                  <c:pt idx="3">
                    <c:v>4.7304571225639664</c:v>
                  </c:pt>
                  <c:pt idx="4">
                    <c:v>7.2425531198626807</c:v>
                  </c:pt>
                  <c:pt idx="5">
                    <c:v>7.1059738750187806</c:v>
                  </c:pt>
                  <c:pt idx="6">
                    <c:v>4.7856565108355413</c:v>
                  </c:pt>
                  <c:pt idx="7">
                    <c:v>8.5135474598740277</c:v>
                  </c:pt>
                  <c:pt idx="8">
                    <c:v>12.430107206729168</c:v>
                  </c:pt>
                  <c:pt idx="9">
                    <c:v>5.8352109804363419</c:v>
                  </c:pt>
                </c:numCache>
              </c:numRef>
            </c:plus>
            <c:minus>
              <c:numRef>
                <c:f>'-Block4'!$S$14:$S$23</c:f>
                <c:numCache>
                  <c:formatCode>General</c:formatCode>
                  <c:ptCount val="10"/>
                  <c:pt idx="0">
                    <c:v>13.147384673714672</c:v>
                  </c:pt>
                  <c:pt idx="1">
                    <c:v>14.126035221601558</c:v>
                  </c:pt>
                  <c:pt idx="2">
                    <c:v>0.1538288946362707</c:v>
                  </c:pt>
                  <c:pt idx="3">
                    <c:v>4.7304571225639664</c:v>
                  </c:pt>
                  <c:pt idx="4">
                    <c:v>7.2425531198626807</c:v>
                  </c:pt>
                  <c:pt idx="5">
                    <c:v>7.1059738750187806</c:v>
                  </c:pt>
                  <c:pt idx="6">
                    <c:v>4.7856565108355413</c:v>
                  </c:pt>
                  <c:pt idx="7">
                    <c:v>8.5135474598740277</c:v>
                  </c:pt>
                  <c:pt idx="8">
                    <c:v>12.430107206729168</c:v>
                  </c:pt>
                  <c:pt idx="9">
                    <c:v>5.8352109804363419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round/>
              </a:ln>
              <a:effectLst/>
            </c:spPr>
          </c:errBars>
          <c:cat>
            <c:numRef>
              <c:f>'-Block4'!$H$14:$H$23</c:f>
              <c:numCache>
                <c:formatCode>m/d/yyyy</c:formatCode>
                <c:ptCount val="10"/>
                <c:pt idx="0">
                  <c:v>43410</c:v>
                </c:pt>
                <c:pt idx="1">
                  <c:v>43425</c:v>
                </c:pt>
                <c:pt idx="2">
                  <c:v>43434</c:v>
                </c:pt>
                <c:pt idx="3">
                  <c:v>43438</c:v>
                </c:pt>
                <c:pt idx="4">
                  <c:v>43454</c:v>
                </c:pt>
                <c:pt idx="5">
                  <c:v>43476</c:v>
                </c:pt>
                <c:pt idx="6">
                  <c:v>43480</c:v>
                </c:pt>
                <c:pt idx="7">
                  <c:v>43490</c:v>
                </c:pt>
                <c:pt idx="8">
                  <c:v>43501</c:v>
                </c:pt>
                <c:pt idx="9">
                  <c:v>43509</c:v>
                </c:pt>
              </c:numCache>
            </c:numRef>
          </c:cat>
          <c:val>
            <c:numRef>
              <c:f>'-Block4'!$L$14:$L$23</c:f>
              <c:numCache>
                <c:formatCode>General</c:formatCode>
                <c:ptCount val="10"/>
                <c:pt idx="0">
                  <c:v>32.546093962992352</c:v>
                </c:pt>
                <c:pt idx="1">
                  <c:v>52.133675567241632</c:v>
                </c:pt>
                <c:pt idx="2">
                  <c:v>14.824928955154569</c:v>
                </c:pt>
                <c:pt idx="3">
                  <c:v>32.278447170684281</c:v>
                </c:pt>
                <c:pt idx="4">
                  <c:v>24.608827022773802</c:v>
                </c:pt>
                <c:pt idx="5">
                  <c:v>50.958220834635746</c:v>
                </c:pt>
                <c:pt idx="6">
                  <c:v>23.282516233003566</c:v>
                </c:pt>
                <c:pt idx="7">
                  <c:v>37.236663544259102</c:v>
                </c:pt>
                <c:pt idx="8">
                  <c:v>46.917861210435845</c:v>
                </c:pt>
                <c:pt idx="9">
                  <c:v>26.13083672653935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1D-41A1-9285-4159A88E6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255176"/>
        <c:axId val="468250912"/>
      </c:lineChart>
      <c:dateAx>
        <c:axId val="468255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Sampling date</a:t>
                </a:r>
              </a:p>
            </c:rich>
          </c:tx>
          <c:layout>
            <c:manualLayout>
              <c:xMode val="edge"/>
              <c:yMode val="edge"/>
              <c:x val="0.43297172170510728"/>
              <c:y val="0.908706523508897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8250912"/>
        <c:crosses val="autoZero"/>
        <c:auto val="0"/>
        <c:lblOffset val="100"/>
        <c:baseTimeUnit val="days"/>
        <c:majorUnit val="9"/>
        <c:majorTimeUnit val="days"/>
        <c:minorUnit val="2"/>
        <c:minorTimeUnit val="days"/>
      </c:dateAx>
      <c:valAx>
        <c:axId val="4682509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Nitrate-N</a:t>
                </a:r>
                <a:r>
                  <a:rPr lang="en-GB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(kg/ha)</a:t>
                </a:r>
                <a:endParaRPr lang="en-GB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0278833967046894E-2"/>
              <c:y val="0.2374615564985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6825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4</xdr:row>
      <xdr:rowOff>66675</xdr:rowOff>
    </xdr:from>
    <xdr:to>
      <xdr:col>11</xdr:col>
      <xdr:colOff>276225</xdr:colOff>
      <xdr:row>21</xdr:row>
      <xdr:rowOff>161926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457200</xdr:colOff>
      <xdr:row>4</xdr:row>
      <xdr:rowOff>152400</xdr:rowOff>
    </xdr:from>
    <xdr:to>
      <xdr:col>21</xdr:col>
      <xdr:colOff>314325</xdr:colOff>
      <xdr:row>22</xdr:row>
      <xdr:rowOff>95251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G30" sqref="G30"/>
    </sheetView>
  </sheetViews>
  <sheetFormatPr defaultRowHeight="15" x14ac:dyDescent="0.25"/>
  <cols>
    <col min="1" max="1" width="10.5703125" bestFit="1" customWidth="1"/>
    <col min="2" max="2" width="10" bestFit="1" customWidth="1"/>
  </cols>
  <sheetData>
    <row r="1" spans="1:2" x14ac:dyDescent="0.25">
      <c r="A1" t="s">
        <v>92</v>
      </c>
      <c r="B1" t="s">
        <v>93</v>
      </c>
    </row>
    <row r="3" spans="1:2" x14ac:dyDescent="0.25">
      <c r="A3" t="s">
        <v>94</v>
      </c>
      <c r="B3" t="s">
        <v>95</v>
      </c>
    </row>
    <row r="5" spans="1:2" x14ac:dyDescent="0.25">
      <c r="A5" t="s">
        <v>97</v>
      </c>
      <c r="B5" t="s">
        <v>96</v>
      </c>
    </row>
    <row r="6" spans="1:2" x14ac:dyDescent="0.25">
      <c r="A6" t="s">
        <v>98</v>
      </c>
      <c r="B6" t="s">
        <v>99</v>
      </c>
    </row>
    <row r="7" spans="1:2" x14ac:dyDescent="0.25">
      <c r="A7" t="s">
        <v>100</v>
      </c>
      <c r="B7" t="s">
        <v>101</v>
      </c>
    </row>
    <row r="8" spans="1:2" x14ac:dyDescent="0.25">
      <c r="A8" t="s">
        <v>103</v>
      </c>
      <c r="B8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1"/>
  <sheetViews>
    <sheetView workbookViewId="0">
      <selection activeCell="H43" sqref="H43"/>
    </sheetView>
  </sheetViews>
  <sheetFormatPr defaultRowHeight="15" x14ac:dyDescent="0.25"/>
  <cols>
    <col min="1" max="1" width="13.7109375" bestFit="1" customWidth="1"/>
    <col min="3" max="3" width="13.28515625" bestFit="1" customWidth="1"/>
    <col min="4" max="4" width="15.5703125" bestFit="1" customWidth="1"/>
    <col min="5" max="5" width="14.85546875" bestFit="1" customWidth="1"/>
    <col min="6" max="6" width="17.28515625" bestFit="1" customWidth="1"/>
    <col min="7" max="7" width="15.28515625" bestFit="1" customWidth="1"/>
    <col min="8" max="8" width="19.5703125" bestFit="1" customWidth="1"/>
    <col min="10" max="10" width="12.5703125" bestFit="1" customWidth="1"/>
    <col min="11" max="11" width="13.7109375" bestFit="1" customWidth="1"/>
    <col min="12" max="12" width="16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22</v>
      </c>
      <c r="F1" t="s">
        <v>23</v>
      </c>
      <c r="G1" t="s">
        <v>75</v>
      </c>
      <c r="H1" t="s">
        <v>76</v>
      </c>
      <c r="K1" t="s">
        <v>52</v>
      </c>
      <c r="L1" t="s">
        <v>53</v>
      </c>
    </row>
    <row r="2" spans="1:12" x14ac:dyDescent="0.25">
      <c r="B2" t="s">
        <v>4</v>
      </c>
      <c r="C2">
        <v>1.216</v>
      </c>
      <c r="D2">
        <v>1.3050999999999999</v>
      </c>
      <c r="K2">
        <f>AVERAGE(C2,C19,C36,C53,C70,C87,C104,C121,C138,C155)</f>
        <v>1.5907100000000001</v>
      </c>
      <c r="L2">
        <f>AVERAGE(D2,D19,D36,D53,D70,D87,D104,D121,D138,D155)</f>
        <v>1.39815</v>
      </c>
    </row>
    <row r="3" spans="1:12" x14ac:dyDescent="0.25">
      <c r="A3" t="s">
        <v>21</v>
      </c>
      <c r="B3" t="s">
        <v>5</v>
      </c>
      <c r="C3">
        <v>5.4676999999999998</v>
      </c>
      <c r="D3">
        <v>0.56779999999999997</v>
      </c>
      <c r="E3">
        <f>C3-K2</f>
        <v>3.8769899999999997</v>
      </c>
      <c r="F3">
        <f>D3-L2</f>
        <v>-0.83035000000000003</v>
      </c>
      <c r="G3">
        <f t="shared" ref="G3:G34" si="0">E3*0.2259</f>
        <v>0.87581204099999987</v>
      </c>
      <c r="H3">
        <f t="shared" ref="H3:H34" si="1">F3*0.778</f>
        <v>-0.64601230000000009</v>
      </c>
    </row>
    <row r="4" spans="1:12" x14ac:dyDescent="0.25">
      <c r="A4" t="s">
        <v>21</v>
      </c>
      <c r="B4" t="s">
        <v>6</v>
      </c>
      <c r="C4">
        <v>5.9429999999999996</v>
      </c>
      <c r="D4">
        <v>0.49180000000000001</v>
      </c>
      <c r="E4">
        <f>C4-K2</f>
        <v>4.35229</v>
      </c>
      <c r="F4">
        <f>D4-L2</f>
        <v>-0.90634999999999999</v>
      </c>
      <c r="G4">
        <f t="shared" si="0"/>
        <v>0.98318231099999998</v>
      </c>
      <c r="H4">
        <f t="shared" si="1"/>
        <v>-0.70514030000000005</v>
      </c>
    </row>
    <row r="5" spans="1:12" x14ac:dyDescent="0.25">
      <c r="A5" t="s">
        <v>21</v>
      </c>
      <c r="B5" t="s">
        <v>7</v>
      </c>
      <c r="C5">
        <v>5.1605999999999996</v>
      </c>
      <c r="D5">
        <v>1.0748</v>
      </c>
      <c r="E5">
        <f>C5-K2</f>
        <v>3.5698899999999996</v>
      </c>
      <c r="F5">
        <f>D5-L2</f>
        <v>-0.32335000000000003</v>
      </c>
      <c r="G5">
        <f t="shared" si="0"/>
        <v>0.80643815099999983</v>
      </c>
      <c r="H5">
        <f t="shared" si="1"/>
        <v>-0.25156630000000002</v>
      </c>
    </row>
    <row r="6" spans="1:12" x14ac:dyDescent="0.25">
      <c r="A6" t="s">
        <v>21</v>
      </c>
      <c r="B6" t="s">
        <v>8</v>
      </c>
      <c r="C6">
        <v>5.7149999999999999</v>
      </c>
      <c r="D6">
        <v>1.0851999999999999</v>
      </c>
      <c r="E6">
        <f>C6-K2</f>
        <v>4.1242900000000002</v>
      </c>
      <c r="F6">
        <f>D6-L2</f>
        <v>-0.31295000000000006</v>
      </c>
      <c r="G6">
        <f t="shared" si="0"/>
        <v>0.93167711100000006</v>
      </c>
      <c r="H6">
        <f t="shared" si="1"/>
        <v>-0.24347510000000006</v>
      </c>
    </row>
    <row r="7" spans="1:12" x14ac:dyDescent="0.25">
      <c r="A7" t="s">
        <v>21</v>
      </c>
      <c r="B7" t="s">
        <v>9</v>
      </c>
      <c r="C7">
        <v>3.0825</v>
      </c>
      <c r="D7">
        <v>0.92169999999999996</v>
      </c>
      <c r="E7">
        <f>C7-K2</f>
        <v>1.4917899999999999</v>
      </c>
      <c r="F7">
        <f>D7-L2</f>
        <v>-0.47645000000000004</v>
      </c>
      <c r="G7">
        <f t="shared" si="0"/>
        <v>0.33699536099999999</v>
      </c>
      <c r="H7">
        <f t="shared" si="1"/>
        <v>-0.37067810000000007</v>
      </c>
    </row>
    <row r="8" spans="1:12" x14ac:dyDescent="0.25">
      <c r="A8" t="s">
        <v>21</v>
      </c>
      <c r="B8" t="s">
        <v>10</v>
      </c>
      <c r="C8">
        <v>3.7418</v>
      </c>
      <c r="D8">
        <v>1.1754</v>
      </c>
      <c r="E8">
        <f>C8-K2</f>
        <v>2.1510899999999999</v>
      </c>
      <c r="F8">
        <f>D8-L2</f>
        <v>-0.22275</v>
      </c>
      <c r="G8">
        <f t="shared" si="0"/>
        <v>0.48593123099999996</v>
      </c>
      <c r="H8">
        <f t="shared" si="1"/>
        <v>-0.1732995</v>
      </c>
    </row>
    <row r="9" spans="1:12" x14ac:dyDescent="0.25">
      <c r="A9" t="s">
        <v>21</v>
      </c>
      <c r="B9" t="s">
        <v>11</v>
      </c>
      <c r="C9">
        <v>2.5388000000000002</v>
      </c>
      <c r="D9">
        <v>1.0101</v>
      </c>
      <c r="E9">
        <f>C9-K2</f>
        <v>0.9480900000000001</v>
      </c>
      <c r="F9">
        <f>D9-L2</f>
        <v>-0.38805000000000001</v>
      </c>
      <c r="G9">
        <f t="shared" si="0"/>
        <v>0.214173531</v>
      </c>
      <c r="H9">
        <f t="shared" si="1"/>
        <v>-0.30190290000000003</v>
      </c>
    </row>
    <row r="10" spans="1:12" x14ac:dyDescent="0.25">
      <c r="A10" t="s">
        <v>21</v>
      </c>
      <c r="B10" t="s">
        <v>12</v>
      </c>
      <c r="C10">
        <v>3.5510000000000002</v>
      </c>
      <c r="D10">
        <v>0.96489999999999998</v>
      </c>
      <c r="E10">
        <f>C10-K2</f>
        <v>1.9602900000000001</v>
      </c>
      <c r="F10">
        <f>D10-L2</f>
        <v>-0.43325000000000002</v>
      </c>
      <c r="G10">
        <f t="shared" si="0"/>
        <v>0.44282951100000001</v>
      </c>
      <c r="H10">
        <f t="shared" si="1"/>
        <v>-0.33706850000000005</v>
      </c>
    </row>
    <row r="11" spans="1:12" x14ac:dyDescent="0.25">
      <c r="A11" t="s">
        <v>21</v>
      </c>
      <c r="B11" t="s">
        <v>13</v>
      </c>
      <c r="C11">
        <v>4.0612000000000004</v>
      </c>
      <c r="D11">
        <v>1.0062</v>
      </c>
      <c r="E11">
        <f>C11-K2</f>
        <v>2.4704900000000003</v>
      </c>
      <c r="F11">
        <f>D11-L2</f>
        <v>-0.39195000000000002</v>
      </c>
      <c r="G11">
        <f t="shared" si="0"/>
        <v>0.55808369099999999</v>
      </c>
      <c r="H11">
        <f t="shared" si="1"/>
        <v>-0.30493710000000002</v>
      </c>
    </row>
    <row r="12" spans="1:12" x14ac:dyDescent="0.25">
      <c r="A12" t="s">
        <v>21</v>
      </c>
      <c r="B12" t="s">
        <v>14</v>
      </c>
      <c r="C12">
        <v>3.1139999999999999</v>
      </c>
      <c r="D12">
        <v>0.9194</v>
      </c>
      <c r="E12">
        <f>C12-K2</f>
        <v>1.5232899999999998</v>
      </c>
      <c r="F12">
        <f>D12-L2</f>
        <v>-0.47875000000000001</v>
      </c>
      <c r="G12">
        <f t="shared" si="0"/>
        <v>0.34411121099999992</v>
      </c>
      <c r="H12">
        <f t="shared" si="1"/>
        <v>-0.37246750000000001</v>
      </c>
    </row>
    <row r="13" spans="1:12" x14ac:dyDescent="0.25">
      <c r="A13" t="s">
        <v>21</v>
      </c>
      <c r="B13" t="s">
        <v>15</v>
      </c>
      <c r="C13">
        <v>3.7561</v>
      </c>
      <c r="D13">
        <v>0.99109999999999998</v>
      </c>
      <c r="E13">
        <f>C13-K2</f>
        <v>2.1653899999999999</v>
      </c>
      <c r="F13">
        <f>D13-L2</f>
        <v>-0.40705000000000002</v>
      </c>
      <c r="G13">
        <f t="shared" si="0"/>
        <v>0.48916160099999995</v>
      </c>
      <c r="H13">
        <f t="shared" si="1"/>
        <v>-0.31668490000000005</v>
      </c>
    </row>
    <row r="14" spans="1:12" x14ac:dyDescent="0.25">
      <c r="A14" t="s">
        <v>21</v>
      </c>
      <c r="B14" t="s">
        <v>16</v>
      </c>
      <c r="C14">
        <v>2.0038999999999998</v>
      </c>
      <c r="D14">
        <v>0.8629</v>
      </c>
      <c r="E14">
        <f>C14-K2</f>
        <v>0.41318999999999972</v>
      </c>
      <c r="F14">
        <f>D14-L2</f>
        <v>-0.53525</v>
      </c>
      <c r="G14">
        <f t="shared" si="0"/>
        <v>9.3339620999999928E-2</v>
      </c>
      <c r="H14">
        <f t="shared" si="1"/>
        <v>-0.41642450000000003</v>
      </c>
    </row>
    <row r="15" spans="1:12" x14ac:dyDescent="0.25">
      <c r="A15" t="s">
        <v>21</v>
      </c>
      <c r="B15" t="s">
        <v>17</v>
      </c>
      <c r="C15">
        <v>6.1269999999999998</v>
      </c>
      <c r="D15">
        <v>1.2004999999999999</v>
      </c>
      <c r="E15">
        <f>C15-K2</f>
        <v>4.5362899999999993</v>
      </c>
      <c r="F15">
        <f>D15-L2</f>
        <v>-0.1976500000000001</v>
      </c>
      <c r="G15">
        <f t="shared" si="0"/>
        <v>1.0247479109999997</v>
      </c>
      <c r="H15">
        <f t="shared" si="1"/>
        <v>-0.15377170000000009</v>
      </c>
    </row>
    <row r="16" spans="1:12" x14ac:dyDescent="0.25">
      <c r="A16" t="s">
        <v>21</v>
      </c>
      <c r="B16" t="s">
        <v>18</v>
      </c>
      <c r="C16">
        <v>2.6671</v>
      </c>
      <c r="D16">
        <v>1.4075</v>
      </c>
      <c r="E16">
        <f>C16-K2</f>
        <v>1.07639</v>
      </c>
      <c r="F16">
        <f>D16-L2</f>
        <v>9.3499999999999694E-3</v>
      </c>
      <c r="G16">
        <f t="shared" si="0"/>
        <v>0.24315650099999997</v>
      </c>
      <c r="H16">
        <f t="shared" si="1"/>
        <v>7.2742999999999766E-3</v>
      </c>
    </row>
    <row r="17" spans="1:8" x14ac:dyDescent="0.25">
      <c r="A17" t="s">
        <v>21</v>
      </c>
      <c r="B17" t="s">
        <v>19</v>
      </c>
      <c r="C17">
        <v>2.5453000000000001</v>
      </c>
      <c r="D17">
        <v>1.3179000000000001</v>
      </c>
      <c r="E17">
        <f>C17-K2</f>
        <v>0.95459000000000005</v>
      </c>
      <c r="F17">
        <f>D17-L2</f>
        <v>-8.0249999999999932E-2</v>
      </c>
      <c r="G17">
        <f t="shared" si="0"/>
        <v>0.21564188100000001</v>
      </c>
      <c r="H17">
        <f t="shared" si="1"/>
        <v>-6.2434499999999948E-2</v>
      </c>
    </row>
    <row r="18" spans="1:8" x14ac:dyDescent="0.25">
      <c r="A18" t="s">
        <v>21</v>
      </c>
      <c r="B18" t="s">
        <v>20</v>
      </c>
      <c r="C18">
        <v>3.8399000000000001</v>
      </c>
      <c r="D18">
        <v>1.1679999999999999</v>
      </c>
      <c r="E18">
        <f>C18-K2</f>
        <v>2.24919</v>
      </c>
      <c r="F18">
        <f>D18-L2</f>
        <v>-0.23015000000000008</v>
      </c>
      <c r="G18">
        <f t="shared" si="0"/>
        <v>0.50809202099999995</v>
      </c>
      <c r="H18">
        <f t="shared" si="1"/>
        <v>-0.17905670000000007</v>
      </c>
    </row>
    <row r="19" spans="1:8" x14ac:dyDescent="0.25">
      <c r="B19" t="s">
        <v>4</v>
      </c>
      <c r="C19">
        <v>2.0196999999999998</v>
      </c>
      <c r="D19">
        <v>1.5624</v>
      </c>
      <c r="G19">
        <f t="shared" si="0"/>
        <v>0</v>
      </c>
      <c r="H19">
        <f t="shared" si="1"/>
        <v>0</v>
      </c>
    </row>
    <row r="20" spans="1:8" x14ac:dyDescent="0.25">
      <c r="A20" t="s">
        <v>40</v>
      </c>
      <c r="B20" s="1" t="s">
        <v>24</v>
      </c>
      <c r="C20">
        <v>3.8614999999999999</v>
      </c>
      <c r="D20">
        <v>1.3075000000000001</v>
      </c>
      <c r="E20">
        <f>C20-K2</f>
        <v>2.2707899999999999</v>
      </c>
      <c r="F20">
        <f>D20-L2</f>
        <v>-9.0649999999999897E-2</v>
      </c>
      <c r="G20">
        <f t="shared" si="0"/>
        <v>0.51297146099999991</v>
      </c>
      <c r="H20">
        <f t="shared" si="1"/>
        <v>-7.0525699999999927E-2</v>
      </c>
    </row>
    <row r="21" spans="1:8" x14ac:dyDescent="0.25">
      <c r="A21" t="s">
        <v>40</v>
      </c>
      <c r="B21" t="s">
        <v>25</v>
      </c>
      <c r="C21">
        <v>4.5243000000000002</v>
      </c>
      <c r="D21">
        <v>1.2161</v>
      </c>
      <c r="E21">
        <f>C21-K2</f>
        <v>2.9335900000000001</v>
      </c>
      <c r="F21">
        <f>D21-L2</f>
        <v>-0.18205000000000005</v>
      </c>
      <c r="G21">
        <f t="shared" si="0"/>
        <v>0.66269798099999999</v>
      </c>
      <c r="H21">
        <f t="shared" si="1"/>
        <v>-0.14163490000000004</v>
      </c>
    </row>
    <row r="22" spans="1:8" x14ac:dyDescent="0.25">
      <c r="A22" t="s">
        <v>40</v>
      </c>
      <c r="B22" t="s">
        <v>26</v>
      </c>
      <c r="C22">
        <v>5.4459</v>
      </c>
      <c r="D22">
        <v>1.3751</v>
      </c>
      <c r="E22">
        <f>C22-K2</f>
        <v>3.8551899999999999</v>
      </c>
      <c r="F22">
        <f>D22-L2</f>
        <v>-2.3050000000000015E-2</v>
      </c>
      <c r="G22">
        <f t="shared" si="0"/>
        <v>0.87088742099999994</v>
      </c>
      <c r="H22">
        <f t="shared" si="1"/>
        <v>-1.7932900000000012E-2</v>
      </c>
    </row>
    <row r="23" spans="1:8" x14ac:dyDescent="0.25">
      <c r="A23" t="s">
        <v>40</v>
      </c>
      <c r="B23" t="s">
        <v>27</v>
      </c>
      <c r="C23">
        <v>3.3837000000000002</v>
      </c>
      <c r="D23">
        <v>1.1339999999999999</v>
      </c>
      <c r="E23">
        <f>C23-K2</f>
        <v>1.7929900000000001</v>
      </c>
      <c r="F23">
        <f>D23-L2</f>
        <v>-0.26415000000000011</v>
      </c>
      <c r="G23">
        <f t="shared" si="0"/>
        <v>0.40503644100000002</v>
      </c>
      <c r="H23">
        <f t="shared" si="1"/>
        <v>-0.2055087000000001</v>
      </c>
    </row>
    <row r="24" spans="1:8" x14ac:dyDescent="0.25">
      <c r="A24" t="s">
        <v>40</v>
      </c>
      <c r="B24" t="s">
        <v>28</v>
      </c>
      <c r="C24">
        <v>5.6870000000000003</v>
      </c>
      <c r="D24">
        <v>1.2958000000000001</v>
      </c>
      <c r="E24">
        <f>C24-K2</f>
        <v>4.0962899999999998</v>
      </c>
      <c r="F24">
        <f>D24-L2</f>
        <v>-0.10234999999999994</v>
      </c>
      <c r="G24">
        <f t="shared" si="0"/>
        <v>0.92535191099999992</v>
      </c>
      <c r="H24">
        <f t="shared" si="1"/>
        <v>-7.9628299999999957E-2</v>
      </c>
    </row>
    <row r="25" spans="1:8" x14ac:dyDescent="0.25">
      <c r="A25" t="s">
        <v>40</v>
      </c>
      <c r="B25" t="s">
        <v>29</v>
      </c>
      <c r="C25">
        <v>4.3263999999999996</v>
      </c>
      <c r="D25">
        <v>1.2553000000000001</v>
      </c>
      <c r="E25">
        <f>C25-K2</f>
        <v>2.7356899999999995</v>
      </c>
      <c r="F25">
        <f>D25-L2</f>
        <v>-0.14284999999999992</v>
      </c>
      <c r="G25">
        <f t="shared" si="0"/>
        <v>0.61799237099999982</v>
      </c>
      <c r="H25">
        <f t="shared" si="1"/>
        <v>-0.11113729999999994</v>
      </c>
    </row>
    <row r="26" spans="1:8" x14ac:dyDescent="0.25">
      <c r="A26" t="s">
        <v>40</v>
      </c>
      <c r="B26" t="s">
        <v>30</v>
      </c>
      <c r="C26">
        <v>3.36</v>
      </c>
      <c r="D26">
        <v>1.3105</v>
      </c>
      <c r="E26">
        <f>C26-K2</f>
        <v>1.7692899999999998</v>
      </c>
      <c r="F26">
        <f>D26-L2</f>
        <v>-8.7650000000000006E-2</v>
      </c>
      <c r="G26">
        <f t="shared" si="0"/>
        <v>0.39968261099999997</v>
      </c>
      <c r="H26">
        <f t="shared" si="1"/>
        <v>-6.8191700000000008E-2</v>
      </c>
    </row>
    <row r="27" spans="1:8" x14ac:dyDescent="0.25">
      <c r="A27" t="s">
        <v>40</v>
      </c>
      <c r="B27" t="s">
        <v>31</v>
      </c>
      <c r="C27">
        <v>11.244300000000001</v>
      </c>
      <c r="D27">
        <v>1.4226000000000001</v>
      </c>
      <c r="E27">
        <f>C27-K2</f>
        <v>9.6535900000000012</v>
      </c>
      <c r="F27">
        <f>D27-L2</f>
        <v>2.4450000000000083E-2</v>
      </c>
      <c r="G27">
        <f t="shared" si="0"/>
        <v>2.1807459810000003</v>
      </c>
      <c r="H27">
        <f t="shared" si="1"/>
        <v>1.9022100000000066E-2</v>
      </c>
    </row>
    <row r="28" spans="1:8" x14ac:dyDescent="0.25">
      <c r="A28" t="s">
        <v>40</v>
      </c>
      <c r="B28" t="s">
        <v>32</v>
      </c>
      <c r="C28">
        <v>3.9752999999999998</v>
      </c>
      <c r="D28">
        <v>1.8806</v>
      </c>
      <c r="E28">
        <f>C28-K2</f>
        <v>2.3845899999999998</v>
      </c>
      <c r="F28">
        <f>D28-L2</f>
        <v>0.48245000000000005</v>
      </c>
      <c r="G28">
        <f t="shared" si="0"/>
        <v>0.53867888099999994</v>
      </c>
      <c r="H28">
        <f t="shared" si="1"/>
        <v>0.37534610000000007</v>
      </c>
    </row>
    <row r="29" spans="1:8" x14ac:dyDescent="0.25">
      <c r="A29" t="s">
        <v>40</v>
      </c>
      <c r="B29" t="s">
        <v>33</v>
      </c>
      <c r="C29">
        <v>2.6254</v>
      </c>
      <c r="D29">
        <v>1.3016000000000001</v>
      </c>
      <c r="E29">
        <f>C29-K2</f>
        <v>1.0346899999999999</v>
      </c>
      <c r="F29">
        <f>D29-L2</f>
        <v>-9.6549999999999914E-2</v>
      </c>
      <c r="G29">
        <f t="shared" si="0"/>
        <v>0.23373647099999997</v>
      </c>
      <c r="H29">
        <f t="shared" si="1"/>
        <v>-7.511589999999993E-2</v>
      </c>
    </row>
    <row r="30" spans="1:8" x14ac:dyDescent="0.25">
      <c r="A30" t="s">
        <v>40</v>
      </c>
      <c r="B30" t="s">
        <v>34</v>
      </c>
      <c r="C30">
        <v>3.4272999999999998</v>
      </c>
      <c r="D30">
        <v>1.3393999999999999</v>
      </c>
      <c r="E30">
        <f>C30-K2</f>
        <v>1.8365899999999997</v>
      </c>
      <c r="F30">
        <f>D30-L2</f>
        <v>-5.875000000000008E-2</v>
      </c>
      <c r="G30">
        <f t="shared" si="0"/>
        <v>0.4148856809999999</v>
      </c>
      <c r="H30">
        <f t="shared" si="1"/>
        <v>-4.5707500000000061E-2</v>
      </c>
    </row>
    <row r="31" spans="1:8" x14ac:dyDescent="0.25">
      <c r="A31" t="s">
        <v>40</v>
      </c>
      <c r="B31" t="s">
        <v>35</v>
      </c>
      <c r="C31">
        <v>5.3082000000000003</v>
      </c>
      <c r="D31">
        <v>1.4430000000000001</v>
      </c>
      <c r="E31">
        <f>C31-K2</f>
        <v>3.7174900000000002</v>
      </c>
      <c r="F31">
        <f>D31-L2</f>
        <v>4.4850000000000056E-2</v>
      </c>
      <c r="G31">
        <f t="shared" si="0"/>
        <v>0.83978099100000003</v>
      </c>
      <c r="H31">
        <f t="shared" si="1"/>
        <v>3.4893300000000044E-2</v>
      </c>
    </row>
    <row r="32" spans="1:8" x14ac:dyDescent="0.25">
      <c r="A32" t="s">
        <v>40</v>
      </c>
      <c r="B32" t="s">
        <v>36</v>
      </c>
      <c r="C32">
        <v>2.2071000000000001</v>
      </c>
      <c r="D32">
        <v>1.3589</v>
      </c>
      <c r="E32">
        <f>C32-K2</f>
        <v>0.61638999999999999</v>
      </c>
      <c r="F32">
        <f>D32-L2</f>
        <v>-3.9250000000000007E-2</v>
      </c>
      <c r="G32">
        <f t="shared" si="0"/>
        <v>0.13924250099999999</v>
      </c>
      <c r="H32">
        <f t="shared" si="1"/>
        <v>-3.0536500000000008E-2</v>
      </c>
    </row>
    <row r="33" spans="1:8" x14ac:dyDescent="0.25">
      <c r="A33" t="s">
        <v>40</v>
      </c>
      <c r="B33" t="s">
        <v>37</v>
      </c>
      <c r="C33">
        <v>3.4988999999999999</v>
      </c>
      <c r="D33">
        <v>1.0689</v>
      </c>
      <c r="E33">
        <f>C33-K2</f>
        <v>1.9081899999999998</v>
      </c>
      <c r="F33">
        <f>D33-L2</f>
        <v>-0.32925000000000004</v>
      </c>
      <c r="G33">
        <f t="shared" si="0"/>
        <v>0.43106012099999996</v>
      </c>
      <c r="H33">
        <f t="shared" si="1"/>
        <v>-0.25615650000000006</v>
      </c>
    </row>
    <row r="34" spans="1:8" x14ac:dyDescent="0.25">
      <c r="A34" t="s">
        <v>40</v>
      </c>
      <c r="B34" t="s">
        <v>38</v>
      </c>
      <c r="C34">
        <v>4.6573000000000002</v>
      </c>
      <c r="D34">
        <v>1.5740000000000001</v>
      </c>
      <c r="E34">
        <f>C34-K2</f>
        <v>3.0665900000000001</v>
      </c>
      <c r="F34">
        <f>D34-L2</f>
        <v>0.17585000000000006</v>
      </c>
      <c r="G34">
        <f t="shared" si="0"/>
        <v>0.69274268100000003</v>
      </c>
      <c r="H34">
        <f t="shared" si="1"/>
        <v>0.13681130000000005</v>
      </c>
    </row>
    <row r="35" spans="1:8" x14ac:dyDescent="0.25">
      <c r="A35" t="s">
        <v>40</v>
      </c>
      <c r="B35" t="s">
        <v>39</v>
      </c>
      <c r="C35">
        <v>13.967000000000001</v>
      </c>
      <c r="D35">
        <v>1.0606</v>
      </c>
      <c r="E35">
        <f>C35-K2</f>
        <v>12.376290000000001</v>
      </c>
      <c r="F35">
        <f>D35-L2</f>
        <v>-0.33755000000000002</v>
      </c>
      <c r="G35">
        <f t="shared" ref="G35:G66" si="2">E35*0.2259</f>
        <v>2.7958039110000001</v>
      </c>
      <c r="H35">
        <f t="shared" ref="H35:H66" si="3">F35*0.778</f>
        <v>-0.26261390000000001</v>
      </c>
    </row>
    <row r="36" spans="1:8" x14ac:dyDescent="0.25">
      <c r="B36" t="s">
        <v>4</v>
      </c>
      <c r="C36">
        <v>1.5181</v>
      </c>
      <c r="D36">
        <v>1.4257</v>
      </c>
      <c r="G36">
        <f t="shared" si="2"/>
        <v>0</v>
      </c>
      <c r="H36">
        <f t="shared" si="3"/>
        <v>0</v>
      </c>
    </row>
    <row r="37" spans="1:8" x14ac:dyDescent="0.25">
      <c r="A37" t="s">
        <v>44</v>
      </c>
      <c r="B37" s="1" t="s">
        <v>24</v>
      </c>
      <c r="C37">
        <v>6.1670999999999996</v>
      </c>
      <c r="D37">
        <v>1.909</v>
      </c>
      <c r="E37">
        <f>C37-K2</f>
        <v>4.57639</v>
      </c>
      <c r="F37">
        <f>D37-L2</f>
        <v>0.51085000000000003</v>
      </c>
      <c r="G37">
        <f t="shared" si="2"/>
        <v>1.0338065009999999</v>
      </c>
      <c r="H37">
        <f t="shared" si="3"/>
        <v>0.39744130000000005</v>
      </c>
    </row>
    <row r="38" spans="1:8" x14ac:dyDescent="0.25">
      <c r="A38" t="s">
        <v>44</v>
      </c>
      <c r="B38" t="s">
        <v>25</v>
      </c>
      <c r="C38">
        <v>5.7573999999999996</v>
      </c>
      <c r="D38">
        <v>1.4901</v>
      </c>
      <c r="E38">
        <f>C38-K2</f>
        <v>4.1666899999999991</v>
      </c>
      <c r="F38">
        <f>D38-L2</f>
        <v>9.1949999999999976E-2</v>
      </c>
      <c r="G38">
        <f t="shared" si="2"/>
        <v>0.94125527099999973</v>
      </c>
      <c r="H38">
        <f t="shared" si="3"/>
        <v>7.1537099999999978E-2</v>
      </c>
    </row>
    <row r="39" spans="1:8" x14ac:dyDescent="0.25">
      <c r="A39" t="s">
        <v>44</v>
      </c>
      <c r="B39" t="s">
        <v>26</v>
      </c>
      <c r="C39">
        <v>3.6417999999999999</v>
      </c>
      <c r="D39">
        <v>1.3676999999999999</v>
      </c>
      <c r="E39">
        <f>C39-K2</f>
        <v>2.0510899999999999</v>
      </c>
      <c r="F39">
        <f>D39-L2</f>
        <v>-3.0450000000000088E-2</v>
      </c>
      <c r="G39">
        <f t="shared" si="2"/>
        <v>0.46334123099999996</v>
      </c>
      <c r="H39">
        <f t="shared" si="3"/>
        <v>-2.3690100000000068E-2</v>
      </c>
    </row>
    <row r="40" spans="1:8" x14ac:dyDescent="0.25">
      <c r="A40" t="s">
        <v>44</v>
      </c>
      <c r="B40" t="s">
        <v>27</v>
      </c>
      <c r="C40">
        <v>3.9178000000000002</v>
      </c>
      <c r="D40">
        <v>1.3839999999999999</v>
      </c>
      <c r="E40">
        <f>C40-K2</f>
        <v>2.3270900000000001</v>
      </c>
      <c r="F40">
        <f>D40-L2</f>
        <v>-1.4150000000000107E-2</v>
      </c>
      <c r="G40">
        <f t="shared" si="2"/>
        <v>0.52568963099999999</v>
      </c>
      <c r="H40">
        <f t="shared" si="3"/>
        <v>-1.1008700000000083E-2</v>
      </c>
    </row>
    <row r="41" spans="1:8" x14ac:dyDescent="0.25">
      <c r="A41" t="s">
        <v>44</v>
      </c>
      <c r="B41" t="s">
        <v>28</v>
      </c>
      <c r="C41">
        <v>5.3753000000000002</v>
      </c>
      <c r="D41">
        <v>1.1154999999999999</v>
      </c>
      <c r="E41">
        <f>C41-K2</f>
        <v>3.7845900000000001</v>
      </c>
      <c r="F41">
        <f>D41-L2</f>
        <v>-0.28265000000000007</v>
      </c>
      <c r="G41">
        <f t="shared" si="2"/>
        <v>0.85493888100000004</v>
      </c>
      <c r="H41">
        <f t="shared" si="3"/>
        <v>-0.21990170000000006</v>
      </c>
    </row>
    <row r="42" spans="1:8" x14ac:dyDescent="0.25">
      <c r="A42" t="s">
        <v>44</v>
      </c>
      <c r="B42" t="s">
        <v>29</v>
      </c>
      <c r="C42">
        <v>6.4264999999999999</v>
      </c>
      <c r="D42">
        <v>1.9103000000000001</v>
      </c>
      <c r="E42">
        <f>C42-K2</f>
        <v>4.8357899999999994</v>
      </c>
      <c r="F42">
        <f>D42-L2</f>
        <v>0.51215000000000011</v>
      </c>
      <c r="G42">
        <f t="shared" si="2"/>
        <v>1.0924049609999997</v>
      </c>
      <c r="H42">
        <f t="shared" si="3"/>
        <v>0.3984527000000001</v>
      </c>
    </row>
    <row r="43" spans="1:8" x14ac:dyDescent="0.25">
      <c r="A43" t="s">
        <v>44</v>
      </c>
      <c r="B43" t="s">
        <v>30</v>
      </c>
      <c r="C43">
        <v>7.1890000000000001</v>
      </c>
      <c r="D43">
        <v>1.4875</v>
      </c>
      <c r="E43">
        <f>C43-K2</f>
        <v>5.5982900000000004</v>
      </c>
      <c r="F43">
        <f>D43-L2</f>
        <v>8.9350000000000041E-2</v>
      </c>
      <c r="G43">
        <f t="shared" si="2"/>
        <v>1.264653711</v>
      </c>
      <c r="H43">
        <f t="shared" si="3"/>
        <v>6.9514300000000029E-2</v>
      </c>
    </row>
    <row r="44" spans="1:8" x14ac:dyDescent="0.25">
      <c r="A44" t="s">
        <v>44</v>
      </c>
      <c r="B44" t="s">
        <v>31</v>
      </c>
      <c r="C44">
        <v>4.1372999999999998</v>
      </c>
      <c r="D44">
        <v>1.0334000000000001</v>
      </c>
      <c r="E44">
        <f>C44-K2</f>
        <v>2.5465899999999997</v>
      </c>
      <c r="F44">
        <f>D44-L2</f>
        <v>-0.36474999999999991</v>
      </c>
      <c r="G44">
        <f t="shared" si="2"/>
        <v>0.5752746809999999</v>
      </c>
      <c r="H44">
        <f t="shared" si="3"/>
        <v>-0.28377549999999996</v>
      </c>
    </row>
    <row r="45" spans="1:8" x14ac:dyDescent="0.25">
      <c r="A45" t="s">
        <v>44</v>
      </c>
      <c r="B45" t="s">
        <v>32</v>
      </c>
      <c r="C45">
        <v>4.9626999999999999</v>
      </c>
      <c r="D45">
        <v>1.5660000000000001</v>
      </c>
      <c r="E45">
        <f>C45-K2</f>
        <v>3.3719899999999998</v>
      </c>
      <c r="F45">
        <f>D45-L2</f>
        <v>0.16785000000000005</v>
      </c>
      <c r="G45">
        <f t="shared" si="2"/>
        <v>0.76173254099999987</v>
      </c>
      <c r="H45">
        <f t="shared" si="3"/>
        <v>0.13058730000000005</v>
      </c>
    </row>
    <row r="46" spans="1:8" x14ac:dyDescent="0.25">
      <c r="A46" t="s">
        <v>44</v>
      </c>
      <c r="B46" t="s">
        <v>41</v>
      </c>
      <c r="C46">
        <v>5.2492000000000001</v>
      </c>
      <c r="D46">
        <v>1.6615</v>
      </c>
      <c r="E46">
        <f>C46-K2</f>
        <v>3.65849</v>
      </c>
      <c r="F46">
        <f>D46-L2</f>
        <v>0.26334999999999997</v>
      </c>
      <c r="G46">
        <f t="shared" si="2"/>
        <v>0.82645289099999997</v>
      </c>
      <c r="H46">
        <f t="shared" si="3"/>
        <v>0.20488629999999999</v>
      </c>
    </row>
    <row r="47" spans="1:8" x14ac:dyDescent="0.25">
      <c r="A47" t="s">
        <v>44</v>
      </c>
      <c r="B47" t="s">
        <v>35</v>
      </c>
      <c r="C47">
        <v>4.4753999999999996</v>
      </c>
      <c r="D47">
        <v>1.4990000000000001</v>
      </c>
      <c r="E47">
        <f>C47-K2</f>
        <v>2.8846899999999995</v>
      </c>
      <c r="F47">
        <f>D47-L2</f>
        <v>0.10085000000000011</v>
      </c>
      <c r="G47">
        <f t="shared" si="2"/>
        <v>0.65165147099999987</v>
      </c>
      <c r="H47">
        <f t="shared" si="3"/>
        <v>7.8461300000000081E-2</v>
      </c>
    </row>
    <row r="48" spans="1:8" x14ac:dyDescent="0.25">
      <c r="A48" t="s">
        <v>44</v>
      </c>
      <c r="B48" t="s">
        <v>36</v>
      </c>
      <c r="C48">
        <v>4.6092000000000004</v>
      </c>
      <c r="D48">
        <v>1.5573999999999999</v>
      </c>
      <c r="E48">
        <f>C48-K2</f>
        <v>3.0184900000000003</v>
      </c>
      <c r="F48">
        <f>D48-L2</f>
        <v>0.15924999999999989</v>
      </c>
      <c r="G48">
        <f t="shared" si="2"/>
        <v>0.68187689100000004</v>
      </c>
      <c r="H48">
        <f t="shared" si="3"/>
        <v>0.12389649999999992</v>
      </c>
    </row>
    <row r="49" spans="1:8" x14ac:dyDescent="0.25">
      <c r="A49" t="s">
        <v>44</v>
      </c>
      <c r="B49" t="s">
        <v>42</v>
      </c>
      <c r="C49">
        <v>3.5550999999999999</v>
      </c>
      <c r="D49">
        <v>0.63170000000000004</v>
      </c>
      <c r="E49">
        <f>C49-K2</f>
        <v>1.9643899999999999</v>
      </c>
      <c r="F49">
        <f>D49-L2</f>
        <v>-0.76644999999999996</v>
      </c>
      <c r="G49">
        <f t="shared" si="2"/>
        <v>0.44375570099999995</v>
      </c>
      <c r="H49">
        <f t="shared" si="3"/>
        <v>-0.59629809999999994</v>
      </c>
    </row>
    <row r="50" spans="1:8" x14ac:dyDescent="0.25">
      <c r="A50" t="s">
        <v>44</v>
      </c>
      <c r="B50" t="s">
        <v>43</v>
      </c>
      <c r="C50">
        <v>6.0262000000000002</v>
      </c>
      <c r="D50">
        <v>0.75819999999999999</v>
      </c>
      <c r="E50">
        <f>C50-K2</f>
        <v>4.4354899999999997</v>
      </c>
      <c r="F50">
        <f>D50-L2</f>
        <v>-0.63995000000000002</v>
      </c>
      <c r="G50">
        <f t="shared" si="2"/>
        <v>1.0019771909999999</v>
      </c>
      <c r="H50">
        <f t="shared" si="3"/>
        <v>-0.49788110000000002</v>
      </c>
    </row>
    <row r="51" spans="1:8" x14ac:dyDescent="0.25">
      <c r="A51" t="s">
        <v>44</v>
      </c>
      <c r="B51" t="s">
        <v>38</v>
      </c>
      <c r="C51">
        <v>6.2057000000000002</v>
      </c>
      <c r="D51">
        <v>0.85250000000000004</v>
      </c>
      <c r="E51">
        <f>C51-K2</f>
        <v>4.6149900000000006</v>
      </c>
      <c r="F51">
        <f>D51-L2</f>
        <v>-0.54564999999999997</v>
      </c>
      <c r="G51">
        <f t="shared" si="2"/>
        <v>1.042526241</v>
      </c>
      <c r="H51">
        <f t="shared" si="3"/>
        <v>-0.4245157</v>
      </c>
    </row>
    <row r="52" spans="1:8" x14ac:dyDescent="0.25">
      <c r="A52" t="s">
        <v>44</v>
      </c>
      <c r="B52" t="s">
        <v>39</v>
      </c>
      <c r="C52">
        <v>18.584</v>
      </c>
      <c r="D52">
        <v>1.0261</v>
      </c>
      <c r="E52">
        <f>C52-K2</f>
        <v>16.993289999999998</v>
      </c>
      <c r="F52">
        <f>D52-L2</f>
        <v>-0.37204999999999999</v>
      </c>
      <c r="G52">
        <f t="shared" si="2"/>
        <v>3.8387842109999992</v>
      </c>
      <c r="H52">
        <f t="shared" si="3"/>
        <v>-0.28945490000000001</v>
      </c>
    </row>
    <row r="53" spans="1:8" x14ac:dyDescent="0.25">
      <c r="B53" t="s">
        <v>4</v>
      </c>
      <c r="C53">
        <v>1.1489</v>
      </c>
      <c r="D53">
        <v>1.3526</v>
      </c>
      <c r="G53">
        <f t="shared" si="2"/>
        <v>0</v>
      </c>
      <c r="H53">
        <f t="shared" si="3"/>
        <v>0</v>
      </c>
    </row>
    <row r="54" spans="1:8" x14ac:dyDescent="0.25">
      <c r="A54" t="s">
        <v>45</v>
      </c>
      <c r="B54" s="1" t="s">
        <v>24</v>
      </c>
      <c r="C54">
        <v>3.7698999999999998</v>
      </c>
      <c r="D54">
        <v>0.84489999999999998</v>
      </c>
      <c r="E54">
        <f>C54-K2</f>
        <v>2.1791899999999997</v>
      </c>
      <c r="F54">
        <f>D54-L2</f>
        <v>-0.55325000000000002</v>
      </c>
      <c r="G54">
        <f t="shared" si="2"/>
        <v>0.49227902099999993</v>
      </c>
      <c r="H54">
        <f t="shared" si="3"/>
        <v>-0.43042850000000005</v>
      </c>
    </row>
    <row r="55" spans="1:8" x14ac:dyDescent="0.25">
      <c r="A55" t="s">
        <v>45</v>
      </c>
      <c r="B55" t="s">
        <v>25</v>
      </c>
      <c r="C55">
        <v>3.2557</v>
      </c>
      <c r="D55">
        <v>0.34649999999999997</v>
      </c>
      <c r="E55">
        <f>C55-K2</f>
        <v>1.66499</v>
      </c>
      <c r="F55">
        <f>D55-L2</f>
        <v>-1.05165</v>
      </c>
      <c r="G55">
        <f t="shared" si="2"/>
        <v>0.376121241</v>
      </c>
      <c r="H55">
        <f t="shared" si="3"/>
        <v>-0.81818369999999996</v>
      </c>
    </row>
    <row r="56" spans="1:8" x14ac:dyDescent="0.25">
      <c r="A56" t="s">
        <v>45</v>
      </c>
      <c r="B56" t="s">
        <v>26</v>
      </c>
      <c r="C56">
        <v>3.4331</v>
      </c>
      <c r="D56">
        <v>0.3599</v>
      </c>
      <c r="E56">
        <f>C56-K2</f>
        <v>1.84239</v>
      </c>
      <c r="F56">
        <f>D56-L2</f>
        <v>-1.0382500000000001</v>
      </c>
      <c r="G56">
        <f t="shared" si="2"/>
        <v>0.41619590099999998</v>
      </c>
      <c r="H56">
        <f t="shared" si="3"/>
        <v>-0.80775850000000016</v>
      </c>
    </row>
    <row r="57" spans="1:8" x14ac:dyDescent="0.25">
      <c r="A57" t="s">
        <v>45</v>
      </c>
      <c r="B57" t="s">
        <v>27</v>
      </c>
      <c r="C57">
        <v>1.6075999999999999</v>
      </c>
      <c r="D57">
        <v>0.41399999999999998</v>
      </c>
      <c r="E57">
        <f>C57-K2</f>
        <v>1.688999999999985E-2</v>
      </c>
      <c r="F57">
        <f>D57-L2</f>
        <v>-0.98415000000000008</v>
      </c>
      <c r="G57">
        <f t="shared" si="2"/>
        <v>3.8154509999999658E-3</v>
      </c>
      <c r="H57">
        <f t="shared" si="3"/>
        <v>-0.76566870000000009</v>
      </c>
    </row>
    <row r="58" spans="1:8" x14ac:dyDescent="0.25">
      <c r="A58" t="s">
        <v>45</v>
      </c>
      <c r="B58" t="s">
        <v>28</v>
      </c>
      <c r="C58">
        <v>2.9573</v>
      </c>
      <c r="D58">
        <v>0.58599999999999997</v>
      </c>
      <c r="E58">
        <f>C58-K2</f>
        <v>1.36659</v>
      </c>
      <c r="F58">
        <f>D58-L2</f>
        <v>-0.81215000000000004</v>
      </c>
      <c r="G58">
        <f t="shared" si="2"/>
        <v>0.30871268099999999</v>
      </c>
      <c r="H58">
        <f t="shared" si="3"/>
        <v>-0.63185270000000004</v>
      </c>
    </row>
    <row r="59" spans="1:8" x14ac:dyDescent="0.25">
      <c r="A59" t="s">
        <v>45</v>
      </c>
      <c r="B59" t="s">
        <v>29</v>
      </c>
      <c r="C59">
        <v>3.6960999999999999</v>
      </c>
      <c r="D59">
        <v>1.04</v>
      </c>
      <c r="E59">
        <f>C59-K2</f>
        <v>2.1053899999999999</v>
      </c>
      <c r="F59">
        <f>D59-L2</f>
        <v>-0.35814999999999997</v>
      </c>
      <c r="G59">
        <f t="shared" si="2"/>
        <v>0.47560760099999994</v>
      </c>
      <c r="H59">
        <f t="shared" si="3"/>
        <v>-0.27864069999999996</v>
      </c>
    </row>
    <row r="60" spans="1:8" x14ac:dyDescent="0.25">
      <c r="A60" t="s">
        <v>45</v>
      </c>
      <c r="B60" t="s">
        <v>30</v>
      </c>
      <c r="C60">
        <v>4.1856</v>
      </c>
      <c r="D60">
        <v>0.91239999999999999</v>
      </c>
      <c r="E60">
        <f>C60-K2</f>
        <v>2.5948899999999999</v>
      </c>
      <c r="F60">
        <f>D60-L2</f>
        <v>-0.48575000000000002</v>
      </c>
      <c r="G60">
        <f t="shared" si="2"/>
        <v>0.58618565099999997</v>
      </c>
      <c r="H60">
        <f t="shared" si="3"/>
        <v>-0.37791350000000001</v>
      </c>
    </row>
    <row r="61" spans="1:8" x14ac:dyDescent="0.25">
      <c r="A61" t="s">
        <v>45</v>
      </c>
      <c r="B61" t="s">
        <v>31</v>
      </c>
      <c r="C61">
        <v>4.0621</v>
      </c>
      <c r="D61">
        <v>0.92989999999999995</v>
      </c>
      <c r="E61">
        <f>C61-K2</f>
        <v>2.47139</v>
      </c>
      <c r="F61">
        <f>D61-L2</f>
        <v>-0.46825000000000006</v>
      </c>
      <c r="G61">
        <f t="shared" si="2"/>
        <v>0.55828700099999995</v>
      </c>
      <c r="H61">
        <f t="shared" si="3"/>
        <v>-0.36429850000000008</v>
      </c>
    </row>
    <row r="62" spans="1:8" x14ac:dyDescent="0.25">
      <c r="A62" t="s">
        <v>45</v>
      </c>
      <c r="B62" t="s">
        <v>32</v>
      </c>
      <c r="C62">
        <v>2.6762999999999999</v>
      </c>
      <c r="D62">
        <v>0.57299999999999995</v>
      </c>
      <c r="E62">
        <f>C62-K2</f>
        <v>1.0855899999999998</v>
      </c>
      <c r="F62">
        <f>D62-L2</f>
        <v>-0.82515000000000005</v>
      </c>
      <c r="G62">
        <f t="shared" si="2"/>
        <v>0.24523478099999996</v>
      </c>
      <c r="H62">
        <f t="shared" si="3"/>
        <v>-0.64196670000000011</v>
      </c>
    </row>
    <row r="63" spans="1:8" x14ac:dyDescent="0.25">
      <c r="A63" t="s">
        <v>45</v>
      </c>
      <c r="B63" t="s">
        <v>41</v>
      </c>
      <c r="C63">
        <v>2.9695999999999998</v>
      </c>
      <c r="D63">
        <v>0.87670000000000003</v>
      </c>
      <c r="E63">
        <f>C63-K2</f>
        <v>1.3788899999999997</v>
      </c>
      <c r="F63">
        <f>D63-L2</f>
        <v>-0.52144999999999997</v>
      </c>
      <c r="G63">
        <f t="shared" si="2"/>
        <v>0.31149125099999991</v>
      </c>
      <c r="H63">
        <f t="shared" si="3"/>
        <v>-0.4056881</v>
      </c>
    </row>
    <row r="64" spans="1:8" x14ac:dyDescent="0.25">
      <c r="A64" t="s">
        <v>45</v>
      </c>
      <c r="B64" t="s">
        <v>35</v>
      </c>
      <c r="C64">
        <v>6.2778999999999998</v>
      </c>
      <c r="D64">
        <v>0.78200000000000003</v>
      </c>
      <c r="E64">
        <f>C64-K2</f>
        <v>4.6871899999999993</v>
      </c>
      <c r="F64">
        <f>D64-L2</f>
        <v>-0.61614999999999998</v>
      </c>
      <c r="G64">
        <f t="shared" si="2"/>
        <v>1.0588362209999997</v>
      </c>
      <c r="H64">
        <f t="shared" si="3"/>
        <v>-0.47936469999999998</v>
      </c>
    </row>
    <row r="65" spans="1:8" x14ac:dyDescent="0.25">
      <c r="A65" t="s">
        <v>45</v>
      </c>
      <c r="B65" t="s">
        <v>36</v>
      </c>
      <c r="C65">
        <v>2.0078999999999998</v>
      </c>
      <c r="D65">
        <v>0.83379999999999999</v>
      </c>
      <c r="E65">
        <f>C65-K2</f>
        <v>0.41718999999999973</v>
      </c>
      <c r="F65">
        <f>D65-L2</f>
        <v>-0.56435000000000002</v>
      </c>
      <c r="G65">
        <f t="shared" si="2"/>
        <v>9.4243220999999933E-2</v>
      </c>
      <c r="H65">
        <f t="shared" si="3"/>
        <v>-0.43906430000000002</v>
      </c>
    </row>
    <row r="66" spans="1:8" x14ac:dyDescent="0.25">
      <c r="A66" t="s">
        <v>45</v>
      </c>
      <c r="B66" t="s">
        <v>42</v>
      </c>
      <c r="C66">
        <v>1.8210999999999999</v>
      </c>
      <c r="D66">
        <v>0.58879999999999999</v>
      </c>
      <c r="E66">
        <f>C66-K2</f>
        <v>0.23038999999999987</v>
      </c>
      <c r="F66">
        <f>D66-L2</f>
        <v>-0.80935000000000001</v>
      </c>
      <c r="G66">
        <f t="shared" si="2"/>
        <v>5.2045100999999969E-2</v>
      </c>
      <c r="H66">
        <f t="shared" si="3"/>
        <v>-0.62967430000000002</v>
      </c>
    </row>
    <row r="67" spans="1:8" x14ac:dyDescent="0.25">
      <c r="A67" t="s">
        <v>45</v>
      </c>
      <c r="B67" t="s">
        <v>43</v>
      </c>
      <c r="C67">
        <v>5.3648999999999996</v>
      </c>
      <c r="D67">
        <v>0.64939999999999998</v>
      </c>
      <c r="E67">
        <f>C67-K2</f>
        <v>3.7741899999999995</v>
      </c>
      <c r="F67">
        <f>D67-L2</f>
        <v>-0.74875000000000003</v>
      </c>
      <c r="G67">
        <f t="shared" ref="G67:G98" si="4">E67*0.2259</f>
        <v>0.85258952099999985</v>
      </c>
      <c r="H67">
        <f t="shared" ref="H67:H98" si="5">F67*0.778</f>
        <v>-0.58252750000000009</v>
      </c>
    </row>
    <row r="68" spans="1:8" x14ac:dyDescent="0.25">
      <c r="A68" t="s">
        <v>45</v>
      </c>
      <c r="B68" t="s">
        <v>38</v>
      </c>
      <c r="C68">
        <v>5.3803000000000001</v>
      </c>
      <c r="D68">
        <v>0.63100000000000001</v>
      </c>
      <c r="E68">
        <f>C68-K2</f>
        <v>3.78959</v>
      </c>
      <c r="F68">
        <f>D68-L2</f>
        <v>-0.76715</v>
      </c>
      <c r="G68">
        <f t="shared" si="4"/>
        <v>0.85606838099999993</v>
      </c>
      <c r="H68">
        <f t="shared" si="5"/>
        <v>-0.59684270000000006</v>
      </c>
    </row>
    <row r="69" spans="1:8" x14ac:dyDescent="0.25">
      <c r="A69" t="s">
        <v>45</v>
      </c>
      <c r="B69" t="s">
        <v>39</v>
      </c>
      <c r="C69">
        <v>15.469999999999999</v>
      </c>
      <c r="D69">
        <v>1.0468999999999999</v>
      </c>
      <c r="E69">
        <f>C69-K2</f>
        <v>13.879289999999999</v>
      </c>
      <c r="F69">
        <f>D69-L2</f>
        <v>-0.35125000000000006</v>
      </c>
      <c r="G69">
        <f t="shared" si="4"/>
        <v>3.1353316109999998</v>
      </c>
      <c r="H69">
        <f t="shared" si="5"/>
        <v>-0.27327250000000008</v>
      </c>
    </row>
    <row r="70" spans="1:8" x14ac:dyDescent="0.25">
      <c r="B70" t="s">
        <v>4</v>
      </c>
      <c r="C70">
        <v>1.6001000000000001</v>
      </c>
      <c r="D70">
        <v>1.4093</v>
      </c>
      <c r="G70">
        <f t="shared" si="4"/>
        <v>0</v>
      </c>
      <c r="H70">
        <f t="shared" si="5"/>
        <v>0</v>
      </c>
    </row>
    <row r="71" spans="1:8" x14ac:dyDescent="0.25">
      <c r="A71" t="s">
        <v>46</v>
      </c>
      <c r="B71" s="1" t="s">
        <v>24</v>
      </c>
      <c r="C71">
        <v>7.8855000000000004</v>
      </c>
      <c r="D71">
        <v>1.2972999999999999</v>
      </c>
      <c r="E71">
        <f>C71-K2</f>
        <v>6.2947900000000008</v>
      </c>
      <c r="F71">
        <f>D71-L2</f>
        <v>-0.10085000000000011</v>
      </c>
      <c r="G71">
        <f t="shared" si="4"/>
        <v>1.421993061</v>
      </c>
      <c r="H71">
        <f t="shared" si="5"/>
        <v>-7.8461300000000081E-2</v>
      </c>
    </row>
    <row r="72" spans="1:8" x14ac:dyDescent="0.25">
      <c r="A72" t="s">
        <v>46</v>
      </c>
      <c r="B72" t="s">
        <v>25</v>
      </c>
      <c r="C72">
        <v>9.4300999999999995</v>
      </c>
      <c r="D72">
        <v>0.7833</v>
      </c>
      <c r="E72">
        <f>C72-K2</f>
        <v>7.8393899999999999</v>
      </c>
      <c r="F72">
        <f>D72-L2</f>
        <v>-0.61485000000000001</v>
      </c>
      <c r="G72">
        <f t="shared" si="4"/>
        <v>1.770918201</v>
      </c>
      <c r="H72">
        <f t="shared" si="5"/>
        <v>-0.47835330000000004</v>
      </c>
    </row>
    <row r="73" spans="1:8" x14ac:dyDescent="0.25">
      <c r="A73" t="s">
        <v>46</v>
      </c>
      <c r="B73" t="s">
        <v>26</v>
      </c>
      <c r="C73">
        <v>5.7186000000000003</v>
      </c>
      <c r="D73">
        <v>0.47820000000000001</v>
      </c>
      <c r="E73">
        <f>C73-K2</f>
        <v>4.1278900000000007</v>
      </c>
      <c r="F73">
        <f>D73-L2</f>
        <v>-0.91995000000000005</v>
      </c>
      <c r="G73">
        <f t="shared" si="4"/>
        <v>0.93249035100000011</v>
      </c>
      <c r="H73">
        <f t="shared" si="5"/>
        <v>-0.71572110000000011</v>
      </c>
    </row>
    <row r="74" spans="1:8" x14ac:dyDescent="0.25">
      <c r="A74" t="s">
        <v>46</v>
      </c>
      <c r="B74" t="s">
        <v>27</v>
      </c>
      <c r="C74">
        <v>4.992</v>
      </c>
      <c r="D74">
        <v>0.42049999999999998</v>
      </c>
      <c r="E74">
        <f>C74-K2</f>
        <v>3.4012899999999999</v>
      </c>
      <c r="F74">
        <f>D74-L2</f>
        <v>-0.97765000000000002</v>
      </c>
      <c r="G74">
        <f t="shared" si="4"/>
        <v>0.76835141099999993</v>
      </c>
      <c r="H74">
        <f t="shared" si="5"/>
        <v>-0.7606117</v>
      </c>
    </row>
    <row r="75" spans="1:8" x14ac:dyDescent="0.25">
      <c r="A75" t="s">
        <v>46</v>
      </c>
      <c r="B75" t="s">
        <v>28</v>
      </c>
      <c r="C75">
        <v>6.7601000000000004</v>
      </c>
      <c r="D75">
        <v>0.64319999999999999</v>
      </c>
      <c r="E75">
        <f>C75-K2</f>
        <v>5.1693899999999999</v>
      </c>
      <c r="F75">
        <f>D75-L2</f>
        <v>-0.75495000000000001</v>
      </c>
      <c r="G75">
        <f t="shared" si="4"/>
        <v>1.1677652009999999</v>
      </c>
      <c r="H75">
        <f t="shared" si="5"/>
        <v>-0.58735110000000001</v>
      </c>
    </row>
    <row r="76" spans="1:8" x14ac:dyDescent="0.25">
      <c r="A76" t="s">
        <v>46</v>
      </c>
      <c r="B76" t="s">
        <v>29</v>
      </c>
      <c r="C76">
        <v>10.0923</v>
      </c>
      <c r="D76">
        <v>0.73950000000000005</v>
      </c>
      <c r="E76">
        <f>C76-K2</f>
        <v>8.5015900000000002</v>
      </c>
      <c r="F76">
        <f>D76-L2</f>
        <v>-0.65864999999999996</v>
      </c>
      <c r="G76">
        <f t="shared" si="4"/>
        <v>1.9205091809999999</v>
      </c>
      <c r="H76">
        <f t="shared" si="5"/>
        <v>-0.51242969999999999</v>
      </c>
    </row>
    <row r="77" spans="1:8" x14ac:dyDescent="0.25">
      <c r="A77" t="s">
        <v>46</v>
      </c>
      <c r="B77" t="s">
        <v>30</v>
      </c>
      <c r="C77">
        <v>7.6393000000000004</v>
      </c>
      <c r="D77">
        <v>0.56299999999999994</v>
      </c>
      <c r="E77">
        <f>C77-K2</f>
        <v>6.0485900000000008</v>
      </c>
      <c r="F77">
        <f>D77-L2</f>
        <v>-0.83515000000000006</v>
      </c>
      <c r="G77">
        <f t="shared" si="4"/>
        <v>1.3663764810000001</v>
      </c>
      <c r="H77">
        <f t="shared" si="5"/>
        <v>-0.64974670000000012</v>
      </c>
    </row>
    <row r="78" spans="1:8" x14ac:dyDescent="0.25">
      <c r="A78" t="s">
        <v>46</v>
      </c>
      <c r="B78" t="s">
        <v>31</v>
      </c>
      <c r="C78">
        <v>5.6841999999999997</v>
      </c>
      <c r="D78">
        <v>0.69369999999999998</v>
      </c>
      <c r="E78">
        <f>C78-K2</f>
        <v>4.0934899999999992</v>
      </c>
      <c r="F78">
        <f>D78-L2</f>
        <v>-0.70445000000000002</v>
      </c>
      <c r="G78">
        <f t="shared" si="4"/>
        <v>0.92471939099999978</v>
      </c>
      <c r="H78">
        <f t="shared" si="5"/>
        <v>-0.5480621</v>
      </c>
    </row>
    <row r="79" spans="1:8" x14ac:dyDescent="0.25">
      <c r="A79" t="s">
        <v>46</v>
      </c>
      <c r="B79" t="s">
        <v>32</v>
      </c>
      <c r="C79">
        <v>5.4950999999999999</v>
      </c>
      <c r="D79">
        <v>0.45429999999999998</v>
      </c>
      <c r="E79">
        <f>C79-K2</f>
        <v>3.9043899999999998</v>
      </c>
      <c r="F79">
        <f>D79-L2</f>
        <v>-0.94385000000000008</v>
      </c>
      <c r="G79">
        <f t="shared" si="4"/>
        <v>0.88200170099999986</v>
      </c>
      <c r="H79">
        <f t="shared" si="5"/>
        <v>-0.73431530000000012</v>
      </c>
    </row>
    <row r="80" spans="1:8" x14ac:dyDescent="0.25">
      <c r="A80" t="s">
        <v>46</v>
      </c>
      <c r="B80" t="s">
        <v>41</v>
      </c>
      <c r="C80">
        <v>8.4906000000000006</v>
      </c>
      <c r="D80">
        <v>0.9677</v>
      </c>
      <c r="E80">
        <f>C80-K2</f>
        <v>6.899890000000001</v>
      </c>
      <c r="F80">
        <f>D80-L2</f>
        <v>-0.43045</v>
      </c>
      <c r="G80">
        <f t="shared" si="4"/>
        <v>1.5586851510000002</v>
      </c>
      <c r="H80">
        <f t="shared" si="5"/>
        <v>-0.33489010000000002</v>
      </c>
    </row>
    <row r="81" spans="1:8" x14ac:dyDescent="0.25">
      <c r="A81" t="s">
        <v>46</v>
      </c>
      <c r="B81" t="s">
        <v>35</v>
      </c>
      <c r="C81">
        <v>8.92</v>
      </c>
      <c r="D81">
        <v>0.66859999999999997</v>
      </c>
      <c r="E81">
        <f>C81-K2</f>
        <v>7.3292900000000003</v>
      </c>
      <c r="F81">
        <f>D81-L2</f>
        <v>-0.72955000000000003</v>
      </c>
      <c r="G81">
        <f t="shared" si="4"/>
        <v>1.6556866109999999</v>
      </c>
      <c r="H81">
        <f t="shared" si="5"/>
        <v>-0.56758990000000009</v>
      </c>
    </row>
    <row r="82" spans="1:8" x14ac:dyDescent="0.25">
      <c r="A82" t="s">
        <v>46</v>
      </c>
      <c r="B82" t="s">
        <v>36</v>
      </c>
      <c r="C82">
        <v>4.4682000000000004</v>
      </c>
      <c r="D82">
        <v>0.49640000000000001</v>
      </c>
      <c r="E82">
        <f>C82-K2</f>
        <v>2.8774900000000003</v>
      </c>
      <c r="F82">
        <f>D82-L2</f>
        <v>-0.90175000000000005</v>
      </c>
      <c r="G82">
        <f t="shared" si="4"/>
        <v>0.650024991</v>
      </c>
      <c r="H82">
        <f t="shared" si="5"/>
        <v>-0.70156150000000006</v>
      </c>
    </row>
    <row r="83" spans="1:8" x14ac:dyDescent="0.25">
      <c r="A83" t="s">
        <v>46</v>
      </c>
      <c r="B83" t="s">
        <v>42</v>
      </c>
      <c r="C83">
        <v>3.1772999999999998</v>
      </c>
      <c r="D83">
        <v>0.58169999999999999</v>
      </c>
      <c r="E83">
        <f>C83-K2</f>
        <v>1.5865899999999997</v>
      </c>
      <c r="F83">
        <f>D83-L2</f>
        <v>-0.81645000000000001</v>
      </c>
      <c r="G83">
        <f t="shared" si="4"/>
        <v>0.3584106809999999</v>
      </c>
      <c r="H83">
        <f t="shared" si="5"/>
        <v>-0.63519809999999999</v>
      </c>
    </row>
    <row r="84" spans="1:8" x14ac:dyDescent="0.25">
      <c r="A84" t="s">
        <v>46</v>
      </c>
      <c r="B84" t="s">
        <v>43</v>
      </c>
      <c r="C84">
        <v>6.6494</v>
      </c>
      <c r="D84">
        <v>0.58530000000000004</v>
      </c>
      <c r="E84">
        <f>C84-K2</f>
        <v>5.0586900000000004</v>
      </c>
      <c r="F84">
        <f>D84-L2</f>
        <v>-0.81284999999999996</v>
      </c>
      <c r="G84">
        <f t="shared" si="4"/>
        <v>1.142758071</v>
      </c>
      <c r="H84">
        <f t="shared" si="5"/>
        <v>-0.63239729999999994</v>
      </c>
    </row>
    <row r="85" spans="1:8" x14ac:dyDescent="0.25">
      <c r="A85" t="s">
        <v>46</v>
      </c>
      <c r="B85" t="s">
        <v>38</v>
      </c>
      <c r="C85">
        <v>6.4028</v>
      </c>
      <c r="D85">
        <v>1.1176999999999999</v>
      </c>
      <c r="E85">
        <f>C85-K2</f>
        <v>4.8120899999999995</v>
      </c>
      <c r="F85">
        <f>D85-L2</f>
        <v>-0.28045000000000009</v>
      </c>
      <c r="G85">
        <f t="shared" si="4"/>
        <v>1.0870511309999999</v>
      </c>
      <c r="H85">
        <f t="shared" si="5"/>
        <v>-0.21819010000000008</v>
      </c>
    </row>
    <row r="86" spans="1:8" x14ac:dyDescent="0.25">
      <c r="A86" t="s">
        <v>46</v>
      </c>
      <c r="B86" t="s">
        <v>39</v>
      </c>
      <c r="C86">
        <v>17.936</v>
      </c>
      <c r="D86">
        <v>1.6891</v>
      </c>
      <c r="E86">
        <f>C86-K2</f>
        <v>16.345289999999999</v>
      </c>
      <c r="F86">
        <f>D86-L2</f>
        <v>0.29095000000000004</v>
      </c>
      <c r="G86">
        <f t="shared" si="4"/>
        <v>3.6924010109999994</v>
      </c>
      <c r="H86">
        <f t="shared" si="5"/>
        <v>0.22635910000000004</v>
      </c>
    </row>
    <row r="87" spans="1:8" x14ac:dyDescent="0.25">
      <c r="B87" t="s">
        <v>4</v>
      </c>
      <c r="C87">
        <v>1.0324</v>
      </c>
      <c r="D87">
        <v>1.3599000000000001</v>
      </c>
      <c r="G87">
        <f t="shared" si="4"/>
        <v>0</v>
      </c>
      <c r="H87">
        <f t="shared" si="5"/>
        <v>0</v>
      </c>
    </row>
    <row r="88" spans="1:8" x14ac:dyDescent="0.25">
      <c r="A88" t="s">
        <v>47</v>
      </c>
      <c r="B88" s="1" t="s">
        <v>24</v>
      </c>
      <c r="C88">
        <v>7.3638000000000003</v>
      </c>
      <c r="D88">
        <v>0.86739999999999995</v>
      </c>
      <c r="E88">
        <f>C88-K2</f>
        <v>5.7730899999999998</v>
      </c>
      <c r="F88">
        <f>D88-L2</f>
        <v>-0.53075000000000006</v>
      </c>
      <c r="G88">
        <f t="shared" si="4"/>
        <v>1.3041410309999999</v>
      </c>
      <c r="H88">
        <f t="shared" si="5"/>
        <v>-0.41292350000000005</v>
      </c>
    </row>
    <row r="89" spans="1:8" x14ac:dyDescent="0.25">
      <c r="A89" t="s">
        <v>47</v>
      </c>
      <c r="B89" t="s">
        <v>25</v>
      </c>
      <c r="C89">
        <v>6.2130000000000001</v>
      </c>
      <c r="D89">
        <v>0.64900000000000002</v>
      </c>
      <c r="E89">
        <f>C89-K2</f>
        <v>4.6222899999999996</v>
      </c>
      <c r="F89">
        <f>D89-L2</f>
        <v>-0.74914999999999998</v>
      </c>
      <c r="G89">
        <f t="shared" si="4"/>
        <v>1.0441753109999998</v>
      </c>
      <c r="H89">
        <f t="shared" si="5"/>
        <v>-0.58283870000000004</v>
      </c>
    </row>
    <row r="90" spans="1:8" x14ac:dyDescent="0.25">
      <c r="A90" t="s">
        <v>47</v>
      </c>
      <c r="B90" t="s">
        <v>26</v>
      </c>
      <c r="C90">
        <v>4.4276999999999997</v>
      </c>
      <c r="D90">
        <v>0.49280000000000002</v>
      </c>
      <c r="E90">
        <f>C90-K2</f>
        <v>2.8369899999999997</v>
      </c>
      <c r="F90">
        <f>D90-L2</f>
        <v>-0.90534999999999999</v>
      </c>
      <c r="G90">
        <f t="shared" si="4"/>
        <v>0.64087604099999995</v>
      </c>
      <c r="H90">
        <f t="shared" si="5"/>
        <v>-0.7043623</v>
      </c>
    </row>
    <row r="91" spans="1:8" x14ac:dyDescent="0.25">
      <c r="A91" t="s">
        <v>47</v>
      </c>
      <c r="B91" t="s">
        <v>27</v>
      </c>
      <c r="C91">
        <v>1.4313</v>
      </c>
      <c r="D91">
        <v>0.34820000000000001</v>
      </c>
      <c r="E91">
        <f>C91-K2</f>
        <v>-0.15941000000000005</v>
      </c>
      <c r="F91">
        <f>D91-L2</f>
        <v>-1.0499499999999999</v>
      </c>
      <c r="G91">
        <f t="shared" si="4"/>
        <v>-3.601071900000001E-2</v>
      </c>
      <c r="H91">
        <f t="shared" si="5"/>
        <v>-0.81686110000000001</v>
      </c>
    </row>
    <row r="92" spans="1:8" x14ac:dyDescent="0.25">
      <c r="A92" t="s">
        <v>47</v>
      </c>
      <c r="B92" t="s">
        <v>28</v>
      </c>
      <c r="C92">
        <v>4.7530999999999999</v>
      </c>
      <c r="D92">
        <v>0.56559999999999999</v>
      </c>
      <c r="E92">
        <f>C92-K2</f>
        <v>3.1623899999999998</v>
      </c>
      <c r="F92">
        <f>D92-L2</f>
        <v>-0.83255000000000001</v>
      </c>
      <c r="G92">
        <f t="shared" si="4"/>
        <v>0.71438390099999993</v>
      </c>
      <c r="H92">
        <f t="shared" si="5"/>
        <v>-0.64772390000000002</v>
      </c>
    </row>
    <row r="93" spans="1:8" x14ac:dyDescent="0.25">
      <c r="A93" t="s">
        <v>47</v>
      </c>
      <c r="B93" t="s">
        <v>29</v>
      </c>
      <c r="C93">
        <v>5.9824999999999999</v>
      </c>
      <c r="D93">
        <v>0.89870000000000005</v>
      </c>
      <c r="E93">
        <f>C93-K2</f>
        <v>4.3917900000000003</v>
      </c>
      <c r="F93">
        <f>D93-L2</f>
        <v>-0.49944999999999995</v>
      </c>
      <c r="G93">
        <f t="shared" si="4"/>
        <v>0.99210536100000002</v>
      </c>
      <c r="H93">
        <f t="shared" si="5"/>
        <v>-0.38857209999999998</v>
      </c>
    </row>
    <row r="94" spans="1:8" x14ac:dyDescent="0.25">
      <c r="A94" t="s">
        <v>47</v>
      </c>
      <c r="B94" t="s">
        <v>30</v>
      </c>
      <c r="C94">
        <v>5.1085000000000003</v>
      </c>
      <c r="D94">
        <v>0.55359999999999998</v>
      </c>
      <c r="E94">
        <f>C94-K2</f>
        <v>3.5177900000000002</v>
      </c>
      <c r="F94">
        <f>D94-L2</f>
        <v>-0.84455000000000002</v>
      </c>
      <c r="G94">
        <f t="shared" si="4"/>
        <v>0.79466876100000006</v>
      </c>
      <c r="H94">
        <f t="shared" si="5"/>
        <v>-0.65705990000000003</v>
      </c>
    </row>
    <row r="95" spans="1:8" x14ac:dyDescent="0.25">
      <c r="A95" t="s">
        <v>47</v>
      </c>
      <c r="B95" t="s">
        <v>31</v>
      </c>
      <c r="C95">
        <v>5.3209</v>
      </c>
      <c r="D95">
        <v>0.53039999999999998</v>
      </c>
      <c r="E95">
        <f>C95-K2</f>
        <v>3.7301899999999999</v>
      </c>
      <c r="F95">
        <f>D95-L2</f>
        <v>-0.86775000000000002</v>
      </c>
      <c r="G95">
        <f t="shared" si="4"/>
        <v>0.84264992099999991</v>
      </c>
      <c r="H95">
        <f t="shared" si="5"/>
        <v>-0.67510950000000003</v>
      </c>
    </row>
    <row r="96" spans="1:8" x14ac:dyDescent="0.25">
      <c r="A96" t="s">
        <v>47</v>
      </c>
      <c r="B96" t="s">
        <v>32</v>
      </c>
      <c r="C96">
        <v>4.7717000000000001</v>
      </c>
      <c r="D96">
        <v>1.3576999999999999</v>
      </c>
      <c r="E96">
        <f>C96-K2</f>
        <v>3.18099</v>
      </c>
      <c r="F96">
        <f>D96-L2</f>
        <v>-4.0450000000000097E-2</v>
      </c>
      <c r="G96">
        <f t="shared" si="4"/>
        <v>0.718585641</v>
      </c>
      <c r="H96">
        <f t="shared" si="5"/>
        <v>-3.1470100000000077E-2</v>
      </c>
    </row>
    <row r="97" spans="1:8" x14ac:dyDescent="0.25">
      <c r="A97" t="s">
        <v>47</v>
      </c>
      <c r="B97" t="s">
        <v>41</v>
      </c>
      <c r="C97">
        <v>6.6064999999999996</v>
      </c>
      <c r="D97">
        <v>1.4337</v>
      </c>
      <c r="E97">
        <f>C97-K2</f>
        <v>5.0157899999999991</v>
      </c>
      <c r="F97">
        <f>D97-L2</f>
        <v>3.5549999999999971E-2</v>
      </c>
      <c r="G97">
        <f t="shared" si="4"/>
        <v>1.1330669609999997</v>
      </c>
      <c r="H97">
        <f t="shared" si="5"/>
        <v>2.7657899999999978E-2</v>
      </c>
    </row>
    <row r="98" spans="1:8" x14ac:dyDescent="0.25">
      <c r="A98" t="s">
        <v>47</v>
      </c>
      <c r="B98" t="s">
        <v>35</v>
      </c>
      <c r="C98">
        <v>5.9085999999999999</v>
      </c>
      <c r="D98">
        <v>1.6895</v>
      </c>
      <c r="E98">
        <f>C98-K2</f>
        <v>4.3178900000000002</v>
      </c>
      <c r="F98">
        <f>D98-L2</f>
        <v>0.29135</v>
      </c>
      <c r="G98">
        <f t="shared" si="4"/>
        <v>0.97541135099999998</v>
      </c>
      <c r="H98">
        <f t="shared" si="5"/>
        <v>0.22667030000000002</v>
      </c>
    </row>
    <row r="99" spans="1:8" x14ac:dyDescent="0.25">
      <c r="A99" t="s">
        <v>47</v>
      </c>
      <c r="B99" t="s">
        <v>36</v>
      </c>
      <c r="C99">
        <v>3.2317999999999998</v>
      </c>
      <c r="D99">
        <v>1.1941999999999999</v>
      </c>
      <c r="E99">
        <f>C99-K2</f>
        <v>1.6410899999999997</v>
      </c>
      <c r="F99">
        <f>D99-L2</f>
        <v>-0.20395000000000008</v>
      </c>
      <c r="G99">
        <f t="shared" ref="G99:G130" si="6">E99*0.2259</f>
        <v>0.3707222309999999</v>
      </c>
      <c r="H99">
        <f t="shared" ref="H99:H130" si="7">F99*0.778</f>
        <v>-0.15867310000000007</v>
      </c>
    </row>
    <row r="100" spans="1:8" x14ac:dyDescent="0.25">
      <c r="A100" t="s">
        <v>47</v>
      </c>
      <c r="B100" t="s">
        <v>42</v>
      </c>
      <c r="C100">
        <v>3.7017000000000002</v>
      </c>
      <c r="D100">
        <v>1.5864</v>
      </c>
      <c r="E100">
        <f>C100-K2</f>
        <v>2.1109900000000001</v>
      </c>
      <c r="F100">
        <f>D100-L2</f>
        <v>0.18825000000000003</v>
      </c>
      <c r="G100">
        <f t="shared" si="6"/>
        <v>0.47687264099999999</v>
      </c>
      <c r="H100">
        <f t="shared" si="7"/>
        <v>0.14645850000000002</v>
      </c>
    </row>
    <row r="101" spans="1:8" x14ac:dyDescent="0.25">
      <c r="A101" t="s">
        <v>47</v>
      </c>
      <c r="B101" t="s">
        <v>43</v>
      </c>
      <c r="C101">
        <v>7.8170000000000002</v>
      </c>
      <c r="D101">
        <v>1.3671</v>
      </c>
      <c r="E101">
        <f>C101-K2</f>
        <v>6.2262900000000005</v>
      </c>
      <c r="F101">
        <f>D101-L2</f>
        <v>-3.1050000000000022E-2</v>
      </c>
      <c r="G101">
        <f t="shared" si="6"/>
        <v>1.406518911</v>
      </c>
      <c r="H101">
        <f t="shared" si="7"/>
        <v>-2.4156900000000019E-2</v>
      </c>
    </row>
    <row r="102" spans="1:8" x14ac:dyDescent="0.25">
      <c r="A102" t="s">
        <v>47</v>
      </c>
      <c r="B102" t="s">
        <v>38</v>
      </c>
      <c r="C102">
        <v>5.6470000000000002</v>
      </c>
      <c r="D102">
        <v>1.9329000000000001</v>
      </c>
      <c r="E102">
        <f>C102-K2</f>
        <v>4.0562900000000006</v>
      </c>
      <c r="F102">
        <f>D102-L2</f>
        <v>0.53475000000000006</v>
      </c>
      <c r="G102">
        <f t="shared" si="6"/>
        <v>0.91631591100000009</v>
      </c>
      <c r="H102">
        <f t="shared" si="7"/>
        <v>0.41603550000000006</v>
      </c>
    </row>
    <row r="103" spans="1:8" x14ac:dyDescent="0.25">
      <c r="A103" t="s">
        <v>47</v>
      </c>
      <c r="B103" t="s">
        <v>39</v>
      </c>
      <c r="C103">
        <v>16.850999999999999</v>
      </c>
      <c r="D103">
        <v>1.0586</v>
      </c>
      <c r="E103">
        <f>C103-K2</f>
        <v>15.260289999999999</v>
      </c>
      <c r="F103">
        <f>D103-L2</f>
        <v>-0.33955000000000002</v>
      </c>
      <c r="G103">
        <f t="shared" si="6"/>
        <v>3.4472995109999998</v>
      </c>
      <c r="H103">
        <f t="shared" si="7"/>
        <v>-0.26416990000000001</v>
      </c>
    </row>
    <row r="104" spans="1:8" x14ac:dyDescent="0.25">
      <c r="B104" t="s">
        <v>4</v>
      </c>
      <c r="C104">
        <v>0.95330000000000004</v>
      </c>
      <c r="D104">
        <v>1.3946000000000001</v>
      </c>
      <c r="G104">
        <f t="shared" si="6"/>
        <v>0</v>
      </c>
      <c r="H104">
        <f t="shared" si="7"/>
        <v>0</v>
      </c>
    </row>
    <row r="105" spans="1:8" x14ac:dyDescent="0.25">
      <c r="A105" t="s">
        <v>48</v>
      </c>
      <c r="B105" s="1" t="s">
        <v>24</v>
      </c>
      <c r="C105">
        <v>7.0865</v>
      </c>
      <c r="D105">
        <v>1.8713</v>
      </c>
      <c r="E105">
        <f>C105-K2</f>
        <v>5.4957899999999995</v>
      </c>
      <c r="F105">
        <f>D105-L2</f>
        <v>0.47314999999999996</v>
      </c>
      <c r="G105">
        <f t="shared" si="6"/>
        <v>1.2414989609999998</v>
      </c>
      <c r="H105">
        <f t="shared" si="7"/>
        <v>0.36811069999999996</v>
      </c>
    </row>
    <row r="106" spans="1:8" x14ac:dyDescent="0.25">
      <c r="A106" t="s">
        <v>48</v>
      </c>
      <c r="B106" t="s">
        <v>25</v>
      </c>
      <c r="C106">
        <v>3.5735000000000001</v>
      </c>
      <c r="D106">
        <v>1.1093</v>
      </c>
      <c r="E106">
        <f>C106-K2</f>
        <v>1.9827900000000001</v>
      </c>
      <c r="F106">
        <f>D106-L2</f>
        <v>-0.28885000000000005</v>
      </c>
      <c r="G106">
        <f t="shared" si="6"/>
        <v>0.44791226099999998</v>
      </c>
      <c r="H106">
        <f t="shared" si="7"/>
        <v>-0.22472530000000004</v>
      </c>
    </row>
    <row r="107" spans="1:8" x14ac:dyDescent="0.25">
      <c r="A107" t="s">
        <v>48</v>
      </c>
      <c r="B107" t="s">
        <v>26</v>
      </c>
      <c r="C107">
        <v>4.3612000000000002</v>
      </c>
      <c r="D107">
        <v>1.2746999999999999</v>
      </c>
      <c r="E107">
        <f>C107-K2</f>
        <v>2.7704900000000001</v>
      </c>
      <c r="F107">
        <f>D107-L2</f>
        <v>-0.12345000000000006</v>
      </c>
      <c r="G107">
        <f t="shared" si="6"/>
        <v>0.62585369099999999</v>
      </c>
      <c r="H107">
        <f t="shared" si="7"/>
        <v>-9.6044100000000049E-2</v>
      </c>
    </row>
    <row r="108" spans="1:8" x14ac:dyDescent="0.25">
      <c r="A108" t="s">
        <v>48</v>
      </c>
      <c r="B108" t="s">
        <v>27</v>
      </c>
      <c r="C108">
        <v>2.9430000000000001</v>
      </c>
      <c r="D108">
        <v>1.2618</v>
      </c>
      <c r="E108">
        <f>C108-K2</f>
        <v>1.35229</v>
      </c>
      <c r="F108">
        <f>D108-L2</f>
        <v>-0.13634999999999997</v>
      </c>
      <c r="G108">
        <f t="shared" si="6"/>
        <v>0.30548231100000001</v>
      </c>
      <c r="H108">
        <f t="shared" si="7"/>
        <v>-0.10608029999999997</v>
      </c>
    </row>
    <row r="109" spans="1:8" x14ac:dyDescent="0.25">
      <c r="A109" t="s">
        <v>48</v>
      </c>
      <c r="B109" t="s">
        <v>28</v>
      </c>
      <c r="C109">
        <v>3.9939</v>
      </c>
      <c r="D109">
        <v>1.3347</v>
      </c>
      <c r="E109">
        <f>C109-K2</f>
        <v>2.4031899999999999</v>
      </c>
      <c r="F109">
        <f>D109-L2</f>
        <v>-6.3450000000000006E-2</v>
      </c>
      <c r="G109">
        <f t="shared" si="6"/>
        <v>0.54288062100000001</v>
      </c>
      <c r="H109">
        <f t="shared" si="7"/>
        <v>-4.9364100000000008E-2</v>
      </c>
    </row>
    <row r="110" spans="1:8" x14ac:dyDescent="0.25">
      <c r="A110" t="s">
        <v>48</v>
      </c>
      <c r="B110" t="s">
        <v>29</v>
      </c>
      <c r="C110">
        <v>6.2004000000000001</v>
      </c>
      <c r="D110">
        <v>1.4807999999999999</v>
      </c>
      <c r="E110">
        <f>C110-K2</f>
        <v>4.6096900000000005</v>
      </c>
      <c r="F110">
        <f>D110-L2</f>
        <v>8.264999999999989E-2</v>
      </c>
      <c r="G110">
        <f t="shared" si="6"/>
        <v>1.041328971</v>
      </c>
      <c r="H110">
        <f t="shared" si="7"/>
        <v>6.430169999999992E-2</v>
      </c>
    </row>
    <row r="111" spans="1:8" x14ac:dyDescent="0.25">
      <c r="A111" t="s">
        <v>48</v>
      </c>
      <c r="B111" t="s">
        <v>30</v>
      </c>
      <c r="C111">
        <v>6.5117000000000003</v>
      </c>
      <c r="D111">
        <v>1.5769</v>
      </c>
      <c r="E111">
        <f>C111-K2</f>
        <v>4.9209899999999998</v>
      </c>
      <c r="F111">
        <f>D111-L2</f>
        <v>0.17874999999999996</v>
      </c>
      <c r="G111">
        <f t="shared" si="6"/>
        <v>1.1116516409999999</v>
      </c>
      <c r="H111">
        <f t="shared" si="7"/>
        <v>0.13906749999999998</v>
      </c>
    </row>
    <row r="112" spans="1:8" x14ac:dyDescent="0.25">
      <c r="A112" t="s">
        <v>48</v>
      </c>
      <c r="B112" t="s">
        <v>31</v>
      </c>
      <c r="C112">
        <v>4.4819000000000004</v>
      </c>
      <c r="D112">
        <v>1.4005000000000001</v>
      </c>
      <c r="E112">
        <f>C112-K2</f>
        <v>2.8911900000000004</v>
      </c>
      <c r="F112">
        <f>D112-L2</f>
        <v>2.3500000000000743E-3</v>
      </c>
      <c r="G112">
        <f t="shared" si="6"/>
        <v>0.6531198210000001</v>
      </c>
      <c r="H112">
        <f t="shared" si="7"/>
        <v>1.8283000000000578E-3</v>
      </c>
    </row>
    <row r="113" spans="1:8" x14ac:dyDescent="0.25">
      <c r="A113" t="s">
        <v>48</v>
      </c>
      <c r="B113" t="s">
        <v>32</v>
      </c>
      <c r="C113">
        <v>3.9220000000000002</v>
      </c>
      <c r="D113">
        <v>1.4245000000000001</v>
      </c>
      <c r="E113">
        <f>C113-K2</f>
        <v>2.3312900000000001</v>
      </c>
      <c r="F113">
        <f>D113-L2</f>
        <v>2.6350000000000096E-2</v>
      </c>
      <c r="G113">
        <f t="shared" si="6"/>
        <v>0.52663841099999997</v>
      </c>
      <c r="H113">
        <f t="shared" si="7"/>
        <v>2.0500300000000075E-2</v>
      </c>
    </row>
    <row r="114" spans="1:8" x14ac:dyDescent="0.25">
      <c r="A114" t="s">
        <v>48</v>
      </c>
      <c r="B114" t="s">
        <v>41</v>
      </c>
      <c r="C114">
        <v>5.2110000000000003</v>
      </c>
      <c r="D114">
        <v>1.4726999999999999</v>
      </c>
      <c r="E114">
        <f>C114-K2</f>
        <v>3.6202900000000002</v>
      </c>
      <c r="F114">
        <f>D114-L2</f>
        <v>7.4549999999999894E-2</v>
      </c>
      <c r="G114">
        <f t="shared" si="6"/>
        <v>0.81782351100000006</v>
      </c>
      <c r="H114">
        <f t="shared" si="7"/>
        <v>5.7999899999999917E-2</v>
      </c>
    </row>
    <row r="115" spans="1:8" x14ac:dyDescent="0.25">
      <c r="A115" t="s">
        <v>48</v>
      </c>
      <c r="B115" t="s">
        <v>35</v>
      </c>
      <c r="C115">
        <v>7.1744000000000003</v>
      </c>
      <c r="D115">
        <v>1.7414000000000001</v>
      </c>
      <c r="E115">
        <f>C115-K2</f>
        <v>5.5836900000000007</v>
      </c>
      <c r="F115">
        <f>D115-L2</f>
        <v>0.34325000000000006</v>
      </c>
      <c r="G115">
        <f t="shared" si="6"/>
        <v>1.2613555710000002</v>
      </c>
      <c r="H115">
        <f t="shared" si="7"/>
        <v>0.26704850000000008</v>
      </c>
    </row>
    <row r="116" spans="1:8" x14ac:dyDescent="0.25">
      <c r="A116" t="s">
        <v>48</v>
      </c>
      <c r="B116" t="s">
        <v>36</v>
      </c>
      <c r="C116">
        <v>4.5195999999999996</v>
      </c>
      <c r="D116">
        <v>1.5271999999999999</v>
      </c>
      <c r="E116">
        <f>C116-K2</f>
        <v>2.9288899999999995</v>
      </c>
      <c r="F116">
        <f>D116-L2</f>
        <v>0.12904999999999989</v>
      </c>
      <c r="G116">
        <f t="shared" si="6"/>
        <v>0.6616362509999999</v>
      </c>
      <c r="H116">
        <f t="shared" si="7"/>
        <v>0.10040089999999992</v>
      </c>
    </row>
    <row r="117" spans="1:8" x14ac:dyDescent="0.25">
      <c r="A117" t="s">
        <v>48</v>
      </c>
      <c r="B117" t="s">
        <v>42</v>
      </c>
      <c r="C117">
        <v>3.4344000000000001</v>
      </c>
      <c r="D117">
        <v>1.4959</v>
      </c>
      <c r="E117">
        <f>C117-K2</f>
        <v>1.8436900000000001</v>
      </c>
      <c r="F117">
        <f>D117-L2</f>
        <v>9.7750000000000004E-2</v>
      </c>
      <c r="G117">
        <f t="shared" si="6"/>
        <v>0.416489571</v>
      </c>
      <c r="H117">
        <f t="shared" si="7"/>
        <v>7.6049500000000006E-2</v>
      </c>
    </row>
    <row r="118" spans="1:8" x14ac:dyDescent="0.25">
      <c r="A118" t="s">
        <v>48</v>
      </c>
      <c r="B118" t="s">
        <v>43</v>
      </c>
      <c r="C118">
        <v>5.8174000000000001</v>
      </c>
      <c r="D118">
        <v>1.2485999999999999</v>
      </c>
      <c r="E118">
        <f>C118-K2</f>
        <v>4.2266899999999996</v>
      </c>
      <c r="F118">
        <f>D118-L2</f>
        <v>-0.14955000000000007</v>
      </c>
      <c r="G118">
        <f t="shared" si="6"/>
        <v>0.9548092709999999</v>
      </c>
      <c r="H118">
        <f t="shared" si="7"/>
        <v>-0.11634990000000006</v>
      </c>
    </row>
    <row r="119" spans="1:8" x14ac:dyDescent="0.25">
      <c r="A119" t="s">
        <v>48</v>
      </c>
      <c r="B119" t="s">
        <v>38</v>
      </c>
      <c r="C119">
        <v>7.8334999999999999</v>
      </c>
      <c r="D119">
        <v>2.0985</v>
      </c>
      <c r="E119">
        <f>C119-K2</f>
        <v>6.2427899999999994</v>
      </c>
      <c r="F119">
        <f>D119-L2</f>
        <v>0.70035000000000003</v>
      </c>
      <c r="G119">
        <f t="shared" si="6"/>
        <v>1.4102462609999997</v>
      </c>
      <c r="H119">
        <f t="shared" si="7"/>
        <v>0.54487230000000009</v>
      </c>
    </row>
    <row r="120" spans="1:8" x14ac:dyDescent="0.25">
      <c r="A120" t="s">
        <v>48</v>
      </c>
      <c r="B120" t="s">
        <v>39</v>
      </c>
      <c r="C120">
        <v>18.570999999999998</v>
      </c>
      <c r="D120">
        <v>1.1173</v>
      </c>
      <c r="E120">
        <f>C120-K2</f>
        <v>16.980289999999997</v>
      </c>
      <c r="F120">
        <f>D120-L2</f>
        <v>-0.28085000000000004</v>
      </c>
      <c r="G120">
        <f t="shared" si="6"/>
        <v>3.835847510999999</v>
      </c>
      <c r="H120">
        <f t="shared" si="7"/>
        <v>-0.21850130000000004</v>
      </c>
    </row>
    <row r="121" spans="1:8" x14ac:dyDescent="0.25">
      <c r="B121" t="s">
        <v>4</v>
      </c>
      <c r="C121">
        <v>3.5015999999999998</v>
      </c>
      <c r="D121">
        <v>1.3728</v>
      </c>
      <c r="G121">
        <f t="shared" si="6"/>
        <v>0</v>
      </c>
      <c r="H121">
        <f t="shared" si="7"/>
        <v>0</v>
      </c>
    </row>
    <row r="122" spans="1:8" x14ac:dyDescent="0.25">
      <c r="A122" t="s">
        <v>49</v>
      </c>
      <c r="B122" s="1" t="s">
        <v>24</v>
      </c>
      <c r="C122">
        <v>4.8898999999999999</v>
      </c>
      <c r="D122">
        <v>1.3866000000000001</v>
      </c>
      <c r="E122">
        <f>C122-K2</f>
        <v>3.2991899999999998</v>
      </c>
      <c r="F122">
        <f>D122-L2</f>
        <v>-1.1549999999999949E-2</v>
      </c>
      <c r="G122">
        <f t="shared" si="6"/>
        <v>0.74528702099999988</v>
      </c>
      <c r="H122">
        <f t="shared" si="7"/>
        <v>-8.9858999999999616E-3</v>
      </c>
    </row>
    <row r="123" spans="1:8" x14ac:dyDescent="0.25">
      <c r="A123" t="s">
        <v>49</v>
      </c>
      <c r="B123" t="s">
        <v>25</v>
      </c>
      <c r="C123">
        <v>4.6026999999999996</v>
      </c>
      <c r="D123">
        <v>1.2208000000000001</v>
      </c>
      <c r="E123">
        <f>C123-K2</f>
        <v>3.0119899999999995</v>
      </c>
      <c r="F123">
        <f>D123-L2</f>
        <v>-0.1773499999999999</v>
      </c>
      <c r="G123">
        <f t="shared" si="6"/>
        <v>0.68040854099999981</v>
      </c>
      <c r="H123">
        <f t="shared" si="7"/>
        <v>-0.13797829999999991</v>
      </c>
    </row>
    <row r="124" spans="1:8" x14ac:dyDescent="0.25">
      <c r="A124" t="s">
        <v>49</v>
      </c>
      <c r="B124" t="s">
        <v>26</v>
      </c>
      <c r="C124">
        <v>4.3662000000000001</v>
      </c>
      <c r="D124">
        <v>1.4332</v>
      </c>
      <c r="E124">
        <f>C124-K2</f>
        <v>2.77549</v>
      </c>
      <c r="F124">
        <f>D124-L2</f>
        <v>3.5050000000000026E-2</v>
      </c>
      <c r="G124">
        <f t="shared" si="6"/>
        <v>0.626983191</v>
      </c>
      <c r="H124">
        <f t="shared" si="7"/>
        <v>2.726890000000002E-2</v>
      </c>
    </row>
    <row r="125" spans="1:8" x14ac:dyDescent="0.25">
      <c r="A125" t="s">
        <v>49</v>
      </c>
      <c r="B125" t="s">
        <v>27</v>
      </c>
      <c r="C125">
        <v>2.6364999999999998</v>
      </c>
      <c r="D125">
        <v>1.3331999999999999</v>
      </c>
      <c r="E125">
        <f>C125-K2</f>
        <v>1.0457899999999998</v>
      </c>
      <c r="F125">
        <f>D125-L2</f>
        <v>-6.4950000000000063E-2</v>
      </c>
      <c r="G125">
        <f t="shared" si="6"/>
        <v>0.23624396099999995</v>
      </c>
      <c r="H125">
        <f t="shared" si="7"/>
        <v>-5.0531100000000051E-2</v>
      </c>
    </row>
    <row r="126" spans="1:8" x14ac:dyDescent="0.25">
      <c r="A126" t="s">
        <v>49</v>
      </c>
      <c r="B126" t="s">
        <v>28</v>
      </c>
      <c r="C126">
        <v>4.0704000000000002</v>
      </c>
      <c r="D126">
        <v>1.3028999999999999</v>
      </c>
      <c r="E126">
        <f>C126-K2</f>
        <v>2.4796900000000002</v>
      </c>
      <c r="F126">
        <f>D126-L2</f>
        <v>-9.5250000000000057E-2</v>
      </c>
      <c r="G126">
        <f t="shared" si="6"/>
        <v>0.56016197099999998</v>
      </c>
      <c r="H126">
        <f t="shared" si="7"/>
        <v>-7.4104500000000045E-2</v>
      </c>
    </row>
    <row r="127" spans="1:8" x14ac:dyDescent="0.25">
      <c r="A127" t="s">
        <v>49</v>
      </c>
      <c r="B127" t="s">
        <v>29</v>
      </c>
      <c r="C127">
        <v>6.9820000000000002</v>
      </c>
      <c r="D127">
        <v>1.6939</v>
      </c>
      <c r="E127">
        <f>C127-K2</f>
        <v>5.3912899999999997</v>
      </c>
      <c r="F127">
        <f>D127-L2</f>
        <v>0.29574999999999996</v>
      </c>
      <c r="G127">
        <f t="shared" si="6"/>
        <v>1.2178924109999998</v>
      </c>
      <c r="H127">
        <f t="shared" si="7"/>
        <v>0.23009349999999998</v>
      </c>
    </row>
    <row r="128" spans="1:8" x14ac:dyDescent="0.25">
      <c r="A128" t="s">
        <v>49</v>
      </c>
      <c r="B128" t="s">
        <v>30</v>
      </c>
      <c r="C128">
        <v>6.8586999999999998</v>
      </c>
      <c r="D128">
        <v>1.7930999999999999</v>
      </c>
      <c r="E128">
        <f>C128-K2</f>
        <v>5.2679899999999993</v>
      </c>
      <c r="F128">
        <f>D128-L2</f>
        <v>0.39494999999999991</v>
      </c>
      <c r="G128">
        <f t="shared" si="6"/>
        <v>1.1900389409999999</v>
      </c>
      <c r="H128">
        <f t="shared" si="7"/>
        <v>0.30727109999999996</v>
      </c>
    </row>
    <row r="129" spans="1:8" x14ac:dyDescent="0.25">
      <c r="A129" t="s">
        <v>49</v>
      </c>
      <c r="B129" t="s">
        <v>31</v>
      </c>
      <c r="C129">
        <v>4.4024000000000001</v>
      </c>
      <c r="D129">
        <v>1.2457</v>
      </c>
      <c r="E129">
        <f>C129-K2</f>
        <v>2.81169</v>
      </c>
      <c r="F129">
        <f>D129-L2</f>
        <v>-0.15244999999999997</v>
      </c>
      <c r="G129">
        <f t="shared" si="6"/>
        <v>0.63516077100000001</v>
      </c>
      <c r="H129">
        <f t="shared" si="7"/>
        <v>-0.11860609999999998</v>
      </c>
    </row>
    <row r="130" spans="1:8" x14ac:dyDescent="0.25">
      <c r="A130" t="s">
        <v>49</v>
      </c>
      <c r="B130" t="s">
        <v>32</v>
      </c>
      <c r="C130">
        <v>4.6612</v>
      </c>
      <c r="D130">
        <v>1.3224</v>
      </c>
      <c r="E130">
        <f>C130-K2</f>
        <v>3.0704899999999999</v>
      </c>
      <c r="F130">
        <f>D130-L2</f>
        <v>-7.5749999999999984E-2</v>
      </c>
      <c r="G130">
        <f t="shared" si="6"/>
        <v>0.69362369099999999</v>
      </c>
      <c r="H130">
        <f t="shared" si="7"/>
        <v>-5.8933499999999993E-2</v>
      </c>
    </row>
    <row r="131" spans="1:8" x14ac:dyDescent="0.25">
      <c r="A131" t="s">
        <v>49</v>
      </c>
      <c r="B131" t="s">
        <v>41</v>
      </c>
      <c r="C131">
        <v>4.7984999999999998</v>
      </c>
      <c r="D131">
        <v>1.3951</v>
      </c>
      <c r="E131">
        <f>C131-K2</f>
        <v>3.2077899999999997</v>
      </c>
      <c r="F131">
        <f>D131-L2</f>
        <v>-3.0499999999999972E-3</v>
      </c>
      <c r="G131">
        <f t="shared" ref="G131:G162" si="8">E131*0.2259</f>
        <v>0.72463976099999994</v>
      </c>
      <c r="H131">
        <f t="shared" ref="H131:H162" si="9">F131*0.778</f>
        <v>-2.3728999999999977E-3</v>
      </c>
    </row>
    <row r="132" spans="1:8" x14ac:dyDescent="0.25">
      <c r="A132" t="s">
        <v>49</v>
      </c>
      <c r="B132" t="s">
        <v>35</v>
      </c>
      <c r="C132">
        <v>7.2130999999999998</v>
      </c>
      <c r="D132">
        <v>1.2528999999999999</v>
      </c>
      <c r="E132">
        <f>C132-K2</f>
        <v>5.6223899999999993</v>
      </c>
      <c r="F132">
        <f>D132-L2</f>
        <v>-0.1452500000000001</v>
      </c>
      <c r="G132">
        <f t="shared" si="8"/>
        <v>1.2700979009999998</v>
      </c>
      <c r="H132">
        <f t="shared" si="9"/>
        <v>-0.11300450000000008</v>
      </c>
    </row>
    <row r="133" spans="1:8" x14ac:dyDescent="0.25">
      <c r="A133" t="s">
        <v>49</v>
      </c>
      <c r="B133" t="s">
        <v>36</v>
      </c>
      <c r="C133">
        <v>4.5042</v>
      </c>
      <c r="D133">
        <v>1.3183</v>
      </c>
      <c r="E133">
        <f>C133-K2</f>
        <v>2.9134899999999999</v>
      </c>
      <c r="F133">
        <f>D133-L2</f>
        <v>-7.9849999999999977E-2</v>
      </c>
      <c r="G133">
        <f t="shared" si="8"/>
        <v>0.65815739099999993</v>
      </c>
      <c r="H133">
        <f t="shared" si="9"/>
        <v>-6.2123299999999985E-2</v>
      </c>
    </row>
    <row r="134" spans="1:8" x14ac:dyDescent="0.25">
      <c r="A134" t="s">
        <v>49</v>
      </c>
      <c r="B134" t="s">
        <v>42</v>
      </c>
      <c r="C134">
        <v>3.5291999999999999</v>
      </c>
      <c r="D134">
        <v>1.2101999999999999</v>
      </c>
      <c r="E134">
        <f>C134-K2</f>
        <v>1.9384899999999998</v>
      </c>
      <c r="F134">
        <f>D134-L2</f>
        <v>-0.18795000000000006</v>
      </c>
      <c r="G134">
        <f t="shared" si="8"/>
        <v>0.43790489099999996</v>
      </c>
      <c r="H134">
        <f t="shared" si="9"/>
        <v>-0.14622510000000005</v>
      </c>
    </row>
    <row r="135" spans="1:8" x14ac:dyDescent="0.25">
      <c r="A135" t="s">
        <v>49</v>
      </c>
      <c r="B135" t="s">
        <v>43</v>
      </c>
      <c r="C135">
        <v>6.1544999999999996</v>
      </c>
      <c r="D135">
        <v>1.3032999999999999</v>
      </c>
      <c r="E135">
        <f>C135-K2</f>
        <v>4.5637899999999991</v>
      </c>
      <c r="F135">
        <f>D135-L2</f>
        <v>-9.4850000000000101E-2</v>
      </c>
      <c r="G135">
        <f t="shared" si="8"/>
        <v>1.0309601609999997</v>
      </c>
      <c r="H135">
        <f t="shared" si="9"/>
        <v>-7.3793300000000076E-2</v>
      </c>
    </row>
    <row r="136" spans="1:8" x14ac:dyDescent="0.25">
      <c r="A136" t="s">
        <v>49</v>
      </c>
      <c r="B136" t="s">
        <v>38</v>
      </c>
      <c r="C136">
        <v>6.59</v>
      </c>
      <c r="D136">
        <v>1.5262</v>
      </c>
      <c r="E136">
        <f>C136-K2</f>
        <v>4.9992900000000002</v>
      </c>
      <c r="F136">
        <f>D136-L2</f>
        <v>0.12805</v>
      </c>
      <c r="G136">
        <f t="shared" si="8"/>
        <v>1.129339611</v>
      </c>
      <c r="H136">
        <f t="shared" si="9"/>
        <v>9.96229E-2</v>
      </c>
    </row>
    <row r="137" spans="1:8" x14ac:dyDescent="0.25">
      <c r="A137" t="s">
        <v>49</v>
      </c>
      <c r="B137" t="s">
        <v>39</v>
      </c>
      <c r="C137">
        <v>19.879000000000001</v>
      </c>
      <c r="D137">
        <v>1.0633999999999999</v>
      </c>
      <c r="E137">
        <f>C137-K2</f>
        <v>18.28829</v>
      </c>
      <c r="F137">
        <f>D137-L2</f>
        <v>-0.3347500000000001</v>
      </c>
      <c r="G137">
        <f t="shared" si="8"/>
        <v>4.1313247109999995</v>
      </c>
      <c r="H137">
        <f t="shared" si="9"/>
        <v>-0.2604355000000001</v>
      </c>
    </row>
    <row r="138" spans="1:8" x14ac:dyDescent="0.25">
      <c r="B138" t="s">
        <v>4</v>
      </c>
      <c r="C138">
        <v>1.4096</v>
      </c>
      <c r="D138">
        <v>1.4023000000000001</v>
      </c>
      <c r="G138">
        <f t="shared" si="8"/>
        <v>0</v>
      </c>
      <c r="H138">
        <f t="shared" si="9"/>
        <v>0</v>
      </c>
    </row>
    <row r="139" spans="1:8" x14ac:dyDescent="0.25">
      <c r="A139" t="s">
        <v>50</v>
      </c>
      <c r="B139" s="1" t="s">
        <v>24</v>
      </c>
      <c r="C139">
        <v>6.6106999999999996</v>
      </c>
      <c r="D139">
        <v>1.8535999999999999</v>
      </c>
      <c r="E139">
        <f>C139-K2</f>
        <v>5.01999</v>
      </c>
      <c r="F139">
        <f>D139-L2</f>
        <v>0.45544999999999991</v>
      </c>
      <c r="G139">
        <f t="shared" si="8"/>
        <v>1.134015741</v>
      </c>
      <c r="H139">
        <f t="shared" si="9"/>
        <v>0.35434009999999994</v>
      </c>
    </row>
    <row r="140" spans="1:8" x14ac:dyDescent="0.25">
      <c r="A140" t="s">
        <v>50</v>
      </c>
      <c r="B140" t="s">
        <v>25</v>
      </c>
      <c r="C140">
        <v>8.1461000000000006</v>
      </c>
      <c r="D140">
        <v>1.6080000000000001</v>
      </c>
      <c r="E140">
        <f>C140-K2</f>
        <v>6.5553900000000009</v>
      </c>
      <c r="F140">
        <f>D140-L2</f>
        <v>0.20985000000000009</v>
      </c>
      <c r="G140">
        <f t="shared" si="8"/>
        <v>1.4808626010000001</v>
      </c>
      <c r="H140">
        <f t="shared" si="9"/>
        <v>0.16326330000000008</v>
      </c>
    </row>
    <row r="141" spans="1:8" x14ac:dyDescent="0.25">
      <c r="A141" t="s">
        <v>50</v>
      </c>
      <c r="B141" t="s">
        <v>26</v>
      </c>
      <c r="C141">
        <v>10.439299999999999</v>
      </c>
      <c r="D141">
        <v>1.5304</v>
      </c>
      <c r="E141">
        <f>C141-K2</f>
        <v>8.8485899999999997</v>
      </c>
      <c r="F141">
        <f>D141-L2</f>
        <v>0.13224999999999998</v>
      </c>
      <c r="G141">
        <f t="shared" si="8"/>
        <v>1.9988964809999998</v>
      </c>
      <c r="H141">
        <f t="shared" si="9"/>
        <v>0.10289049999999998</v>
      </c>
    </row>
    <row r="142" spans="1:8" x14ac:dyDescent="0.25">
      <c r="A142" t="s">
        <v>50</v>
      </c>
      <c r="B142" t="s">
        <v>27</v>
      </c>
      <c r="C142">
        <v>4.468</v>
      </c>
      <c r="D142">
        <v>1.466</v>
      </c>
      <c r="E142">
        <f>C142-K2</f>
        <v>2.8772899999999999</v>
      </c>
      <c r="F142">
        <f>D142-L2</f>
        <v>6.7849999999999966E-2</v>
      </c>
      <c r="G142">
        <f t="shared" si="8"/>
        <v>0.64997981099999991</v>
      </c>
      <c r="H142">
        <f t="shared" si="9"/>
        <v>5.2787299999999975E-2</v>
      </c>
    </row>
    <row r="143" spans="1:8" x14ac:dyDescent="0.25">
      <c r="A143" t="s">
        <v>50</v>
      </c>
      <c r="B143" t="s">
        <v>28</v>
      </c>
      <c r="C143">
        <v>7.4476000000000004</v>
      </c>
      <c r="D143">
        <v>1.4376</v>
      </c>
      <c r="E143">
        <f>C143-K2</f>
        <v>5.8568899999999999</v>
      </c>
      <c r="F143">
        <f>D143-L2</f>
        <v>3.9449999999999985E-2</v>
      </c>
      <c r="G143">
        <f t="shared" si="8"/>
        <v>1.3230714509999999</v>
      </c>
      <c r="H143">
        <f t="shared" si="9"/>
        <v>3.069209999999999E-2</v>
      </c>
    </row>
    <row r="144" spans="1:8" x14ac:dyDescent="0.25">
      <c r="A144" t="s">
        <v>50</v>
      </c>
      <c r="B144" t="s">
        <v>29</v>
      </c>
      <c r="C144">
        <v>7.2972000000000001</v>
      </c>
      <c r="D144">
        <v>1.4295</v>
      </c>
      <c r="E144">
        <f>C144-K2</f>
        <v>5.7064900000000005</v>
      </c>
      <c r="F144">
        <f>D144-L2</f>
        <v>3.1349999999999989E-2</v>
      </c>
      <c r="G144">
        <f t="shared" si="8"/>
        <v>1.289096091</v>
      </c>
      <c r="H144">
        <f t="shared" si="9"/>
        <v>2.4390299999999993E-2</v>
      </c>
    </row>
    <row r="145" spans="1:8" x14ac:dyDescent="0.25">
      <c r="A145" t="s">
        <v>50</v>
      </c>
      <c r="B145" t="s">
        <v>30</v>
      </c>
      <c r="C145">
        <v>7.5453999999999999</v>
      </c>
      <c r="D145">
        <v>1.5164</v>
      </c>
      <c r="E145">
        <f>C145-K2</f>
        <v>5.9546899999999994</v>
      </c>
      <c r="F145">
        <f>D145-L2</f>
        <v>0.11824999999999997</v>
      </c>
      <c r="G145">
        <f t="shared" si="8"/>
        <v>1.3451644709999997</v>
      </c>
      <c r="H145">
        <f t="shared" si="9"/>
        <v>9.1998499999999983E-2</v>
      </c>
    </row>
    <row r="146" spans="1:8" x14ac:dyDescent="0.25">
      <c r="A146" t="s">
        <v>50</v>
      </c>
      <c r="B146" t="s">
        <v>31</v>
      </c>
      <c r="C146">
        <v>7.2004999999999999</v>
      </c>
      <c r="D146">
        <v>1.4946999999999999</v>
      </c>
      <c r="E146">
        <f>C146-K2</f>
        <v>5.6097900000000003</v>
      </c>
      <c r="F146">
        <f>D146-L2</f>
        <v>9.6549999999999914E-2</v>
      </c>
      <c r="G146">
        <f t="shared" si="8"/>
        <v>1.2672515609999999</v>
      </c>
      <c r="H146">
        <f t="shared" si="9"/>
        <v>7.511589999999993E-2</v>
      </c>
    </row>
    <row r="147" spans="1:8" x14ac:dyDescent="0.25">
      <c r="A147" t="s">
        <v>50</v>
      </c>
      <c r="B147" t="s">
        <v>32</v>
      </c>
      <c r="C147">
        <v>7.5365000000000002</v>
      </c>
      <c r="D147">
        <v>1.292</v>
      </c>
      <c r="E147">
        <f>C147-K2</f>
        <v>5.9457900000000006</v>
      </c>
      <c r="F147">
        <f>D147-L2</f>
        <v>-0.10614999999999997</v>
      </c>
      <c r="G147">
        <f t="shared" si="8"/>
        <v>1.3431539610000001</v>
      </c>
      <c r="H147">
        <f t="shared" si="9"/>
        <v>-8.2584699999999983E-2</v>
      </c>
    </row>
    <row r="148" spans="1:8" x14ac:dyDescent="0.25">
      <c r="A148" t="s">
        <v>50</v>
      </c>
      <c r="B148" t="s">
        <v>41</v>
      </c>
      <c r="C148">
        <v>7.0148000000000001</v>
      </c>
      <c r="D148">
        <v>1.3251999999999999</v>
      </c>
      <c r="E148">
        <f>C148-K2</f>
        <v>5.4240899999999996</v>
      </c>
      <c r="F148">
        <f>D148-L2</f>
        <v>-7.295000000000007E-2</v>
      </c>
      <c r="G148">
        <f t="shared" si="8"/>
        <v>1.225301931</v>
      </c>
      <c r="H148">
        <f t="shared" si="9"/>
        <v>-5.6755100000000058E-2</v>
      </c>
    </row>
    <row r="149" spans="1:8" x14ac:dyDescent="0.25">
      <c r="A149" t="s">
        <v>50</v>
      </c>
      <c r="B149" t="s">
        <v>35</v>
      </c>
      <c r="C149">
        <v>8.0381</v>
      </c>
      <c r="D149">
        <v>1.4775</v>
      </c>
      <c r="E149">
        <f>C149-K2</f>
        <v>6.4473900000000004</v>
      </c>
      <c r="F149">
        <f>D149-L2</f>
        <v>7.9350000000000032E-2</v>
      </c>
      <c r="G149">
        <f t="shared" si="8"/>
        <v>1.456465401</v>
      </c>
      <c r="H149">
        <f t="shared" si="9"/>
        <v>6.1734300000000027E-2</v>
      </c>
    </row>
    <row r="150" spans="1:8" x14ac:dyDescent="0.25">
      <c r="A150" t="s">
        <v>50</v>
      </c>
      <c r="B150" t="s">
        <v>36</v>
      </c>
      <c r="C150">
        <v>6.3247</v>
      </c>
      <c r="D150">
        <v>1.4247000000000001</v>
      </c>
      <c r="E150">
        <f>C150-K2</f>
        <v>4.7339900000000004</v>
      </c>
      <c r="F150">
        <f>D150-L2</f>
        <v>2.6550000000000074E-2</v>
      </c>
      <c r="G150">
        <f t="shared" si="8"/>
        <v>1.0694083409999999</v>
      </c>
      <c r="H150">
        <f t="shared" si="9"/>
        <v>2.0655900000000057E-2</v>
      </c>
    </row>
    <row r="151" spans="1:8" x14ac:dyDescent="0.25">
      <c r="A151" t="s">
        <v>50</v>
      </c>
      <c r="B151" t="s">
        <v>42</v>
      </c>
      <c r="C151">
        <v>6.2401</v>
      </c>
      <c r="D151">
        <v>1.3733</v>
      </c>
      <c r="E151">
        <f>C151-K2</f>
        <v>4.6493900000000004</v>
      </c>
      <c r="F151">
        <f>D151-L2</f>
        <v>-2.4850000000000039E-2</v>
      </c>
      <c r="G151">
        <f t="shared" si="8"/>
        <v>1.050297201</v>
      </c>
      <c r="H151">
        <f t="shared" si="9"/>
        <v>-1.9333300000000032E-2</v>
      </c>
    </row>
    <row r="152" spans="1:8" x14ac:dyDescent="0.25">
      <c r="A152" t="s">
        <v>50</v>
      </c>
      <c r="B152" t="s">
        <v>43</v>
      </c>
      <c r="C152">
        <v>7.3190999999999997</v>
      </c>
      <c r="D152">
        <v>1.2362</v>
      </c>
      <c r="E152">
        <f>C152-K2</f>
        <v>5.7283899999999992</v>
      </c>
      <c r="F152">
        <f>D152-L2</f>
        <v>-0.16195000000000004</v>
      </c>
      <c r="G152">
        <f t="shared" si="8"/>
        <v>1.2940433009999999</v>
      </c>
      <c r="H152">
        <f t="shared" si="9"/>
        <v>-0.12599710000000003</v>
      </c>
    </row>
    <row r="153" spans="1:8" x14ac:dyDescent="0.25">
      <c r="A153" t="s">
        <v>50</v>
      </c>
      <c r="B153" t="s">
        <v>38</v>
      </c>
      <c r="C153">
        <v>12.2713</v>
      </c>
      <c r="D153">
        <v>1.909</v>
      </c>
      <c r="E153">
        <f>C153-K2</f>
        <v>10.68059</v>
      </c>
      <c r="F153">
        <f>D153-L2</f>
        <v>0.51085000000000003</v>
      </c>
      <c r="G153">
        <f t="shared" si="8"/>
        <v>2.4127452809999999</v>
      </c>
      <c r="H153">
        <f t="shared" si="9"/>
        <v>0.39744130000000005</v>
      </c>
    </row>
    <row r="154" spans="1:8" x14ac:dyDescent="0.25">
      <c r="A154" t="s">
        <v>50</v>
      </c>
      <c r="B154" t="s">
        <v>39</v>
      </c>
      <c r="C154">
        <v>21.017000000000003</v>
      </c>
      <c r="D154">
        <v>1.1697</v>
      </c>
      <c r="E154">
        <f>C154-K2</f>
        <v>19.426290000000002</v>
      </c>
      <c r="F154">
        <f>D154-L2</f>
        <v>-0.22845000000000004</v>
      </c>
      <c r="G154">
        <f t="shared" si="8"/>
        <v>4.3883989110000003</v>
      </c>
      <c r="H154">
        <f t="shared" si="9"/>
        <v>-0.17773410000000003</v>
      </c>
    </row>
    <row r="155" spans="1:8" x14ac:dyDescent="0.25">
      <c r="B155" t="s">
        <v>4</v>
      </c>
      <c r="C155">
        <v>1.5074000000000001</v>
      </c>
      <c r="D155">
        <v>1.3968</v>
      </c>
      <c r="G155">
        <f t="shared" si="8"/>
        <v>0</v>
      </c>
      <c r="H155">
        <f t="shared" si="9"/>
        <v>0</v>
      </c>
    </row>
    <row r="156" spans="1:8" x14ac:dyDescent="0.25">
      <c r="A156" t="s">
        <v>51</v>
      </c>
      <c r="B156" s="1" t="s">
        <v>24</v>
      </c>
      <c r="C156">
        <v>6.9294000000000002</v>
      </c>
      <c r="D156">
        <v>1.4985999999999999</v>
      </c>
      <c r="E156">
        <f>C156-K2</f>
        <v>5.3386899999999997</v>
      </c>
      <c r="F156">
        <f>D156-L2</f>
        <v>0.10044999999999993</v>
      </c>
      <c r="G156">
        <f t="shared" si="8"/>
        <v>1.2060100709999999</v>
      </c>
      <c r="H156">
        <f t="shared" si="9"/>
        <v>7.8150099999999945E-2</v>
      </c>
    </row>
    <row r="157" spans="1:8" x14ac:dyDescent="0.25">
      <c r="A157" t="s">
        <v>51</v>
      </c>
      <c r="B157" t="s">
        <v>25</v>
      </c>
      <c r="C157">
        <v>5.1719999999999997</v>
      </c>
      <c r="D157">
        <v>1.1861999999999999</v>
      </c>
      <c r="E157">
        <f>C157-K2</f>
        <v>3.5812899999999996</v>
      </c>
      <c r="F157">
        <f>D157-L2</f>
        <v>-0.21195000000000008</v>
      </c>
      <c r="G157">
        <f t="shared" si="8"/>
        <v>0.8090134109999999</v>
      </c>
      <c r="H157">
        <f t="shared" si="9"/>
        <v>-0.16489710000000007</v>
      </c>
    </row>
    <row r="158" spans="1:8" x14ac:dyDescent="0.25">
      <c r="A158" t="s">
        <v>51</v>
      </c>
      <c r="B158" t="s">
        <v>26</v>
      </c>
      <c r="C158">
        <v>5.7146999999999997</v>
      </c>
      <c r="D158">
        <v>1.74</v>
      </c>
      <c r="E158">
        <f>C158-K2</f>
        <v>4.1239899999999992</v>
      </c>
      <c r="F158">
        <f>D158-L2</f>
        <v>0.34184999999999999</v>
      </c>
      <c r="G158">
        <f t="shared" si="8"/>
        <v>0.93160934099999981</v>
      </c>
      <c r="H158">
        <f t="shared" si="9"/>
        <v>0.26595930000000001</v>
      </c>
    </row>
    <row r="159" spans="1:8" x14ac:dyDescent="0.25">
      <c r="A159" t="s">
        <v>51</v>
      </c>
      <c r="B159" t="s">
        <v>27</v>
      </c>
      <c r="C159">
        <v>4.4286000000000003</v>
      </c>
      <c r="D159">
        <v>1.4644999999999999</v>
      </c>
      <c r="E159">
        <f>C159-K2</f>
        <v>2.8378900000000002</v>
      </c>
      <c r="F159">
        <f>D159-L2</f>
        <v>6.6349999999999909E-2</v>
      </c>
      <c r="G159">
        <f t="shared" si="8"/>
        <v>0.64107935100000002</v>
      </c>
      <c r="H159">
        <f t="shared" si="9"/>
        <v>5.1620299999999932E-2</v>
      </c>
    </row>
    <row r="160" spans="1:8" x14ac:dyDescent="0.25">
      <c r="A160" t="s">
        <v>51</v>
      </c>
      <c r="B160" t="s">
        <v>28</v>
      </c>
      <c r="C160">
        <v>10.043799999999999</v>
      </c>
      <c r="D160">
        <v>1.0051000000000001</v>
      </c>
      <c r="E160">
        <f>C160-K2</f>
        <v>8.4530899999999995</v>
      </c>
      <c r="F160">
        <f>D160-L2</f>
        <v>-0.3930499999999999</v>
      </c>
      <c r="G160">
        <f t="shared" si="8"/>
        <v>1.9095530309999997</v>
      </c>
      <c r="H160">
        <f t="shared" si="9"/>
        <v>-0.30579289999999992</v>
      </c>
    </row>
    <row r="161" spans="1:8" x14ac:dyDescent="0.25">
      <c r="A161" t="s">
        <v>51</v>
      </c>
      <c r="B161" t="s">
        <v>29</v>
      </c>
      <c r="C161">
        <v>5.5258000000000003</v>
      </c>
      <c r="D161">
        <v>1.5262</v>
      </c>
      <c r="E161">
        <f>C161-K2</f>
        <v>3.9350900000000002</v>
      </c>
      <c r="F161">
        <f>D161-L2</f>
        <v>0.12805</v>
      </c>
      <c r="G161">
        <f t="shared" si="8"/>
        <v>0.88893683099999998</v>
      </c>
      <c r="H161">
        <f t="shared" si="9"/>
        <v>9.96229E-2</v>
      </c>
    </row>
    <row r="162" spans="1:8" x14ac:dyDescent="0.25">
      <c r="A162" t="s">
        <v>51</v>
      </c>
      <c r="B162" t="s">
        <v>30</v>
      </c>
      <c r="C162">
        <v>7.2756999999999996</v>
      </c>
      <c r="D162">
        <v>1.7311000000000001</v>
      </c>
      <c r="E162">
        <f>C162-K2</f>
        <v>5.6849899999999991</v>
      </c>
      <c r="F162">
        <f>D162-L2</f>
        <v>0.33295000000000008</v>
      </c>
      <c r="G162">
        <f t="shared" si="8"/>
        <v>1.2842392409999996</v>
      </c>
      <c r="H162">
        <f t="shared" si="9"/>
        <v>0.25903510000000007</v>
      </c>
    </row>
    <row r="163" spans="1:8" x14ac:dyDescent="0.25">
      <c r="A163" t="s">
        <v>51</v>
      </c>
      <c r="B163" t="s">
        <v>31</v>
      </c>
      <c r="C163">
        <v>6.7659000000000002</v>
      </c>
      <c r="D163">
        <v>1.3626</v>
      </c>
      <c r="E163">
        <f>C163-K2</f>
        <v>5.1751900000000006</v>
      </c>
      <c r="F163">
        <f>D163-L2</f>
        <v>-3.5549999999999971E-2</v>
      </c>
      <c r="G163">
        <f t="shared" ref="G163:G171" si="10">E163*0.2259</f>
        <v>1.1690754210000001</v>
      </c>
      <c r="H163">
        <f t="shared" ref="H163:H171" si="11">F163*0.778</f>
        <v>-2.7657899999999978E-2</v>
      </c>
    </row>
    <row r="164" spans="1:8" x14ac:dyDescent="0.25">
      <c r="A164" t="s">
        <v>51</v>
      </c>
      <c r="B164" t="s">
        <v>32</v>
      </c>
      <c r="C164">
        <v>6.5368000000000004</v>
      </c>
      <c r="D164">
        <v>1.4712000000000001</v>
      </c>
      <c r="E164">
        <f>C164-K2</f>
        <v>4.9460899999999999</v>
      </c>
      <c r="F164">
        <f>D164-L2</f>
        <v>7.3050000000000059E-2</v>
      </c>
      <c r="G164">
        <f t="shared" si="10"/>
        <v>1.1173217309999999</v>
      </c>
      <c r="H164">
        <f t="shared" si="11"/>
        <v>5.6832900000000047E-2</v>
      </c>
    </row>
    <row r="165" spans="1:8" x14ac:dyDescent="0.25">
      <c r="A165" t="s">
        <v>51</v>
      </c>
      <c r="B165" t="s">
        <v>41</v>
      </c>
      <c r="C165">
        <v>4.8597000000000001</v>
      </c>
      <c r="D165">
        <v>1.4330000000000001</v>
      </c>
      <c r="E165">
        <f>C165-K2</f>
        <v>3.2689900000000001</v>
      </c>
      <c r="F165">
        <f>D165-L2</f>
        <v>3.4850000000000048E-2</v>
      </c>
      <c r="G165">
        <f t="shared" si="10"/>
        <v>0.73846484099999998</v>
      </c>
      <c r="H165">
        <f t="shared" si="11"/>
        <v>2.7113300000000038E-2</v>
      </c>
    </row>
    <row r="166" spans="1:8" x14ac:dyDescent="0.25">
      <c r="A166" t="s">
        <v>51</v>
      </c>
      <c r="B166" t="s">
        <v>35</v>
      </c>
      <c r="C166">
        <v>6.0446</v>
      </c>
      <c r="D166">
        <v>1.8223</v>
      </c>
      <c r="E166">
        <f>C166-K2</f>
        <v>4.4538899999999995</v>
      </c>
      <c r="F166">
        <f>D166-L2</f>
        <v>0.42415000000000003</v>
      </c>
      <c r="G166">
        <f t="shared" si="10"/>
        <v>1.0061337509999999</v>
      </c>
      <c r="H166">
        <f t="shared" si="11"/>
        <v>0.32998870000000002</v>
      </c>
    </row>
    <row r="167" spans="1:8" x14ac:dyDescent="0.25">
      <c r="A167" t="s">
        <v>51</v>
      </c>
      <c r="B167" t="s">
        <v>36</v>
      </c>
      <c r="C167">
        <v>2.8597000000000001</v>
      </c>
      <c r="D167">
        <v>1.3089</v>
      </c>
      <c r="E167">
        <f>C167-K2</f>
        <v>1.2689900000000001</v>
      </c>
      <c r="F167">
        <f>D167-L2</f>
        <v>-8.9250000000000052E-2</v>
      </c>
      <c r="G167">
        <f t="shared" si="10"/>
        <v>0.286664841</v>
      </c>
      <c r="H167">
        <f t="shared" si="11"/>
        <v>-6.943650000000004E-2</v>
      </c>
    </row>
    <row r="168" spans="1:8" x14ac:dyDescent="0.25">
      <c r="A168" t="s">
        <v>51</v>
      </c>
      <c r="B168" t="s">
        <v>42</v>
      </c>
      <c r="C168">
        <v>5.9256000000000002</v>
      </c>
      <c r="D168">
        <v>1.4104000000000001</v>
      </c>
      <c r="E168">
        <f>C168-K2</f>
        <v>4.3348899999999997</v>
      </c>
      <c r="F168">
        <f>D168-L2</f>
        <v>1.2250000000000094E-2</v>
      </c>
      <c r="G168">
        <f t="shared" si="10"/>
        <v>0.97925165099999989</v>
      </c>
      <c r="H168">
        <f t="shared" si="11"/>
        <v>9.5305000000000736E-3</v>
      </c>
    </row>
    <row r="169" spans="1:8" x14ac:dyDescent="0.25">
      <c r="A169" t="s">
        <v>51</v>
      </c>
      <c r="B169" t="s">
        <v>43</v>
      </c>
      <c r="C169">
        <v>7.3695000000000004</v>
      </c>
      <c r="D169">
        <v>1.3414999999999999</v>
      </c>
      <c r="E169">
        <f>C169-K2</f>
        <v>5.7787900000000008</v>
      </c>
      <c r="F169">
        <f>D169-L2</f>
        <v>-5.6650000000000089E-2</v>
      </c>
      <c r="G169">
        <f t="shared" si="10"/>
        <v>1.3054286610000001</v>
      </c>
      <c r="H169">
        <f t="shared" si="11"/>
        <v>-4.407370000000007E-2</v>
      </c>
    </row>
    <row r="170" spans="1:8" x14ac:dyDescent="0.25">
      <c r="A170" t="s">
        <v>51</v>
      </c>
      <c r="B170" t="s">
        <v>38</v>
      </c>
      <c r="C170">
        <v>10.2639</v>
      </c>
      <c r="D170">
        <v>1.3666</v>
      </c>
      <c r="E170">
        <f>C170-K2</f>
        <v>8.67319</v>
      </c>
      <c r="F170">
        <f>D170-L2</f>
        <v>-3.1549999999999967E-2</v>
      </c>
      <c r="G170">
        <f t="shared" si="10"/>
        <v>1.9592736209999999</v>
      </c>
      <c r="H170">
        <f t="shared" si="11"/>
        <v>-2.4545899999999975E-2</v>
      </c>
    </row>
    <row r="171" spans="1:8" x14ac:dyDescent="0.25">
      <c r="A171" t="s">
        <v>51</v>
      </c>
      <c r="B171" t="s">
        <v>39</v>
      </c>
      <c r="C171">
        <v>13.305</v>
      </c>
      <c r="D171">
        <v>1.1389</v>
      </c>
      <c r="E171">
        <f>C171-K2</f>
        <v>11.71429</v>
      </c>
      <c r="F171">
        <f>D171-L2</f>
        <v>-0.25924999999999998</v>
      </c>
      <c r="G171">
        <f t="shared" si="10"/>
        <v>2.6462581109999999</v>
      </c>
      <c r="H171">
        <f t="shared" si="11"/>
        <v>-0.2016965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9"/>
  <sheetViews>
    <sheetView workbookViewId="0">
      <selection activeCell="O56" sqref="O56"/>
    </sheetView>
  </sheetViews>
  <sheetFormatPr defaultRowHeight="15" x14ac:dyDescent="0.25"/>
  <cols>
    <col min="1" max="1" width="13.7109375" bestFit="1" customWidth="1"/>
    <col min="2" max="2" width="10.5703125" bestFit="1" customWidth="1"/>
    <col min="3" max="3" width="15.5703125" bestFit="1" customWidth="1"/>
    <col min="4" max="4" width="16.42578125" bestFit="1" customWidth="1"/>
    <col min="5" max="5" width="21" bestFit="1" customWidth="1"/>
    <col min="6" max="6" width="14.85546875" bestFit="1" customWidth="1"/>
    <col min="7" max="7" width="11" bestFit="1" customWidth="1"/>
    <col min="8" max="8" width="12" bestFit="1" customWidth="1"/>
    <col min="9" max="9" width="18.28515625" bestFit="1" customWidth="1"/>
    <col min="10" max="10" width="22.85546875" bestFit="1" customWidth="1"/>
    <col min="11" max="11" width="14" bestFit="1" customWidth="1"/>
    <col min="12" max="12" width="20.5703125" bestFit="1" customWidth="1"/>
    <col min="13" max="13" width="11.85546875" bestFit="1" customWidth="1"/>
    <col min="14" max="14" width="17.7109375" bestFit="1" customWidth="1"/>
    <col min="15" max="15" width="22.28515625" bestFit="1" customWidth="1"/>
  </cols>
  <sheetData>
    <row r="1" spans="1:15" ht="15.75" x14ac:dyDescent="0.25">
      <c r="A1" s="2" t="s">
        <v>0</v>
      </c>
      <c r="B1" s="2" t="s">
        <v>54</v>
      </c>
      <c r="C1" s="3" t="s">
        <v>55</v>
      </c>
      <c r="D1" s="3" t="s">
        <v>56</v>
      </c>
      <c r="E1" s="3" t="s">
        <v>57</v>
      </c>
      <c r="F1" s="3" t="s">
        <v>58</v>
      </c>
      <c r="G1" s="4" t="s">
        <v>59</v>
      </c>
      <c r="H1" s="3" t="s">
        <v>60</v>
      </c>
      <c r="I1" s="3" t="s">
        <v>61</v>
      </c>
      <c r="J1" s="3" t="s">
        <v>62</v>
      </c>
      <c r="K1" s="5" t="s">
        <v>63</v>
      </c>
      <c r="L1" s="5" t="s">
        <v>64</v>
      </c>
      <c r="M1" s="3" t="s">
        <v>65</v>
      </c>
      <c r="N1" s="3" t="s">
        <v>66</v>
      </c>
      <c r="O1" s="3" t="s">
        <v>67</v>
      </c>
    </row>
    <row r="2" spans="1:15" x14ac:dyDescent="0.25">
      <c r="A2" s="6">
        <v>43410</v>
      </c>
      <c r="B2" s="7" t="s">
        <v>5</v>
      </c>
      <c r="C2" t="s">
        <v>68</v>
      </c>
      <c r="D2">
        <v>0.87581204099999987</v>
      </c>
      <c r="E2">
        <v>-0.64601230000000009</v>
      </c>
      <c r="F2" s="8">
        <v>10.025499999999999</v>
      </c>
      <c r="G2" s="9">
        <v>0.18752295262578045</v>
      </c>
      <c r="H2">
        <f t="shared" ref="H2:H33" si="0">F2*1/(1+G2)</f>
        <v>8.4423631373458576</v>
      </c>
      <c r="I2">
        <f t="shared" ref="I2:I33" si="1">D2*100/H2</f>
        <v>10.374015269797328</v>
      </c>
      <c r="J2">
        <f t="shared" ref="J2:J33" si="2">E2*100/H2</f>
        <v>-7.6520316585563979</v>
      </c>
      <c r="K2" s="8" t="s">
        <v>69</v>
      </c>
      <c r="L2">
        <v>0.3</v>
      </c>
      <c r="M2">
        <v>1.3</v>
      </c>
      <c r="N2">
        <f t="shared" ref="N2:N33" si="3">I2*(10000*L2*M2)/1000</f>
        <v>40.458659552209575</v>
      </c>
      <c r="O2">
        <v>0</v>
      </c>
    </row>
    <row r="3" spans="1:15" x14ac:dyDescent="0.25">
      <c r="A3" s="6">
        <v>43410</v>
      </c>
      <c r="B3" s="7" t="s">
        <v>6</v>
      </c>
      <c r="C3" t="s">
        <v>70</v>
      </c>
      <c r="D3">
        <v>0.98318231099999998</v>
      </c>
      <c r="E3">
        <v>-0.70514030000000005</v>
      </c>
      <c r="F3" s="8">
        <v>10.1775</v>
      </c>
      <c r="G3" s="9">
        <v>0.15989221775666806</v>
      </c>
      <c r="H3">
        <f t="shared" si="0"/>
        <v>8.7745221876599597</v>
      </c>
      <c r="I3">
        <f t="shared" si="1"/>
        <v>11.204966948316541</v>
      </c>
      <c r="J3">
        <f t="shared" si="2"/>
        <v>-8.036224479455683</v>
      </c>
      <c r="K3" s="8" t="s">
        <v>69</v>
      </c>
      <c r="L3">
        <v>0.3</v>
      </c>
      <c r="M3">
        <v>1.3</v>
      </c>
      <c r="N3">
        <f t="shared" si="3"/>
        <v>43.699371098434511</v>
      </c>
      <c r="O3">
        <v>0</v>
      </c>
    </row>
    <row r="4" spans="1:15" x14ac:dyDescent="0.25">
      <c r="A4" s="6">
        <v>43410</v>
      </c>
      <c r="B4" s="7" t="s">
        <v>7</v>
      </c>
      <c r="C4" t="s">
        <v>71</v>
      </c>
      <c r="D4">
        <v>0.80643815099999983</v>
      </c>
      <c r="E4">
        <v>-0.25156630000000002</v>
      </c>
      <c r="F4" s="8">
        <v>10.0654</v>
      </c>
      <c r="G4" s="9">
        <v>0.23472605439495439</v>
      </c>
      <c r="H4">
        <f t="shared" si="0"/>
        <v>8.1519297047087012</v>
      </c>
      <c r="I4">
        <f t="shared" si="1"/>
        <v>9.8926043306554359</v>
      </c>
      <c r="J4">
        <f t="shared" si="2"/>
        <v>-3.0859723907419223</v>
      </c>
      <c r="K4" s="8" t="s">
        <v>69</v>
      </c>
      <c r="L4">
        <v>0.3</v>
      </c>
      <c r="M4">
        <v>1.3</v>
      </c>
      <c r="N4">
        <f t="shared" si="3"/>
        <v>38.581156889556205</v>
      </c>
      <c r="O4">
        <v>0</v>
      </c>
    </row>
    <row r="5" spans="1:15" x14ac:dyDescent="0.25">
      <c r="A5" s="6">
        <v>43410</v>
      </c>
      <c r="B5" s="7" t="s">
        <v>8</v>
      </c>
      <c r="C5" t="s">
        <v>72</v>
      </c>
      <c r="D5">
        <v>0.93167711100000006</v>
      </c>
      <c r="E5">
        <v>-0.24347510000000006</v>
      </c>
      <c r="F5" s="8">
        <v>10.034000000000001</v>
      </c>
      <c r="G5" s="9">
        <v>0.16839508428891214</v>
      </c>
      <c r="H5">
        <f t="shared" si="0"/>
        <v>8.5878485239491695</v>
      </c>
      <c r="I5">
        <f t="shared" si="1"/>
        <v>10.848783701782891</v>
      </c>
      <c r="J5">
        <f t="shared" si="2"/>
        <v>-2.835111720019448</v>
      </c>
      <c r="K5" s="8" t="s">
        <v>69</v>
      </c>
      <c r="L5">
        <v>0.3</v>
      </c>
      <c r="M5">
        <v>1.3</v>
      </c>
      <c r="N5">
        <f t="shared" si="3"/>
        <v>42.310256436953267</v>
      </c>
      <c r="O5">
        <v>0</v>
      </c>
    </row>
    <row r="6" spans="1:15" x14ac:dyDescent="0.25">
      <c r="A6" s="6">
        <v>43410</v>
      </c>
      <c r="B6" s="7" t="s">
        <v>9</v>
      </c>
      <c r="C6" t="s">
        <v>72</v>
      </c>
      <c r="D6">
        <v>0.33699536099999999</v>
      </c>
      <c r="E6">
        <v>-0.37067810000000007</v>
      </c>
      <c r="F6" s="8">
        <v>10.011900000000001</v>
      </c>
      <c r="G6" s="10">
        <v>0.18267834558995744</v>
      </c>
      <c r="H6">
        <f t="shared" si="0"/>
        <v>8.4654462790605578</v>
      </c>
      <c r="I6">
        <f t="shared" si="1"/>
        <v>3.9808339677680595</v>
      </c>
      <c r="J6">
        <f t="shared" si="2"/>
        <v>-4.378718944999739</v>
      </c>
      <c r="K6" s="8" t="s">
        <v>69</v>
      </c>
      <c r="L6">
        <v>0.3</v>
      </c>
      <c r="M6">
        <v>1.3</v>
      </c>
      <c r="N6">
        <f t="shared" si="3"/>
        <v>15.525252474295431</v>
      </c>
      <c r="O6">
        <v>0</v>
      </c>
    </row>
    <row r="7" spans="1:15" x14ac:dyDescent="0.25">
      <c r="A7" s="6">
        <v>43410</v>
      </c>
      <c r="B7" s="7" t="s">
        <v>10</v>
      </c>
      <c r="C7" t="s">
        <v>71</v>
      </c>
      <c r="D7">
        <v>0.48593123099999996</v>
      </c>
      <c r="E7">
        <v>-0.1732995</v>
      </c>
      <c r="F7" s="8">
        <v>10.026300000000001</v>
      </c>
      <c r="G7" s="10">
        <v>0.16720930232558123</v>
      </c>
      <c r="H7">
        <f t="shared" si="0"/>
        <v>8.5899760908547549</v>
      </c>
      <c r="I7">
        <f t="shared" si="1"/>
        <v>5.6569567349243561</v>
      </c>
      <c r="J7">
        <f t="shared" si="2"/>
        <v>-2.0174619599291068</v>
      </c>
      <c r="K7" s="8" t="s">
        <v>69</v>
      </c>
      <c r="L7">
        <v>0.3</v>
      </c>
      <c r="M7">
        <v>1.3</v>
      </c>
      <c r="N7">
        <f t="shared" si="3"/>
        <v>22.06213126620499</v>
      </c>
      <c r="O7">
        <v>0</v>
      </c>
    </row>
    <row r="8" spans="1:15" x14ac:dyDescent="0.25">
      <c r="A8" s="6">
        <v>43410</v>
      </c>
      <c r="B8" s="7" t="s">
        <v>11</v>
      </c>
      <c r="C8" t="s">
        <v>70</v>
      </c>
      <c r="D8">
        <v>0.214173531</v>
      </c>
      <c r="E8">
        <v>-0.30190290000000003</v>
      </c>
      <c r="F8" s="8">
        <v>10.063599999999999</v>
      </c>
      <c r="G8" s="10">
        <v>0.21008363429005888</v>
      </c>
      <c r="H8">
        <f t="shared" si="0"/>
        <v>8.3164499666208513</v>
      </c>
      <c r="I8">
        <f t="shared" si="1"/>
        <v>2.5752999399937857</v>
      </c>
      <c r="J8">
        <f t="shared" si="2"/>
        <v>-3.6301895786270153</v>
      </c>
      <c r="K8" s="8" t="s">
        <v>69</v>
      </c>
      <c r="L8">
        <v>0.3</v>
      </c>
      <c r="M8">
        <v>1.3</v>
      </c>
      <c r="N8">
        <f t="shared" si="3"/>
        <v>10.043669765975764</v>
      </c>
      <c r="O8">
        <v>0</v>
      </c>
    </row>
    <row r="9" spans="1:15" x14ac:dyDescent="0.25">
      <c r="A9" s="6">
        <v>43410</v>
      </c>
      <c r="B9" s="7" t="s">
        <v>12</v>
      </c>
      <c r="C9" t="s">
        <v>68</v>
      </c>
      <c r="D9">
        <v>0.44282951100000001</v>
      </c>
      <c r="E9">
        <v>-0.33706850000000005</v>
      </c>
      <c r="F9" s="8">
        <v>10.096299999999999</v>
      </c>
      <c r="G9" s="10">
        <v>0.13714664310954097</v>
      </c>
      <c r="H9">
        <f t="shared" si="0"/>
        <v>8.8786262186832356</v>
      </c>
      <c r="I9">
        <f t="shared" si="1"/>
        <v>4.9875904232589123</v>
      </c>
      <c r="J9">
        <f t="shared" si="2"/>
        <v>-3.7964037644777631</v>
      </c>
      <c r="K9" s="8" t="s">
        <v>69</v>
      </c>
      <c r="L9">
        <v>0.3</v>
      </c>
      <c r="M9">
        <v>1.3</v>
      </c>
      <c r="N9">
        <f t="shared" si="3"/>
        <v>19.451602650709759</v>
      </c>
      <c r="O9">
        <v>0</v>
      </c>
    </row>
    <row r="10" spans="1:15" x14ac:dyDescent="0.25">
      <c r="A10" s="6">
        <v>43410</v>
      </c>
      <c r="B10" t="s">
        <v>13</v>
      </c>
      <c r="C10" t="s">
        <v>71</v>
      </c>
      <c r="D10">
        <v>0.55808369099999999</v>
      </c>
      <c r="E10">
        <v>-0.30493710000000002</v>
      </c>
      <c r="F10" s="8">
        <v>10.016400000000001</v>
      </c>
      <c r="G10" s="10">
        <v>0.16981481481481481</v>
      </c>
      <c r="H10">
        <f t="shared" si="0"/>
        <v>8.5623808769985761</v>
      </c>
      <c r="I10">
        <f t="shared" si="1"/>
        <v>6.5178564118678697</v>
      </c>
      <c r="J10">
        <f t="shared" si="2"/>
        <v>-3.561358743327609</v>
      </c>
      <c r="K10" s="8" t="s">
        <v>69</v>
      </c>
      <c r="L10">
        <v>0.3</v>
      </c>
      <c r="M10">
        <v>1.3</v>
      </c>
      <c r="N10">
        <f t="shared" si="3"/>
        <v>25.419640006284691</v>
      </c>
      <c r="O10">
        <v>0</v>
      </c>
    </row>
    <row r="11" spans="1:15" x14ac:dyDescent="0.25">
      <c r="A11" s="6">
        <v>43410</v>
      </c>
      <c r="B11" t="s">
        <v>14</v>
      </c>
      <c r="C11" t="s">
        <v>72</v>
      </c>
      <c r="D11">
        <v>0.34411121099999992</v>
      </c>
      <c r="E11">
        <v>-0.37246750000000001</v>
      </c>
      <c r="F11" s="8">
        <v>10.007999999999999</v>
      </c>
      <c r="G11" s="10">
        <v>0.19565526054238264</v>
      </c>
      <c r="H11">
        <f t="shared" si="0"/>
        <v>8.3703056644104006</v>
      </c>
      <c r="I11">
        <f t="shared" si="1"/>
        <v>4.1110949205011966</v>
      </c>
      <c r="J11">
        <f t="shared" si="2"/>
        <v>-4.4498673636697639</v>
      </c>
      <c r="K11" s="8" t="s">
        <v>69</v>
      </c>
      <c r="L11">
        <v>0.3</v>
      </c>
      <c r="M11">
        <v>1.3</v>
      </c>
      <c r="N11">
        <f t="shared" si="3"/>
        <v>16.033270189954667</v>
      </c>
      <c r="O11">
        <v>0</v>
      </c>
    </row>
    <row r="12" spans="1:15" x14ac:dyDescent="0.25">
      <c r="A12" s="6">
        <v>43410</v>
      </c>
      <c r="B12" t="s">
        <v>15</v>
      </c>
      <c r="C12" t="s">
        <v>68</v>
      </c>
      <c r="D12">
        <v>0.48916160099999995</v>
      </c>
      <c r="E12">
        <v>-0.31668490000000005</v>
      </c>
      <c r="F12" s="8">
        <v>10.0274</v>
      </c>
      <c r="G12" s="10">
        <v>0.19977201481903695</v>
      </c>
      <c r="H12">
        <f t="shared" si="0"/>
        <v>8.3577545368171009</v>
      </c>
      <c r="I12">
        <f t="shared" si="1"/>
        <v>5.8527873586759851</v>
      </c>
      <c r="J12">
        <f t="shared" si="2"/>
        <v>-3.7891146312679789</v>
      </c>
      <c r="K12" s="8" t="s">
        <v>69</v>
      </c>
      <c r="L12">
        <v>0.3</v>
      </c>
      <c r="M12">
        <v>1.3</v>
      </c>
      <c r="N12">
        <f t="shared" si="3"/>
        <v>22.82587069883634</v>
      </c>
      <c r="O12">
        <v>0</v>
      </c>
    </row>
    <row r="13" spans="1:15" x14ac:dyDescent="0.25">
      <c r="A13" s="6">
        <v>43410</v>
      </c>
      <c r="B13" t="s">
        <v>16</v>
      </c>
      <c r="C13" t="s">
        <v>70</v>
      </c>
      <c r="D13">
        <v>9.3339620999999928E-2</v>
      </c>
      <c r="E13">
        <v>-0.41642450000000003</v>
      </c>
      <c r="F13" s="8">
        <v>10.0663</v>
      </c>
      <c r="G13" s="10">
        <v>0.16028336380255906</v>
      </c>
      <c r="H13">
        <f t="shared" si="0"/>
        <v>8.6757255288139614</v>
      </c>
      <c r="I13">
        <f t="shared" si="1"/>
        <v>1.0758710691111524</v>
      </c>
      <c r="J13">
        <f t="shared" si="2"/>
        <v>-4.7998809853650188</v>
      </c>
      <c r="K13" s="8" t="s">
        <v>69</v>
      </c>
      <c r="L13">
        <v>0.3</v>
      </c>
      <c r="M13">
        <v>1.3</v>
      </c>
      <c r="N13">
        <f t="shared" si="3"/>
        <v>4.1958971695334943</v>
      </c>
      <c r="O13">
        <v>0</v>
      </c>
    </row>
    <row r="14" spans="1:15" x14ac:dyDescent="0.25">
      <c r="A14" s="6">
        <v>43410</v>
      </c>
      <c r="B14" t="s">
        <v>17</v>
      </c>
      <c r="C14" t="s">
        <v>72</v>
      </c>
      <c r="D14">
        <v>1.0247479109999997</v>
      </c>
      <c r="E14">
        <v>-0.15377170000000009</v>
      </c>
      <c r="F14" s="8">
        <v>10.017099999999999</v>
      </c>
      <c r="G14" s="10">
        <v>0.19082742316784865</v>
      </c>
      <c r="H14">
        <f t="shared" si="0"/>
        <v>8.4118821964583503</v>
      </c>
      <c r="I14">
        <f t="shared" si="1"/>
        <v>12.182147670011936</v>
      </c>
      <c r="J14">
        <f t="shared" si="2"/>
        <v>-1.828029641983604</v>
      </c>
      <c r="K14" s="8" t="s">
        <v>69</v>
      </c>
      <c r="L14">
        <v>0.3</v>
      </c>
      <c r="M14">
        <v>1.3</v>
      </c>
      <c r="N14">
        <f t="shared" si="3"/>
        <v>47.510375913046545</v>
      </c>
      <c r="O14">
        <v>0</v>
      </c>
    </row>
    <row r="15" spans="1:15" x14ac:dyDescent="0.25">
      <c r="A15" s="6">
        <v>43410</v>
      </c>
      <c r="B15" t="s">
        <v>18</v>
      </c>
      <c r="C15" t="s">
        <v>71</v>
      </c>
      <c r="D15">
        <v>0.24315650099999997</v>
      </c>
      <c r="E15">
        <v>7.2742999999999766E-3</v>
      </c>
      <c r="F15" s="8">
        <v>10.026400000000001</v>
      </c>
      <c r="G15" s="10">
        <v>0.23695734958111211</v>
      </c>
      <c r="H15">
        <f t="shared" si="0"/>
        <v>8.1056958054336938</v>
      </c>
      <c r="I15">
        <f t="shared" si="1"/>
        <v>2.999822678233234</v>
      </c>
      <c r="J15">
        <f t="shared" si="2"/>
        <v>8.9743066784268091E-2</v>
      </c>
      <c r="K15" s="8" t="s">
        <v>69</v>
      </c>
      <c r="L15">
        <v>0.3</v>
      </c>
      <c r="M15">
        <v>1.3</v>
      </c>
      <c r="N15">
        <f t="shared" si="3"/>
        <v>11.699308445109613</v>
      </c>
      <c r="O15">
        <f t="shared" ref="O15:O33" si="4">J15*(10000*L15*M15)/1000</f>
        <v>0.34999796045864556</v>
      </c>
    </row>
    <row r="16" spans="1:15" x14ac:dyDescent="0.25">
      <c r="A16" s="6">
        <v>43410</v>
      </c>
      <c r="B16" t="s">
        <v>19</v>
      </c>
      <c r="C16" t="s">
        <v>70</v>
      </c>
      <c r="D16">
        <v>0.21564188100000001</v>
      </c>
      <c r="E16">
        <v>-6.2434499999999948E-2</v>
      </c>
      <c r="F16" s="8">
        <v>10.043200000000001</v>
      </c>
      <c r="G16" s="10">
        <v>0.17728869117302717</v>
      </c>
      <c r="H16">
        <f t="shared" si="0"/>
        <v>8.5307877968259049</v>
      </c>
      <c r="I16">
        <f t="shared" si="1"/>
        <v>2.5278073506908121</v>
      </c>
      <c r="J16">
        <f t="shared" si="2"/>
        <v>-0.7318726181798858</v>
      </c>
      <c r="K16" s="8" t="s">
        <v>69</v>
      </c>
      <c r="L16">
        <v>0.3</v>
      </c>
      <c r="M16">
        <v>1.3</v>
      </c>
      <c r="N16">
        <f t="shared" si="3"/>
        <v>9.8584486676941676</v>
      </c>
      <c r="O16">
        <v>0</v>
      </c>
    </row>
    <row r="17" spans="1:15" x14ac:dyDescent="0.25">
      <c r="A17" s="6">
        <v>43410</v>
      </c>
      <c r="B17" t="s">
        <v>20</v>
      </c>
      <c r="C17" t="s">
        <v>68</v>
      </c>
      <c r="D17">
        <v>0.50809202099999995</v>
      </c>
      <c r="E17">
        <v>-0.17905670000000007</v>
      </c>
      <c r="F17" s="8">
        <v>10.0581</v>
      </c>
      <c r="G17" s="10">
        <v>0.20724239355803062</v>
      </c>
      <c r="H17">
        <f t="shared" si="0"/>
        <v>8.3314668650397419</v>
      </c>
      <c r="I17">
        <f t="shared" si="1"/>
        <v>6.0984701641440937</v>
      </c>
      <c r="J17">
        <f t="shared" si="2"/>
        <v>-2.1491617610741822</v>
      </c>
      <c r="K17" s="8" t="s">
        <v>69</v>
      </c>
      <c r="L17">
        <v>0.3</v>
      </c>
      <c r="M17">
        <v>1.3</v>
      </c>
      <c r="N17">
        <f t="shared" si="3"/>
        <v>23.784033640161965</v>
      </c>
      <c r="O17">
        <v>0</v>
      </c>
    </row>
    <row r="18" spans="1:15" ht="16.5" customHeight="1" x14ac:dyDescent="0.25">
      <c r="A18" s="6">
        <v>43425</v>
      </c>
      <c r="B18" s="1" t="s">
        <v>24</v>
      </c>
      <c r="C18" t="s">
        <v>70</v>
      </c>
      <c r="D18">
        <v>1.2060100709999999</v>
      </c>
      <c r="E18">
        <v>7.8150099999999945E-2</v>
      </c>
      <c r="F18" s="8">
        <v>10.0143</v>
      </c>
      <c r="G18" s="10">
        <v>0.27260485761308623</v>
      </c>
      <c r="H18">
        <f t="shared" si="0"/>
        <v>7.8691354508758895</v>
      </c>
      <c r="I18">
        <f t="shared" si="1"/>
        <v>15.325826814504287</v>
      </c>
      <c r="J18">
        <f t="shared" si="2"/>
        <v>0.99312180464883593</v>
      </c>
      <c r="K18" s="8" t="s">
        <v>69</v>
      </c>
      <c r="L18">
        <v>0.3</v>
      </c>
      <c r="M18">
        <v>1.3</v>
      </c>
      <c r="N18">
        <f t="shared" si="3"/>
        <v>59.770724576566721</v>
      </c>
      <c r="O18">
        <f t="shared" si="4"/>
        <v>3.8731750381304599</v>
      </c>
    </row>
    <row r="19" spans="1:15" x14ac:dyDescent="0.25">
      <c r="A19" s="6">
        <v>43425</v>
      </c>
      <c r="B19" t="s">
        <v>25</v>
      </c>
      <c r="C19" t="s">
        <v>68</v>
      </c>
      <c r="D19">
        <v>0.8090134109999999</v>
      </c>
      <c r="E19">
        <v>0</v>
      </c>
      <c r="F19" s="8">
        <v>10.065300000000001</v>
      </c>
      <c r="G19" s="10">
        <v>0.26222547584187389</v>
      </c>
      <c r="H19">
        <f t="shared" si="0"/>
        <v>7.9742488110428047</v>
      </c>
      <c r="I19">
        <f t="shared" si="1"/>
        <v>10.145324408233558</v>
      </c>
      <c r="J19">
        <f t="shared" si="2"/>
        <v>0</v>
      </c>
      <c r="K19" s="8" t="s">
        <v>69</v>
      </c>
      <c r="L19">
        <v>0.3</v>
      </c>
      <c r="M19">
        <v>1.3</v>
      </c>
      <c r="N19">
        <f t="shared" si="3"/>
        <v>39.566765192110879</v>
      </c>
      <c r="O19">
        <f t="shared" si="4"/>
        <v>0</v>
      </c>
    </row>
    <row r="20" spans="1:15" x14ac:dyDescent="0.25">
      <c r="A20" s="6">
        <v>43425</v>
      </c>
      <c r="B20" t="s">
        <v>26</v>
      </c>
      <c r="C20" t="s">
        <v>72</v>
      </c>
      <c r="D20">
        <v>0.93160934099999981</v>
      </c>
      <c r="E20">
        <v>0.26595930000000001</v>
      </c>
      <c r="F20" s="8">
        <v>10.055300000000001</v>
      </c>
      <c r="G20" s="10">
        <v>0.23691810661314716</v>
      </c>
      <c r="H20">
        <f t="shared" si="0"/>
        <v>8.1293174917883633</v>
      </c>
      <c r="I20">
        <f t="shared" si="1"/>
        <v>11.459871532155594</v>
      </c>
      <c r="J20">
        <f t="shared" si="2"/>
        <v>3.2716067525798138</v>
      </c>
      <c r="K20" s="8" t="s">
        <v>69</v>
      </c>
      <c r="L20">
        <v>0.3</v>
      </c>
      <c r="M20">
        <v>1.3</v>
      </c>
      <c r="N20">
        <f t="shared" si="3"/>
        <v>44.693498975406818</v>
      </c>
      <c r="O20">
        <f t="shared" si="4"/>
        <v>12.759266335061275</v>
      </c>
    </row>
    <row r="21" spans="1:15" x14ac:dyDescent="0.25">
      <c r="A21" s="6">
        <v>43425</v>
      </c>
      <c r="B21" t="s">
        <v>27</v>
      </c>
      <c r="C21" t="s">
        <v>71</v>
      </c>
      <c r="D21">
        <v>0.64107935100000002</v>
      </c>
      <c r="E21">
        <v>5.1620299999999932E-2</v>
      </c>
      <c r="F21" s="8">
        <v>10.0122</v>
      </c>
      <c r="G21" s="10">
        <v>0.2787878787878777</v>
      </c>
      <c r="H21">
        <f t="shared" si="0"/>
        <v>7.8294454976303385</v>
      </c>
      <c r="I21">
        <f t="shared" si="1"/>
        <v>8.1880556061604786</v>
      </c>
      <c r="J21">
        <f t="shared" si="2"/>
        <v>0.65930978146055608</v>
      </c>
      <c r="K21" s="8" t="s">
        <v>69</v>
      </c>
      <c r="L21">
        <v>0.3</v>
      </c>
      <c r="M21">
        <v>1.3</v>
      </c>
      <c r="N21">
        <f t="shared" si="3"/>
        <v>31.933416864025865</v>
      </c>
      <c r="O21">
        <f t="shared" si="4"/>
        <v>2.5713081476961688</v>
      </c>
    </row>
    <row r="22" spans="1:15" x14ac:dyDescent="0.25">
      <c r="A22" s="6">
        <v>43425</v>
      </c>
      <c r="B22" t="s">
        <v>28</v>
      </c>
      <c r="C22" t="s">
        <v>71</v>
      </c>
      <c r="D22">
        <v>1.9095530309999997</v>
      </c>
      <c r="E22">
        <v>-0.30579289999999992</v>
      </c>
      <c r="F22" s="8">
        <v>10.055099999999999</v>
      </c>
      <c r="G22" s="10">
        <v>0.25870122043091803</v>
      </c>
      <c r="H22">
        <f t="shared" si="0"/>
        <v>7.9884724323677245</v>
      </c>
      <c r="I22">
        <f t="shared" si="1"/>
        <v>23.903857053607211</v>
      </c>
      <c r="J22">
        <f t="shared" si="2"/>
        <v>-3.8279270860469774</v>
      </c>
      <c r="K22" s="8" t="s">
        <v>69</v>
      </c>
      <c r="L22">
        <v>0.3</v>
      </c>
      <c r="M22">
        <v>1.3</v>
      </c>
      <c r="N22">
        <f t="shared" si="3"/>
        <v>93.225042509068118</v>
      </c>
      <c r="O22">
        <v>0</v>
      </c>
    </row>
    <row r="23" spans="1:15" x14ac:dyDescent="0.25">
      <c r="A23" s="6">
        <v>43425</v>
      </c>
      <c r="B23" t="s">
        <v>29</v>
      </c>
      <c r="C23" t="s">
        <v>72</v>
      </c>
      <c r="D23">
        <v>0.88893683099999998</v>
      </c>
      <c r="E23">
        <v>9.96229E-2</v>
      </c>
      <c r="F23" s="8">
        <v>10.002700000000001</v>
      </c>
      <c r="G23" s="10">
        <v>0.26029962546816399</v>
      </c>
      <c r="H23">
        <f t="shared" si="0"/>
        <v>7.9367634472511197</v>
      </c>
      <c r="I23">
        <f t="shared" si="1"/>
        <v>11.200243486000346</v>
      </c>
      <c r="J23">
        <f t="shared" si="2"/>
        <v>1.2552081293855892</v>
      </c>
      <c r="K23" s="8" t="s">
        <v>69</v>
      </c>
      <c r="L23">
        <v>0.3</v>
      </c>
      <c r="M23">
        <v>1.3</v>
      </c>
      <c r="N23">
        <f t="shared" si="3"/>
        <v>43.680949595401344</v>
      </c>
      <c r="O23">
        <f t="shared" si="4"/>
        <v>4.8953117046037979</v>
      </c>
    </row>
    <row r="24" spans="1:15" x14ac:dyDescent="0.25">
      <c r="A24" s="6">
        <v>43425</v>
      </c>
      <c r="B24" t="s">
        <v>30</v>
      </c>
      <c r="C24" t="s">
        <v>68</v>
      </c>
      <c r="D24">
        <v>1.2842392409999996</v>
      </c>
      <c r="E24">
        <v>0.25903510000000007</v>
      </c>
      <c r="F24" s="8">
        <v>10.0214</v>
      </c>
      <c r="G24" s="10">
        <v>0.25297308055928713</v>
      </c>
      <c r="H24">
        <f t="shared" si="0"/>
        <v>7.9980968110877271</v>
      </c>
      <c r="I24">
        <f t="shared" si="1"/>
        <v>16.056810405441258</v>
      </c>
      <c r="J24">
        <f t="shared" si="2"/>
        <v>3.2387092344381334</v>
      </c>
      <c r="K24" s="8" t="s">
        <v>69</v>
      </c>
      <c r="L24">
        <v>0.3</v>
      </c>
      <c r="M24">
        <v>1.3</v>
      </c>
      <c r="N24">
        <f t="shared" si="3"/>
        <v>62.621560581220905</v>
      </c>
      <c r="O24">
        <f t="shared" si="4"/>
        <v>12.63096601430872</v>
      </c>
    </row>
    <row r="25" spans="1:15" ht="16.5" customHeight="1" x14ac:dyDescent="0.25">
      <c r="A25" s="6">
        <v>43425</v>
      </c>
      <c r="B25" t="s">
        <v>31</v>
      </c>
      <c r="C25" t="s">
        <v>70</v>
      </c>
      <c r="D25">
        <v>1.1690754210000001</v>
      </c>
      <c r="E25">
        <v>0</v>
      </c>
      <c r="F25" s="8">
        <v>10.031000000000001</v>
      </c>
      <c r="G25" s="10">
        <v>0.30042566285450562</v>
      </c>
      <c r="H25">
        <f t="shared" si="0"/>
        <v>7.7136281500177448</v>
      </c>
      <c r="I25">
        <f t="shared" si="1"/>
        <v>15.155973275653826</v>
      </c>
      <c r="J25">
        <f t="shared" si="2"/>
        <v>0</v>
      </c>
      <c r="K25" s="8" t="s">
        <v>69</v>
      </c>
      <c r="L25">
        <v>0.3</v>
      </c>
      <c r="M25">
        <v>1.3</v>
      </c>
      <c r="N25">
        <f t="shared" si="3"/>
        <v>59.108295775049925</v>
      </c>
      <c r="O25">
        <f t="shared" si="4"/>
        <v>0</v>
      </c>
    </row>
    <row r="26" spans="1:15" x14ac:dyDescent="0.25">
      <c r="A26" s="6">
        <v>43425</v>
      </c>
      <c r="B26" t="s">
        <v>32</v>
      </c>
      <c r="C26" t="s">
        <v>72</v>
      </c>
      <c r="D26">
        <v>1.1173217309999999</v>
      </c>
      <c r="E26">
        <v>5.6832900000000047E-2</v>
      </c>
      <c r="F26" s="8">
        <v>10.055400000000001</v>
      </c>
      <c r="G26" s="10">
        <v>0.2456296736492847</v>
      </c>
      <c r="H26">
        <f t="shared" si="0"/>
        <v>8.0725437204309607</v>
      </c>
      <c r="I26">
        <f t="shared" si="1"/>
        <v>13.841011825952062</v>
      </c>
      <c r="J26">
        <f t="shared" si="2"/>
        <v>0.70402715634925006</v>
      </c>
      <c r="K26" s="8" t="s">
        <v>69</v>
      </c>
      <c r="L26">
        <v>0.3</v>
      </c>
      <c r="M26">
        <v>1.3</v>
      </c>
      <c r="N26">
        <f t="shared" si="3"/>
        <v>53.97994612121304</v>
      </c>
      <c r="O26">
        <f t="shared" si="4"/>
        <v>2.7457059097620755</v>
      </c>
    </row>
    <row r="27" spans="1:15" x14ac:dyDescent="0.25">
      <c r="A27" s="6">
        <v>43425</v>
      </c>
      <c r="B27" t="s">
        <v>41</v>
      </c>
      <c r="C27" t="s">
        <v>71</v>
      </c>
      <c r="D27">
        <v>0.73846484099999998</v>
      </c>
      <c r="E27">
        <v>2.7113300000000038E-2</v>
      </c>
      <c r="F27" s="8">
        <v>10.0527</v>
      </c>
      <c r="G27" s="10">
        <v>0.23468695483620897</v>
      </c>
      <c r="H27">
        <f t="shared" si="0"/>
        <v>8.1419018485811812</v>
      </c>
      <c r="I27">
        <f t="shared" si="1"/>
        <v>9.0699305240173818</v>
      </c>
      <c r="J27">
        <f t="shared" si="2"/>
        <v>0.33300941849016319</v>
      </c>
      <c r="K27" s="8" t="s">
        <v>69</v>
      </c>
      <c r="L27">
        <v>0.3</v>
      </c>
      <c r="M27">
        <v>1.3</v>
      </c>
      <c r="N27">
        <f t="shared" si="3"/>
        <v>35.372729043667789</v>
      </c>
      <c r="O27">
        <f t="shared" si="4"/>
        <v>1.2987367321116365</v>
      </c>
    </row>
    <row r="28" spans="1:15" ht="16.5" customHeight="1" x14ac:dyDescent="0.25">
      <c r="A28" s="6">
        <v>43425</v>
      </c>
      <c r="B28" t="s">
        <v>35</v>
      </c>
      <c r="C28" t="s">
        <v>70</v>
      </c>
      <c r="D28">
        <v>1.0061337509999999</v>
      </c>
      <c r="E28">
        <v>2.99887E-2</v>
      </c>
      <c r="F28" s="8">
        <v>10.0807</v>
      </c>
      <c r="G28" s="10">
        <v>0.26421944332392094</v>
      </c>
      <c r="H28">
        <f t="shared" si="0"/>
        <v>7.9738529993618386</v>
      </c>
      <c r="I28">
        <f t="shared" si="1"/>
        <v>12.617911956497348</v>
      </c>
      <c r="J28">
        <f t="shared" si="2"/>
        <v>0.37608794647205124</v>
      </c>
      <c r="K28" s="8" t="s">
        <v>69</v>
      </c>
      <c r="L28">
        <v>0.3</v>
      </c>
      <c r="M28">
        <v>1.3</v>
      </c>
      <c r="N28">
        <f t="shared" si="3"/>
        <v>49.209856630339658</v>
      </c>
      <c r="O28">
        <f t="shared" si="4"/>
        <v>1.4667429912409997</v>
      </c>
    </row>
    <row r="29" spans="1:15" x14ac:dyDescent="0.25">
      <c r="A29" s="6">
        <v>43425</v>
      </c>
      <c r="B29" t="s">
        <v>36</v>
      </c>
      <c r="C29" t="s">
        <v>68</v>
      </c>
      <c r="D29">
        <v>0.286664841</v>
      </c>
      <c r="E29">
        <v>0</v>
      </c>
      <c r="F29" s="8">
        <v>10.0078</v>
      </c>
      <c r="G29" s="10">
        <v>0.26371182923213787</v>
      </c>
      <c r="H29">
        <f t="shared" si="0"/>
        <v>7.9193687741935461</v>
      </c>
      <c r="I29">
        <f t="shared" si="1"/>
        <v>3.6197940665945563</v>
      </c>
      <c r="J29">
        <f t="shared" si="2"/>
        <v>0</v>
      </c>
      <c r="K29" s="8" t="s">
        <v>69</v>
      </c>
      <c r="L29">
        <v>0.3</v>
      </c>
      <c r="M29">
        <v>1.3</v>
      </c>
      <c r="N29">
        <f t="shared" si="3"/>
        <v>14.117196859718769</v>
      </c>
      <c r="O29">
        <f t="shared" si="4"/>
        <v>0</v>
      </c>
    </row>
    <row r="30" spans="1:15" x14ac:dyDescent="0.25">
      <c r="A30" s="6">
        <v>43425</v>
      </c>
      <c r="B30" t="s">
        <v>42</v>
      </c>
      <c r="C30" t="s">
        <v>71</v>
      </c>
      <c r="D30">
        <v>0.97925165099999989</v>
      </c>
      <c r="E30">
        <v>9.5305000000000736E-3</v>
      </c>
      <c r="F30" s="8">
        <v>10.031700000000001</v>
      </c>
      <c r="G30" s="10">
        <v>0.26092322883238639</v>
      </c>
      <c r="H30">
        <f t="shared" si="0"/>
        <v>7.9558372552858314</v>
      </c>
      <c r="I30">
        <f t="shared" si="1"/>
        <v>12.308593295437113</v>
      </c>
      <c r="J30">
        <f t="shared" si="2"/>
        <v>0.11979254595319985</v>
      </c>
      <c r="K30" s="8" t="s">
        <v>69</v>
      </c>
      <c r="L30">
        <v>0.3</v>
      </c>
      <c r="M30">
        <v>1.3</v>
      </c>
      <c r="N30">
        <f t="shared" si="3"/>
        <v>48.00351385220474</v>
      </c>
      <c r="O30">
        <f t="shared" si="4"/>
        <v>0.46719092921747946</v>
      </c>
    </row>
    <row r="31" spans="1:15" x14ac:dyDescent="0.25">
      <c r="A31" s="11">
        <v>43425</v>
      </c>
      <c r="B31" s="12" t="s">
        <v>43</v>
      </c>
      <c r="C31" t="s">
        <v>72</v>
      </c>
      <c r="D31">
        <v>1.3054286610000001</v>
      </c>
      <c r="E31">
        <v>0</v>
      </c>
      <c r="F31" s="8">
        <v>10.023300000000001</v>
      </c>
      <c r="G31" s="10">
        <v>0.25021003212255966</v>
      </c>
      <c r="H31">
        <f t="shared" si="0"/>
        <v>8.0172928887659118</v>
      </c>
      <c r="I31">
        <f t="shared" si="1"/>
        <v>16.282661480774994</v>
      </c>
      <c r="J31">
        <f t="shared" si="2"/>
        <v>0</v>
      </c>
      <c r="K31" s="8" t="s">
        <v>69</v>
      </c>
      <c r="L31">
        <v>0.3</v>
      </c>
      <c r="M31">
        <v>1.3</v>
      </c>
      <c r="N31">
        <f t="shared" si="3"/>
        <v>63.502379775022476</v>
      </c>
      <c r="O31">
        <f t="shared" si="4"/>
        <v>0</v>
      </c>
    </row>
    <row r="32" spans="1:15" x14ac:dyDescent="0.25">
      <c r="A32" s="11">
        <v>43425</v>
      </c>
      <c r="B32" s="12" t="s">
        <v>38</v>
      </c>
      <c r="C32" t="s">
        <v>68</v>
      </c>
      <c r="D32">
        <v>1.9592736209999999</v>
      </c>
      <c r="E32">
        <v>-2.4545899999999975E-2</v>
      </c>
      <c r="F32" s="8">
        <v>10.0794</v>
      </c>
      <c r="G32" s="10">
        <v>0.25218731358122909</v>
      </c>
      <c r="H32">
        <f t="shared" si="0"/>
        <v>8.0494346897455227</v>
      </c>
      <c r="I32">
        <f t="shared" si="1"/>
        <v>24.340512054790533</v>
      </c>
      <c r="J32">
        <f t="shared" si="2"/>
        <v>-0.30493942675589281</v>
      </c>
      <c r="K32" s="8" t="s">
        <v>69</v>
      </c>
      <c r="L32">
        <v>0.3</v>
      </c>
      <c r="M32">
        <v>1.3</v>
      </c>
      <c r="N32">
        <f t="shared" si="3"/>
        <v>94.927997013683083</v>
      </c>
      <c r="O32">
        <v>0</v>
      </c>
    </row>
    <row r="33" spans="1:15" ht="16.5" customHeight="1" x14ac:dyDescent="0.25">
      <c r="A33" s="11">
        <v>43425</v>
      </c>
      <c r="B33" s="12" t="s">
        <v>39</v>
      </c>
      <c r="C33" t="s">
        <v>70</v>
      </c>
      <c r="D33">
        <v>2.6462581109999999</v>
      </c>
      <c r="E33">
        <v>0</v>
      </c>
      <c r="F33" s="13">
        <v>10.0487</v>
      </c>
      <c r="G33" s="14">
        <v>0.25758637956935415</v>
      </c>
      <c r="H33">
        <f t="shared" si="0"/>
        <v>7.9904650394202434</v>
      </c>
      <c r="I33">
        <f t="shared" si="1"/>
        <v>33.117698381069467</v>
      </c>
      <c r="J33">
        <f t="shared" si="2"/>
        <v>0</v>
      </c>
      <c r="K33" s="8" t="s">
        <v>69</v>
      </c>
      <c r="L33">
        <v>0.3</v>
      </c>
      <c r="M33">
        <v>1.3</v>
      </c>
      <c r="N33">
        <f t="shared" si="3"/>
        <v>129.15902368617091</v>
      </c>
      <c r="O33">
        <f t="shared" si="4"/>
        <v>0</v>
      </c>
    </row>
    <row r="34" spans="1:15" x14ac:dyDescent="0.25">
      <c r="A34" s="6">
        <v>43434</v>
      </c>
      <c r="B34" s="1" t="s">
        <v>24</v>
      </c>
      <c r="C34" t="s">
        <v>70</v>
      </c>
      <c r="D34">
        <v>0.49227902099999993</v>
      </c>
      <c r="E34">
        <v>0</v>
      </c>
      <c r="F34" s="8">
        <v>10.013</v>
      </c>
      <c r="G34" s="10">
        <v>0.19913751796837589</v>
      </c>
      <c r="H34">
        <f t="shared" ref="H34:H65" si="5">F34*1/(1+G34)</f>
        <v>8.3501682250459499</v>
      </c>
      <c r="I34">
        <f t="shared" ref="I34:I65" si="6">D34*100/H34</f>
        <v>5.8954383640251873</v>
      </c>
      <c r="J34">
        <f t="shared" ref="J34:J65" si="7">E34*100/H34</f>
        <v>0</v>
      </c>
      <c r="K34" s="8" t="s">
        <v>69</v>
      </c>
      <c r="L34">
        <v>0.3</v>
      </c>
      <c r="M34">
        <v>1.3</v>
      </c>
      <c r="N34">
        <f t="shared" ref="N34:N65" si="8">I34*(10000*L34*M34)/1000</f>
        <v>22.99220961969823</v>
      </c>
      <c r="O34">
        <f t="shared" ref="O34:O65" si="9">J34*(10000*L34*M34)/1000</f>
        <v>0</v>
      </c>
    </row>
    <row r="35" spans="1:15" x14ac:dyDescent="0.25">
      <c r="A35" s="6">
        <v>43434</v>
      </c>
      <c r="B35" t="s">
        <v>25</v>
      </c>
      <c r="C35" t="s">
        <v>68</v>
      </c>
      <c r="D35">
        <v>0.376121241</v>
      </c>
      <c r="E35">
        <v>0</v>
      </c>
      <c r="F35" s="8">
        <v>10.0082</v>
      </c>
      <c r="G35" s="10">
        <v>0.27945734464712174</v>
      </c>
      <c r="H35">
        <f t="shared" si="5"/>
        <v>7.822222477264603</v>
      </c>
      <c r="I35">
        <f t="shared" si="6"/>
        <v>4.8083679810079758</v>
      </c>
      <c r="J35">
        <f t="shared" si="7"/>
        <v>0</v>
      </c>
      <c r="K35" s="8" t="s">
        <v>69</v>
      </c>
      <c r="L35">
        <v>0.3</v>
      </c>
      <c r="M35">
        <v>1.3</v>
      </c>
      <c r="N35">
        <f t="shared" si="8"/>
        <v>18.752635125931103</v>
      </c>
      <c r="O35">
        <f t="shared" si="9"/>
        <v>0</v>
      </c>
    </row>
    <row r="36" spans="1:15" x14ac:dyDescent="0.25">
      <c r="A36" s="6">
        <v>43434</v>
      </c>
      <c r="B36" t="s">
        <v>26</v>
      </c>
      <c r="C36" t="s">
        <v>72</v>
      </c>
      <c r="D36">
        <v>0.41619590099999998</v>
      </c>
      <c r="E36">
        <v>0</v>
      </c>
      <c r="F36" s="8">
        <v>10.1607</v>
      </c>
      <c r="G36" s="10">
        <v>0.23998613655493373</v>
      </c>
      <c r="H36">
        <f t="shared" si="5"/>
        <v>8.1942045160517516</v>
      </c>
      <c r="I36">
        <f t="shared" si="6"/>
        <v>5.0791495401988991</v>
      </c>
      <c r="J36">
        <f t="shared" si="7"/>
        <v>0</v>
      </c>
      <c r="K36" s="8" t="s">
        <v>69</v>
      </c>
      <c r="L36">
        <v>0.3</v>
      </c>
      <c r="M36">
        <v>1.3</v>
      </c>
      <c r="N36">
        <f t="shared" si="8"/>
        <v>19.808683206775704</v>
      </c>
      <c r="O36">
        <f t="shared" si="9"/>
        <v>0</v>
      </c>
    </row>
    <row r="37" spans="1:15" x14ac:dyDescent="0.25">
      <c r="A37" s="6">
        <v>43434</v>
      </c>
      <c r="B37" t="s">
        <v>27</v>
      </c>
      <c r="C37" t="s">
        <v>71</v>
      </c>
      <c r="D37">
        <v>3.8154509999999658E-3</v>
      </c>
      <c r="E37">
        <v>0</v>
      </c>
      <c r="F37" s="8">
        <v>10.0021</v>
      </c>
      <c r="G37" s="10">
        <v>0.25451354062186576</v>
      </c>
      <c r="H37">
        <f t="shared" si="5"/>
        <v>7.9728912252648412</v>
      </c>
      <c r="I37">
        <f t="shared" si="6"/>
        <v>4.7855299817830203E-2</v>
      </c>
      <c r="J37">
        <f t="shared" si="7"/>
        <v>0</v>
      </c>
      <c r="K37" s="8" t="s">
        <v>69</v>
      </c>
      <c r="L37">
        <v>0.3</v>
      </c>
      <c r="M37">
        <v>1.3</v>
      </c>
      <c r="N37">
        <f t="shared" si="8"/>
        <v>0.18663566928953779</v>
      </c>
      <c r="O37">
        <f t="shared" si="9"/>
        <v>0</v>
      </c>
    </row>
    <row r="38" spans="1:15" x14ac:dyDescent="0.25">
      <c r="A38" s="6">
        <v>43434</v>
      </c>
      <c r="B38" t="s">
        <v>28</v>
      </c>
      <c r="C38" t="s">
        <v>71</v>
      </c>
      <c r="D38">
        <v>0.30871268099999999</v>
      </c>
      <c r="E38">
        <v>0</v>
      </c>
      <c r="F38" s="8">
        <v>10.0045</v>
      </c>
      <c r="G38" s="10">
        <v>0.24466395314206305</v>
      </c>
      <c r="H38">
        <f t="shared" si="5"/>
        <v>8.0379125423728794</v>
      </c>
      <c r="I38">
        <f t="shared" si="6"/>
        <v>3.8407071409720097</v>
      </c>
      <c r="J38">
        <f t="shared" si="7"/>
        <v>0</v>
      </c>
      <c r="K38" s="8" t="s">
        <v>69</v>
      </c>
      <c r="L38">
        <v>0.3</v>
      </c>
      <c r="M38">
        <v>1.3</v>
      </c>
      <c r="N38">
        <f t="shared" si="8"/>
        <v>14.978757849790838</v>
      </c>
      <c r="O38">
        <f t="shared" si="9"/>
        <v>0</v>
      </c>
    </row>
    <row r="39" spans="1:15" x14ac:dyDescent="0.25">
      <c r="A39" s="6">
        <v>43434</v>
      </c>
      <c r="B39" t="s">
        <v>29</v>
      </c>
      <c r="C39" t="s">
        <v>72</v>
      </c>
      <c r="D39">
        <v>0.47560760099999994</v>
      </c>
      <c r="E39">
        <v>0</v>
      </c>
      <c r="F39" s="8">
        <v>10.1272</v>
      </c>
      <c r="G39" s="10">
        <v>0.24815383852901854</v>
      </c>
      <c r="H39">
        <f t="shared" si="5"/>
        <v>8.113743424396441</v>
      </c>
      <c r="I39">
        <f t="shared" si="6"/>
        <v>5.8617530296797513</v>
      </c>
      <c r="J39">
        <f t="shared" si="7"/>
        <v>0</v>
      </c>
      <c r="K39" s="8" t="s">
        <v>69</v>
      </c>
      <c r="L39">
        <v>0.3</v>
      </c>
      <c r="M39">
        <v>1.3</v>
      </c>
      <c r="N39">
        <f t="shared" si="8"/>
        <v>22.860836815751032</v>
      </c>
      <c r="O39">
        <f t="shared" si="9"/>
        <v>0</v>
      </c>
    </row>
    <row r="40" spans="1:15" x14ac:dyDescent="0.25">
      <c r="A40" s="6">
        <v>43434</v>
      </c>
      <c r="B40" t="s">
        <v>30</v>
      </c>
      <c r="C40" t="s">
        <v>68</v>
      </c>
      <c r="D40">
        <v>0.58618565099999997</v>
      </c>
      <c r="E40">
        <v>0</v>
      </c>
      <c r="F40" s="8">
        <v>10.0008</v>
      </c>
      <c r="G40" s="10">
        <v>0.25939906386833739</v>
      </c>
      <c r="H40">
        <f t="shared" si="5"/>
        <v>7.9409301522599218</v>
      </c>
      <c r="I40">
        <f t="shared" si="6"/>
        <v>7.3818260551401078</v>
      </c>
      <c r="J40">
        <f t="shared" si="7"/>
        <v>0</v>
      </c>
      <c r="K40" s="8" t="s">
        <v>69</v>
      </c>
      <c r="L40">
        <v>0.3</v>
      </c>
      <c r="M40">
        <v>1.3</v>
      </c>
      <c r="N40">
        <f t="shared" si="8"/>
        <v>28.789121615046419</v>
      </c>
      <c r="O40">
        <f t="shared" si="9"/>
        <v>0</v>
      </c>
    </row>
    <row r="41" spans="1:15" x14ac:dyDescent="0.25">
      <c r="A41" s="6">
        <v>43434</v>
      </c>
      <c r="B41" t="s">
        <v>31</v>
      </c>
      <c r="C41" t="s">
        <v>70</v>
      </c>
      <c r="D41">
        <v>0.55828700099999995</v>
      </c>
      <c r="E41">
        <v>0</v>
      </c>
      <c r="F41" s="8">
        <v>10.106400000000001</v>
      </c>
      <c r="G41" s="10">
        <v>0.24699930562444242</v>
      </c>
      <c r="H41">
        <f t="shared" si="5"/>
        <v>8.1045754832551093</v>
      </c>
      <c r="I41">
        <f t="shared" si="6"/>
        <v>6.8885409501519055</v>
      </c>
      <c r="J41">
        <f t="shared" si="7"/>
        <v>0</v>
      </c>
      <c r="K41" s="8" t="s">
        <v>69</v>
      </c>
      <c r="L41">
        <v>0.3</v>
      </c>
      <c r="M41">
        <v>1.3</v>
      </c>
      <c r="N41">
        <f t="shared" si="8"/>
        <v>26.865309705592431</v>
      </c>
      <c r="O41">
        <f t="shared" si="9"/>
        <v>0</v>
      </c>
    </row>
    <row r="42" spans="1:15" x14ac:dyDescent="0.25">
      <c r="A42" s="6">
        <v>43434</v>
      </c>
      <c r="B42" t="s">
        <v>32</v>
      </c>
      <c r="C42" t="s">
        <v>72</v>
      </c>
      <c r="D42">
        <v>0.24523478099999996</v>
      </c>
      <c r="E42">
        <v>0</v>
      </c>
      <c r="F42" s="8">
        <v>10.0572</v>
      </c>
      <c r="G42" s="10">
        <v>0.24817118686240408</v>
      </c>
      <c r="H42">
        <f t="shared" si="5"/>
        <v>8.0575486005900618</v>
      </c>
      <c r="I42">
        <f t="shared" si="6"/>
        <v>3.0435408230989904</v>
      </c>
      <c r="J42">
        <f t="shared" si="7"/>
        <v>0</v>
      </c>
      <c r="K42" s="8" t="s">
        <v>69</v>
      </c>
      <c r="L42">
        <v>0.3</v>
      </c>
      <c r="M42">
        <v>1.3</v>
      </c>
      <c r="N42">
        <f t="shared" si="8"/>
        <v>11.869809210086062</v>
      </c>
      <c r="O42">
        <f t="shared" si="9"/>
        <v>0</v>
      </c>
    </row>
    <row r="43" spans="1:15" x14ac:dyDescent="0.25">
      <c r="A43" s="6">
        <v>43434</v>
      </c>
      <c r="B43" t="s">
        <v>41</v>
      </c>
      <c r="C43" t="s">
        <v>71</v>
      </c>
      <c r="D43">
        <v>0.31149125099999991</v>
      </c>
      <c r="E43">
        <v>0</v>
      </c>
      <c r="F43" s="8">
        <v>10.1282</v>
      </c>
      <c r="G43" s="10">
        <v>0.22316342923908286</v>
      </c>
      <c r="H43">
        <f t="shared" si="5"/>
        <v>8.2803325850746266</v>
      </c>
      <c r="I43">
        <f t="shared" si="6"/>
        <v>3.7618205283380246</v>
      </c>
      <c r="J43">
        <f t="shared" si="7"/>
        <v>0</v>
      </c>
      <c r="K43" s="8" t="s">
        <v>69</v>
      </c>
      <c r="L43">
        <v>0.3</v>
      </c>
      <c r="M43">
        <v>1.3</v>
      </c>
      <c r="N43">
        <f t="shared" si="8"/>
        <v>14.671100060518297</v>
      </c>
      <c r="O43">
        <f t="shared" si="9"/>
        <v>0</v>
      </c>
    </row>
    <row r="44" spans="1:15" x14ac:dyDescent="0.25">
      <c r="A44" s="6">
        <v>43434</v>
      </c>
      <c r="B44" t="s">
        <v>35</v>
      </c>
      <c r="C44" t="s">
        <v>70</v>
      </c>
      <c r="D44">
        <v>1.0588362209999997</v>
      </c>
      <c r="E44">
        <v>0</v>
      </c>
      <c r="F44" s="8">
        <v>10.0101</v>
      </c>
      <c r="G44" s="10">
        <v>0.26760634028892522</v>
      </c>
      <c r="H44">
        <f t="shared" si="5"/>
        <v>7.8968522654425977</v>
      </c>
      <c r="I44">
        <f t="shared" si="6"/>
        <v>13.408332654690415</v>
      </c>
      <c r="J44">
        <f t="shared" si="7"/>
        <v>0</v>
      </c>
      <c r="K44" s="8" t="s">
        <v>69</v>
      </c>
      <c r="L44">
        <v>0.3</v>
      </c>
      <c r="M44">
        <v>1.3</v>
      </c>
      <c r="N44">
        <f t="shared" si="8"/>
        <v>52.292497353292624</v>
      </c>
      <c r="O44">
        <f t="shared" si="9"/>
        <v>0</v>
      </c>
    </row>
    <row r="45" spans="1:15" x14ac:dyDescent="0.25">
      <c r="A45" s="6">
        <v>43434</v>
      </c>
      <c r="B45" t="s">
        <v>36</v>
      </c>
      <c r="C45" t="s">
        <v>68</v>
      </c>
      <c r="D45">
        <v>9.4243220999999933E-2</v>
      </c>
      <c r="E45">
        <v>0</v>
      </c>
      <c r="F45" s="8">
        <v>10.0114</v>
      </c>
      <c r="G45" s="10">
        <v>0.29459850993377473</v>
      </c>
      <c r="H45">
        <f t="shared" si="5"/>
        <v>7.7332083446567035</v>
      </c>
      <c r="I45">
        <f t="shared" si="6"/>
        <v>1.2186820372571203</v>
      </c>
      <c r="J45">
        <f t="shared" si="7"/>
        <v>0</v>
      </c>
      <c r="K45" s="8" t="s">
        <v>69</v>
      </c>
      <c r="L45">
        <v>0.3</v>
      </c>
      <c r="M45">
        <v>1.3</v>
      </c>
      <c r="N45">
        <f t="shared" si="8"/>
        <v>4.7528599453027693</v>
      </c>
      <c r="O45">
        <f t="shared" si="9"/>
        <v>0</v>
      </c>
    </row>
    <row r="46" spans="1:15" x14ac:dyDescent="0.25">
      <c r="A46" s="6">
        <v>43434</v>
      </c>
      <c r="B46" t="s">
        <v>42</v>
      </c>
      <c r="C46" t="s">
        <v>71</v>
      </c>
      <c r="D46">
        <v>5.2045100999999969E-2</v>
      </c>
      <c r="E46">
        <v>0</v>
      </c>
      <c r="F46" s="8">
        <v>10.050000000000001</v>
      </c>
      <c r="G46" s="10">
        <v>0.2505490117787989</v>
      </c>
      <c r="H46">
        <f t="shared" si="5"/>
        <v>8.0364703065134062</v>
      </c>
      <c r="I46">
        <f t="shared" si="6"/>
        <v>0.64761143903957941</v>
      </c>
      <c r="J46">
        <f t="shared" si="7"/>
        <v>0</v>
      </c>
      <c r="K46" s="8" t="s">
        <v>69</v>
      </c>
      <c r="L46">
        <v>0.3</v>
      </c>
      <c r="M46">
        <v>1.3</v>
      </c>
      <c r="N46">
        <f t="shared" si="8"/>
        <v>2.5256846122543597</v>
      </c>
      <c r="O46">
        <f t="shared" si="9"/>
        <v>0</v>
      </c>
    </row>
    <row r="47" spans="1:15" x14ac:dyDescent="0.25">
      <c r="A47" s="6">
        <v>43434</v>
      </c>
      <c r="B47" t="s">
        <v>43</v>
      </c>
      <c r="C47" t="s">
        <v>72</v>
      </c>
      <c r="D47">
        <v>0.85258952099999985</v>
      </c>
      <c r="E47">
        <v>0</v>
      </c>
      <c r="F47" s="8">
        <v>10.060600000000001</v>
      </c>
      <c r="G47" s="10">
        <v>0.20911732482256018</v>
      </c>
      <c r="H47">
        <f t="shared" si="5"/>
        <v>8.3206152070283252</v>
      </c>
      <c r="I47">
        <f t="shared" si="6"/>
        <v>10.24671253010027</v>
      </c>
      <c r="J47">
        <f t="shared" si="7"/>
        <v>0</v>
      </c>
      <c r="K47" s="8" t="s">
        <v>69</v>
      </c>
      <c r="L47">
        <v>0.3</v>
      </c>
      <c r="M47">
        <v>1.3</v>
      </c>
      <c r="N47">
        <f t="shared" si="8"/>
        <v>39.962178867391053</v>
      </c>
      <c r="O47">
        <f t="shared" si="9"/>
        <v>0</v>
      </c>
    </row>
    <row r="48" spans="1:15" x14ac:dyDescent="0.25">
      <c r="A48" s="6">
        <v>43434</v>
      </c>
      <c r="B48" t="s">
        <v>38</v>
      </c>
      <c r="C48" t="s">
        <v>68</v>
      </c>
      <c r="D48">
        <v>0.85606838099999993</v>
      </c>
      <c r="E48">
        <v>0</v>
      </c>
      <c r="F48" s="8">
        <v>10.026300000000001</v>
      </c>
      <c r="G48" s="10">
        <v>0.2531271890323229</v>
      </c>
      <c r="H48">
        <f t="shared" si="5"/>
        <v>8.0010234298263132</v>
      </c>
      <c r="I48">
        <f t="shared" si="6"/>
        <v>10.69948599086384</v>
      </c>
      <c r="J48">
        <f t="shared" si="7"/>
        <v>0</v>
      </c>
      <c r="K48" s="8" t="s">
        <v>69</v>
      </c>
      <c r="L48">
        <v>0.3</v>
      </c>
      <c r="M48">
        <v>1.3</v>
      </c>
      <c r="N48">
        <f t="shared" si="8"/>
        <v>41.727995364368972</v>
      </c>
      <c r="O48">
        <f t="shared" si="9"/>
        <v>0</v>
      </c>
    </row>
    <row r="49" spans="1:15" x14ac:dyDescent="0.25">
      <c r="A49" s="6">
        <v>43434</v>
      </c>
      <c r="B49" t="s">
        <v>39</v>
      </c>
      <c r="C49" t="s">
        <v>70</v>
      </c>
      <c r="D49">
        <v>3.1353316109999998</v>
      </c>
      <c r="E49">
        <v>0</v>
      </c>
      <c r="F49" s="8">
        <v>10.1196</v>
      </c>
      <c r="G49" s="10">
        <v>0.24531296498363292</v>
      </c>
      <c r="H49">
        <f t="shared" si="5"/>
        <v>8.1261500398279409</v>
      </c>
      <c r="I49">
        <f t="shared" si="6"/>
        <v>38.583235549837148</v>
      </c>
      <c r="J49">
        <f t="shared" si="7"/>
        <v>0</v>
      </c>
      <c r="K49" s="8" t="s">
        <v>69</v>
      </c>
      <c r="L49">
        <v>0.3</v>
      </c>
      <c r="M49">
        <v>1.3</v>
      </c>
      <c r="N49">
        <f t="shared" si="8"/>
        <v>150.47461864436488</v>
      </c>
      <c r="O49">
        <f t="shared" si="9"/>
        <v>0</v>
      </c>
    </row>
    <row r="50" spans="1:15" x14ac:dyDescent="0.25">
      <c r="A50" s="6">
        <v>43438</v>
      </c>
      <c r="B50" s="1" t="s">
        <v>24</v>
      </c>
      <c r="C50" t="s">
        <v>70</v>
      </c>
      <c r="D50">
        <v>1.0338065009999999</v>
      </c>
      <c r="E50">
        <v>7.1537099999999978E-2</v>
      </c>
      <c r="F50" s="8">
        <v>10.1252</v>
      </c>
      <c r="G50" s="10">
        <v>0.30202979805845476</v>
      </c>
      <c r="H50">
        <f t="shared" si="5"/>
        <v>7.7764733304094689</v>
      </c>
      <c r="I50">
        <f t="shared" si="6"/>
        <v>13.294027473319517</v>
      </c>
      <c r="J50">
        <f t="shared" si="7"/>
        <v>0.91991699785374559</v>
      </c>
      <c r="K50" s="8" t="s">
        <v>69</v>
      </c>
      <c r="L50">
        <v>0.3</v>
      </c>
      <c r="M50">
        <v>1.3</v>
      </c>
      <c r="N50">
        <f t="shared" si="8"/>
        <v>51.846707145946112</v>
      </c>
      <c r="O50">
        <f t="shared" si="9"/>
        <v>3.5876762916296081</v>
      </c>
    </row>
    <row r="51" spans="1:15" x14ac:dyDescent="0.25">
      <c r="A51" s="6">
        <v>43438</v>
      </c>
      <c r="B51" t="s">
        <v>25</v>
      </c>
      <c r="C51" t="s">
        <v>68</v>
      </c>
      <c r="D51">
        <v>0.94125527099999973</v>
      </c>
      <c r="E51">
        <v>0</v>
      </c>
      <c r="F51" s="8">
        <v>10.132199999999999</v>
      </c>
      <c r="G51" s="10">
        <v>0.2968484910801496</v>
      </c>
      <c r="H51">
        <f t="shared" si="5"/>
        <v>7.8129404241823606</v>
      </c>
      <c r="I51">
        <f t="shared" si="6"/>
        <v>12.047388305773545</v>
      </c>
      <c r="J51">
        <f t="shared" si="7"/>
        <v>0</v>
      </c>
      <c r="K51" s="8" t="s">
        <v>69</v>
      </c>
      <c r="L51">
        <v>0.3</v>
      </c>
      <c r="M51">
        <v>1.3</v>
      </c>
      <c r="N51">
        <f t="shared" si="8"/>
        <v>46.984814392516824</v>
      </c>
      <c r="O51">
        <f t="shared" si="9"/>
        <v>0</v>
      </c>
    </row>
    <row r="52" spans="1:15" x14ac:dyDescent="0.25">
      <c r="A52" s="6">
        <v>43438</v>
      </c>
      <c r="B52" t="s">
        <v>26</v>
      </c>
      <c r="C52" t="s">
        <v>72</v>
      </c>
      <c r="D52">
        <v>0.46334123099999996</v>
      </c>
      <c r="E52">
        <v>0</v>
      </c>
      <c r="F52" s="8">
        <v>10.0326</v>
      </c>
      <c r="G52" s="10">
        <v>0.23281879854488324</v>
      </c>
      <c r="H52">
        <f t="shared" si="5"/>
        <v>8.1379356089002268</v>
      </c>
      <c r="I52">
        <f t="shared" si="6"/>
        <v>5.6935966720264659</v>
      </c>
      <c r="J52">
        <f t="shared" si="7"/>
        <v>0</v>
      </c>
      <c r="K52" s="8" t="s">
        <v>69</v>
      </c>
      <c r="L52">
        <v>0.3</v>
      </c>
      <c r="M52">
        <v>1.3</v>
      </c>
      <c r="N52">
        <f t="shared" si="8"/>
        <v>22.205027020903216</v>
      </c>
      <c r="O52">
        <f t="shared" si="9"/>
        <v>0</v>
      </c>
    </row>
    <row r="53" spans="1:15" x14ac:dyDescent="0.25">
      <c r="A53" s="6">
        <v>43438</v>
      </c>
      <c r="B53" t="s">
        <v>27</v>
      </c>
      <c r="C53" t="s">
        <v>71</v>
      </c>
      <c r="D53">
        <v>0.52568963099999999</v>
      </c>
      <c r="E53">
        <v>0</v>
      </c>
      <c r="F53" s="8">
        <v>10.153700000000001</v>
      </c>
      <c r="G53" s="10">
        <v>0.28959647233759017</v>
      </c>
      <c r="H53">
        <f t="shared" si="5"/>
        <v>7.8735482127947138</v>
      </c>
      <c r="I53">
        <f t="shared" si="6"/>
        <v>6.6766547532628442</v>
      </c>
      <c r="J53">
        <f t="shared" si="7"/>
        <v>0</v>
      </c>
      <c r="K53" s="8" t="s">
        <v>69</v>
      </c>
      <c r="L53">
        <v>0.3</v>
      </c>
      <c r="M53">
        <v>1.3</v>
      </c>
      <c r="N53">
        <f t="shared" si="8"/>
        <v>26.038953537725096</v>
      </c>
      <c r="O53">
        <f t="shared" si="9"/>
        <v>0</v>
      </c>
    </row>
    <row r="54" spans="1:15" x14ac:dyDescent="0.25">
      <c r="A54" s="6">
        <v>43438</v>
      </c>
      <c r="B54" t="s">
        <v>28</v>
      </c>
      <c r="C54" t="s">
        <v>71</v>
      </c>
      <c r="D54">
        <v>0.85493888100000004</v>
      </c>
      <c r="E54">
        <v>0</v>
      </c>
      <c r="F54" s="8">
        <v>10.031700000000001</v>
      </c>
      <c r="G54" s="10">
        <v>0.23907265209687023</v>
      </c>
      <c r="H54">
        <f t="shared" si="5"/>
        <v>8.0961354308187303</v>
      </c>
      <c r="I54">
        <f t="shared" si="6"/>
        <v>10.559839176424738</v>
      </c>
      <c r="J54">
        <f t="shared" si="7"/>
        <v>0</v>
      </c>
      <c r="K54" s="8" t="s">
        <v>69</v>
      </c>
      <c r="L54">
        <v>0.3</v>
      </c>
      <c r="M54">
        <v>1.3</v>
      </c>
      <c r="N54">
        <f t="shared" si="8"/>
        <v>41.183372788056474</v>
      </c>
      <c r="O54">
        <f t="shared" si="9"/>
        <v>0</v>
      </c>
    </row>
    <row r="55" spans="1:15" x14ac:dyDescent="0.25">
      <c r="A55" s="6">
        <v>43438</v>
      </c>
      <c r="B55" t="s">
        <v>29</v>
      </c>
      <c r="C55" t="s">
        <v>72</v>
      </c>
      <c r="D55">
        <v>1.0924049609999997</v>
      </c>
      <c r="E55">
        <v>0.3984527000000001</v>
      </c>
      <c r="F55" s="8">
        <v>10.062799999999999</v>
      </c>
      <c r="G55" s="10">
        <v>0.24334301324014415</v>
      </c>
      <c r="H55">
        <f t="shared" si="5"/>
        <v>8.0933418154467329</v>
      </c>
      <c r="I55">
        <f t="shared" si="6"/>
        <v>13.497575981717036</v>
      </c>
      <c r="J55">
        <f t="shared" si="7"/>
        <v>4.9232160099740767</v>
      </c>
      <c r="K55" s="8" t="s">
        <v>69</v>
      </c>
      <c r="L55">
        <v>0.3</v>
      </c>
      <c r="M55">
        <v>1.3</v>
      </c>
      <c r="N55">
        <f t="shared" si="8"/>
        <v>52.640546328696438</v>
      </c>
      <c r="O55">
        <f t="shared" si="9"/>
        <v>19.200542438898896</v>
      </c>
    </row>
    <row r="56" spans="1:15" x14ac:dyDescent="0.25">
      <c r="A56" s="6">
        <v>43438</v>
      </c>
      <c r="B56" t="s">
        <v>30</v>
      </c>
      <c r="C56" t="s">
        <v>68</v>
      </c>
      <c r="D56">
        <v>1.264653711</v>
      </c>
      <c r="E56">
        <v>6.9514300000000029E-2</v>
      </c>
      <c r="F56" s="8">
        <v>10.036</v>
      </c>
      <c r="G56" s="10">
        <v>0.25286207068939703</v>
      </c>
      <c r="H56">
        <f t="shared" si="5"/>
        <v>8.0104588005267132</v>
      </c>
      <c r="I56">
        <f t="shared" si="6"/>
        <v>15.787531557079415</v>
      </c>
      <c r="J56">
        <f t="shared" si="7"/>
        <v>0.86779423914432019</v>
      </c>
      <c r="K56" s="8" t="s">
        <v>69</v>
      </c>
      <c r="L56">
        <v>0.3</v>
      </c>
      <c r="M56">
        <v>1.3</v>
      </c>
      <c r="N56">
        <f t="shared" si="8"/>
        <v>61.571373072609717</v>
      </c>
      <c r="O56">
        <f t="shared" si="9"/>
        <v>3.3843975326628488</v>
      </c>
    </row>
    <row r="57" spans="1:15" x14ac:dyDescent="0.25">
      <c r="A57" s="6">
        <v>43438</v>
      </c>
      <c r="B57" t="s">
        <v>31</v>
      </c>
      <c r="C57" t="s">
        <v>70</v>
      </c>
      <c r="D57">
        <v>0.5752746809999999</v>
      </c>
      <c r="E57">
        <v>0</v>
      </c>
      <c r="F57" s="8">
        <v>10.0398</v>
      </c>
      <c r="G57" s="10">
        <v>0.27001918610522108</v>
      </c>
      <c r="H57">
        <f t="shared" si="5"/>
        <v>7.9052349049852877</v>
      </c>
      <c r="I57">
        <f t="shared" si="6"/>
        <v>7.2771358209382715</v>
      </c>
      <c r="J57">
        <f t="shared" si="7"/>
        <v>0</v>
      </c>
      <c r="K57" s="8" t="s">
        <v>69</v>
      </c>
      <c r="L57">
        <v>0.3</v>
      </c>
      <c r="M57">
        <v>1.3</v>
      </c>
      <c r="N57">
        <f t="shared" si="8"/>
        <v>28.380829701659259</v>
      </c>
      <c r="O57">
        <f t="shared" si="9"/>
        <v>0</v>
      </c>
    </row>
    <row r="58" spans="1:15" x14ac:dyDescent="0.25">
      <c r="A58" s="6">
        <v>43438</v>
      </c>
      <c r="B58" t="s">
        <v>32</v>
      </c>
      <c r="C58" t="s">
        <v>72</v>
      </c>
      <c r="D58">
        <v>0.76173254099999987</v>
      </c>
      <c r="E58">
        <v>0.13058730000000005</v>
      </c>
      <c r="F58" s="8">
        <v>10.123900000000001</v>
      </c>
      <c r="G58" s="10">
        <v>0.24586919956465811</v>
      </c>
      <c r="H58">
        <f t="shared" si="5"/>
        <v>8.1259734196315137</v>
      </c>
      <c r="I58">
        <f t="shared" si="6"/>
        <v>9.3740466731005139</v>
      </c>
      <c r="J58">
        <f t="shared" si="7"/>
        <v>1.6070357759787226</v>
      </c>
      <c r="K58" s="8" t="s">
        <v>69</v>
      </c>
      <c r="L58">
        <v>0.3</v>
      </c>
      <c r="M58">
        <v>1.3</v>
      </c>
      <c r="N58">
        <f t="shared" si="8"/>
        <v>36.558782025092007</v>
      </c>
      <c r="O58">
        <f t="shared" si="9"/>
        <v>6.267439526317018</v>
      </c>
    </row>
    <row r="59" spans="1:15" x14ac:dyDescent="0.25">
      <c r="A59" s="6">
        <v>43438</v>
      </c>
      <c r="B59" t="s">
        <v>41</v>
      </c>
      <c r="C59" t="s">
        <v>71</v>
      </c>
      <c r="D59">
        <v>0.82645289099999997</v>
      </c>
      <c r="E59">
        <v>0.20488629999999999</v>
      </c>
      <c r="F59" s="8">
        <v>10.017899999999999</v>
      </c>
      <c r="G59" s="10">
        <v>0.22805469783855378</v>
      </c>
      <c r="H59">
        <f t="shared" si="5"/>
        <v>8.1575356681034439</v>
      </c>
      <c r="I59">
        <f t="shared" si="6"/>
        <v>10.131158779133393</v>
      </c>
      <c r="J59">
        <f t="shared" si="7"/>
        <v>2.5116200325193834</v>
      </c>
      <c r="K59" s="8" t="s">
        <v>69</v>
      </c>
      <c r="L59">
        <v>0.3</v>
      </c>
      <c r="M59">
        <v>1.3</v>
      </c>
      <c r="N59">
        <f t="shared" si="8"/>
        <v>39.511519238620231</v>
      </c>
      <c r="O59">
        <f t="shared" si="9"/>
        <v>9.7953181268255953</v>
      </c>
    </row>
    <row r="60" spans="1:15" x14ac:dyDescent="0.25">
      <c r="A60" s="6">
        <v>43438</v>
      </c>
      <c r="B60" t="s">
        <v>35</v>
      </c>
      <c r="C60" t="s">
        <v>70</v>
      </c>
      <c r="D60">
        <v>0.65165147099999987</v>
      </c>
      <c r="E60">
        <v>7.8461300000000081E-2</v>
      </c>
      <c r="F60" s="8">
        <v>10.055199999999999</v>
      </c>
      <c r="G60" s="10">
        <v>0.26554842621128716</v>
      </c>
      <c r="H60">
        <f t="shared" si="5"/>
        <v>7.945330097009859</v>
      </c>
      <c r="I60">
        <f t="shared" si="6"/>
        <v>8.2016915980022276</v>
      </c>
      <c r="J60">
        <f t="shared" si="7"/>
        <v>0.9875146663765193</v>
      </c>
      <c r="K60" s="8" t="s">
        <v>69</v>
      </c>
      <c r="L60">
        <v>0.3</v>
      </c>
      <c r="M60">
        <v>1.3</v>
      </c>
      <c r="N60">
        <f t="shared" si="8"/>
        <v>31.986597232208688</v>
      </c>
      <c r="O60">
        <f t="shared" si="9"/>
        <v>3.8513071988684251</v>
      </c>
    </row>
    <row r="61" spans="1:15" x14ac:dyDescent="0.25">
      <c r="A61" s="6">
        <v>43438</v>
      </c>
      <c r="B61" t="s">
        <v>36</v>
      </c>
      <c r="C61" t="s">
        <v>68</v>
      </c>
      <c r="D61">
        <v>0.68187689100000004</v>
      </c>
      <c r="E61">
        <v>0.12389649999999992</v>
      </c>
      <c r="F61" s="8">
        <v>10.0726</v>
      </c>
      <c r="G61" s="10">
        <v>0.27663247689651688</v>
      </c>
      <c r="H61">
        <f t="shared" si="5"/>
        <v>7.8899763105560403</v>
      </c>
      <c r="I61">
        <f t="shared" si="6"/>
        <v>8.6423186098507472</v>
      </c>
      <c r="J61">
        <f t="shared" si="7"/>
        <v>1.5703025601513931</v>
      </c>
      <c r="K61" s="8" t="s">
        <v>69</v>
      </c>
      <c r="L61">
        <v>0.3</v>
      </c>
      <c r="M61">
        <v>1.3</v>
      </c>
      <c r="N61">
        <f t="shared" si="8"/>
        <v>33.705042578417917</v>
      </c>
      <c r="O61">
        <f t="shared" si="9"/>
        <v>6.124179984590433</v>
      </c>
    </row>
    <row r="62" spans="1:15" x14ac:dyDescent="0.25">
      <c r="A62" s="6">
        <v>43438</v>
      </c>
      <c r="B62" t="s">
        <v>42</v>
      </c>
      <c r="C62" t="s">
        <v>71</v>
      </c>
      <c r="D62">
        <v>0.44375570099999995</v>
      </c>
      <c r="E62">
        <v>0</v>
      </c>
      <c r="F62" s="8">
        <v>10.0131</v>
      </c>
      <c r="G62" s="10">
        <v>0.29484856329277748</v>
      </c>
      <c r="H62">
        <f t="shared" si="5"/>
        <v>7.7330278488604565</v>
      </c>
      <c r="I62">
        <f t="shared" si="6"/>
        <v>5.7384469534193139</v>
      </c>
      <c r="J62">
        <f t="shared" si="7"/>
        <v>0</v>
      </c>
      <c r="K62" s="8" t="s">
        <v>69</v>
      </c>
      <c r="L62">
        <v>0.3</v>
      </c>
      <c r="M62">
        <v>1.3</v>
      </c>
      <c r="N62">
        <f t="shared" si="8"/>
        <v>22.379943118335323</v>
      </c>
      <c r="O62">
        <f t="shared" si="9"/>
        <v>0</v>
      </c>
    </row>
    <row r="63" spans="1:15" x14ac:dyDescent="0.25">
      <c r="A63" s="6">
        <v>43438</v>
      </c>
      <c r="B63" t="s">
        <v>43</v>
      </c>
      <c r="C63" t="s">
        <v>72</v>
      </c>
      <c r="D63">
        <v>1.0019771909999999</v>
      </c>
      <c r="E63">
        <v>0</v>
      </c>
      <c r="F63" s="8">
        <v>10.002599999999999</v>
      </c>
      <c r="G63" s="10">
        <v>0.26520398362064473</v>
      </c>
      <c r="H63">
        <f t="shared" si="5"/>
        <v>7.905918831661813</v>
      </c>
      <c r="I63">
        <f t="shared" si="6"/>
        <v>12.673760157861194</v>
      </c>
      <c r="J63">
        <f t="shared" si="7"/>
        <v>0</v>
      </c>
      <c r="K63" s="8" t="s">
        <v>69</v>
      </c>
      <c r="L63">
        <v>0.3</v>
      </c>
      <c r="M63">
        <v>1.3</v>
      </c>
      <c r="N63">
        <f t="shared" si="8"/>
        <v>49.427664615658657</v>
      </c>
      <c r="O63">
        <f t="shared" si="9"/>
        <v>0</v>
      </c>
    </row>
    <row r="64" spans="1:15" x14ac:dyDescent="0.25">
      <c r="A64" s="6">
        <v>43438</v>
      </c>
      <c r="B64" t="s">
        <v>38</v>
      </c>
      <c r="C64" t="s">
        <v>68</v>
      </c>
      <c r="D64">
        <v>1.042526241</v>
      </c>
      <c r="E64">
        <v>0</v>
      </c>
      <c r="F64" s="8">
        <v>10.074</v>
      </c>
      <c r="G64" s="10">
        <v>0.2501747727953656</v>
      </c>
      <c r="H64">
        <f t="shared" si="5"/>
        <v>8.0580733343984683</v>
      </c>
      <c r="I64">
        <f t="shared" si="6"/>
        <v>12.937661370611293</v>
      </c>
      <c r="J64">
        <f t="shared" si="7"/>
        <v>0</v>
      </c>
      <c r="K64" s="8" t="s">
        <v>69</v>
      </c>
      <c r="L64">
        <v>0.3</v>
      </c>
      <c r="M64">
        <v>1.3</v>
      </c>
      <c r="N64">
        <f t="shared" si="8"/>
        <v>50.456879345384039</v>
      </c>
      <c r="O64">
        <f t="shared" si="9"/>
        <v>0</v>
      </c>
    </row>
    <row r="65" spans="1:15" x14ac:dyDescent="0.25">
      <c r="A65" s="6">
        <v>43438</v>
      </c>
      <c r="B65" t="s">
        <v>39</v>
      </c>
      <c r="C65" t="s">
        <v>70</v>
      </c>
      <c r="D65">
        <v>3.8387842109999992</v>
      </c>
      <c r="E65">
        <v>0</v>
      </c>
      <c r="F65" s="8">
        <v>10.0015</v>
      </c>
      <c r="G65" s="10">
        <v>0.25782347041123305</v>
      </c>
      <c r="H65">
        <f t="shared" si="5"/>
        <v>7.9514337546349871</v>
      </c>
      <c r="I65">
        <f t="shared" si="6"/>
        <v>48.277887101333455</v>
      </c>
      <c r="J65">
        <f t="shared" si="7"/>
        <v>0</v>
      </c>
      <c r="K65" s="8" t="s">
        <v>69</v>
      </c>
      <c r="L65">
        <v>0.3</v>
      </c>
      <c r="M65">
        <v>1.3</v>
      </c>
      <c r="N65">
        <f t="shared" si="8"/>
        <v>188.28375969520047</v>
      </c>
      <c r="O65">
        <f t="shared" si="9"/>
        <v>0</v>
      </c>
    </row>
    <row r="66" spans="1:15" x14ac:dyDescent="0.25">
      <c r="A66" s="6">
        <v>43454</v>
      </c>
      <c r="B66" s="1" t="s">
        <v>24</v>
      </c>
      <c r="C66" t="s">
        <v>70</v>
      </c>
      <c r="D66">
        <v>0.51297146099999991</v>
      </c>
      <c r="E66">
        <v>0</v>
      </c>
      <c r="F66" s="8">
        <v>10.023999999999999</v>
      </c>
      <c r="G66" s="10">
        <v>0.31194360109092739</v>
      </c>
      <c r="H66">
        <f t="shared" ref="H66:H97" si="10">F66*1/(1+G66)</f>
        <v>7.6405723475191234</v>
      </c>
      <c r="I66">
        <f t="shared" ref="I66:I97" si="11">D66*100/H66</f>
        <v>6.7137831783840198</v>
      </c>
      <c r="J66">
        <f t="shared" ref="J66:J97" si="12">E66*100/H66</f>
        <v>0</v>
      </c>
      <c r="K66" s="8" t="s">
        <v>69</v>
      </c>
      <c r="L66">
        <v>0.3</v>
      </c>
      <c r="M66">
        <v>1.3</v>
      </c>
      <c r="N66">
        <f t="shared" ref="N66:N97" si="13">I66*(10000*L66*M66)/1000</f>
        <v>26.183754395697676</v>
      </c>
      <c r="O66">
        <f t="shared" ref="O66:O97" si="14">J66*(10000*L66*M66)/1000</f>
        <v>0</v>
      </c>
    </row>
    <row r="67" spans="1:15" x14ac:dyDescent="0.25">
      <c r="A67" s="6">
        <v>43454</v>
      </c>
      <c r="B67" t="s">
        <v>25</v>
      </c>
      <c r="C67" t="s">
        <v>68</v>
      </c>
      <c r="D67">
        <v>0.66269798099999999</v>
      </c>
      <c r="E67">
        <v>0</v>
      </c>
      <c r="F67" s="8">
        <v>10.167400000000001</v>
      </c>
      <c r="G67" s="10">
        <v>0.27405498281786989</v>
      </c>
      <c r="H67">
        <f t="shared" si="10"/>
        <v>7.980346325016856</v>
      </c>
      <c r="I67">
        <f t="shared" si="11"/>
        <v>8.3041255856599712</v>
      </c>
      <c r="J67">
        <f t="shared" si="12"/>
        <v>0</v>
      </c>
      <c r="K67" s="8" t="s">
        <v>69</v>
      </c>
      <c r="L67">
        <v>0.3</v>
      </c>
      <c r="M67">
        <v>1.3</v>
      </c>
      <c r="N67">
        <f t="shared" si="13"/>
        <v>32.386089784073889</v>
      </c>
      <c r="O67">
        <f t="shared" si="14"/>
        <v>0</v>
      </c>
    </row>
    <row r="68" spans="1:15" x14ac:dyDescent="0.25">
      <c r="A68" s="6">
        <v>43454</v>
      </c>
      <c r="B68" t="s">
        <v>26</v>
      </c>
      <c r="C68" t="s">
        <v>72</v>
      </c>
      <c r="D68">
        <v>0.87088742099999994</v>
      </c>
      <c r="E68">
        <v>0</v>
      </c>
      <c r="F68" s="8">
        <v>10.006600000000001</v>
      </c>
      <c r="G68" s="10">
        <v>0.26458208057727028</v>
      </c>
      <c r="H68">
        <f t="shared" si="10"/>
        <v>7.9129699476937692</v>
      </c>
      <c r="I68">
        <f t="shared" si="11"/>
        <v>11.005822425166919</v>
      </c>
      <c r="J68">
        <f t="shared" si="12"/>
        <v>0</v>
      </c>
      <c r="K68" s="8" t="s">
        <v>69</v>
      </c>
      <c r="L68">
        <v>0.3</v>
      </c>
      <c r="M68">
        <v>1.3</v>
      </c>
      <c r="N68">
        <f t="shared" si="13"/>
        <v>42.922707458150981</v>
      </c>
      <c r="O68">
        <f t="shared" si="14"/>
        <v>0</v>
      </c>
    </row>
    <row r="69" spans="1:15" x14ac:dyDescent="0.25">
      <c r="A69" s="6">
        <v>43454</v>
      </c>
      <c r="B69" t="s">
        <v>27</v>
      </c>
      <c r="C69" t="s">
        <v>71</v>
      </c>
      <c r="D69">
        <v>0.40503644100000002</v>
      </c>
      <c r="E69">
        <v>0</v>
      </c>
      <c r="F69" s="8">
        <v>10.0183</v>
      </c>
      <c r="G69" s="10">
        <v>0.33035247359062903</v>
      </c>
      <c r="H69">
        <f t="shared" si="10"/>
        <v>7.5305606588309271</v>
      </c>
      <c r="I69">
        <f t="shared" si="11"/>
        <v>5.3785695295478764</v>
      </c>
      <c r="J69">
        <f t="shared" si="12"/>
        <v>0</v>
      </c>
      <c r="K69" s="8" t="s">
        <v>69</v>
      </c>
      <c r="L69">
        <v>0.3</v>
      </c>
      <c r="M69">
        <v>1.3</v>
      </c>
      <c r="N69">
        <f t="shared" si="13"/>
        <v>20.976421165236719</v>
      </c>
      <c r="O69">
        <f t="shared" si="14"/>
        <v>0</v>
      </c>
    </row>
    <row r="70" spans="1:15" x14ac:dyDescent="0.25">
      <c r="A70" s="6">
        <v>43454</v>
      </c>
      <c r="B70" t="s">
        <v>28</v>
      </c>
      <c r="C70" t="s">
        <v>71</v>
      </c>
      <c r="D70">
        <v>0.92535191099999992</v>
      </c>
      <c r="E70">
        <v>0</v>
      </c>
      <c r="F70" s="8">
        <v>10.0494</v>
      </c>
      <c r="G70" s="10">
        <v>0.25976247987117534</v>
      </c>
      <c r="H70">
        <f t="shared" si="10"/>
        <v>7.9772180554445971</v>
      </c>
      <c r="I70">
        <f t="shared" si="11"/>
        <v>11.599932514925179</v>
      </c>
      <c r="J70">
        <f t="shared" si="12"/>
        <v>0</v>
      </c>
      <c r="K70" s="8" t="s">
        <v>69</v>
      </c>
      <c r="L70">
        <v>0.3</v>
      </c>
      <c r="M70">
        <v>1.3</v>
      </c>
      <c r="N70">
        <f t="shared" si="13"/>
        <v>45.239736808208193</v>
      </c>
      <c r="O70">
        <f t="shared" si="14"/>
        <v>0</v>
      </c>
    </row>
    <row r="71" spans="1:15" x14ac:dyDescent="0.25">
      <c r="A71" s="6">
        <v>43454</v>
      </c>
      <c r="B71" t="s">
        <v>29</v>
      </c>
      <c r="C71" t="s">
        <v>72</v>
      </c>
      <c r="D71">
        <v>0.61799237099999982</v>
      </c>
      <c r="E71">
        <v>0</v>
      </c>
      <c r="F71" s="8">
        <v>10.048400000000001</v>
      </c>
      <c r="G71" s="10">
        <v>0.26114554178328714</v>
      </c>
      <c r="H71">
        <f t="shared" si="10"/>
        <v>7.9676767407759659</v>
      </c>
      <c r="I71">
        <f t="shared" si="11"/>
        <v>7.7562430192143319</v>
      </c>
      <c r="J71">
        <f t="shared" si="12"/>
        <v>0</v>
      </c>
      <c r="K71" s="8" t="s">
        <v>69</v>
      </c>
      <c r="L71">
        <v>0.3</v>
      </c>
      <c r="M71">
        <v>1.3</v>
      </c>
      <c r="N71">
        <f t="shared" si="13"/>
        <v>30.249347774935895</v>
      </c>
      <c r="O71">
        <f t="shared" si="14"/>
        <v>0</v>
      </c>
    </row>
    <row r="72" spans="1:15" x14ac:dyDescent="0.25">
      <c r="A72" s="6">
        <v>43454</v>
      </c>
      <c r="B72" t="s">
        <v>30</v>
      </c>
      <c r="C72" t="s">
        <v>68</v>
      </c>
      <c r="D72">
        <v>0.39968261099999997</v>
      </c>
      <c r="E72">
        <v>0</v>
      </c>
      <c r="F72" s="8">
        <v>10.0632</v>
      </c>
      <c r="G72" s="10">
        <v>0.25108419321070746</v>
      </c>
      <c r="H72">
        <f t="shared" si="10"/>
        <v>8.0435833612240017</v>
      </c>
      <c r="I72">
        <f t="shared" si="11"/>
        <v>4.9689621285802126</v>
      </c>
      <c r="J72">
        <f t="shared" si="12"/>
        <v>0</v>
      </c>
      <c r="K72" s="8" t="s">
        <v>69</v>
      </c>
      <c r="L72">
        <v>0.3</v>
      </c>
      <c r="M72">
        <v>1.3</v>
      </c>
      <c r="N72">
        <f t="shared" si="13"/>
        <v>19.378952301462828</v>
      </c>
      <c r="O72">
        <f t="shared" si="14"/>
        <v>0</v>
      </c>
    </row>
    <row r="73" spans="1:15" x14ac:dyDescent="0.25">
      <c r="A73" s="6">
        <v>43454</v>
      </c>
      <c r="B73" t="s">
        <v>31</v>
      </c>
      <c r="C73" t="s">
        <v>70</v>
      </c>
      <c r="D73">
        <v>2.1807459810000003</v>
      </c>
      <c r="E73">
        <v>1.9022100000000066E-2</v>
      </c>
      <c r="F73" s="8">
        <v>10.0198</v>
      </c>
      <c r="G73" s="10">
        <v>0.2530543601919174</v>
      </c>
      <c r="H73">
        <f t="shared" si="10"/>
        <v>7.9963011329096458</v>
      </c>
      <c r="I73">
        <f t="shared" si="11"/>
        <v>27.271934169973957</v>
      </c>
      <c r="J73">
        <f t="shared" si="12"/>
        <v>0.2378862386974466</v>
      </c>
      <c r="K73" s="8" t="s">
        <v>69</v>
      </c>
      <c r="L73">
        <v>0.3</v>
      </c>
      <c r="M73">
        <v>1.3</v>
      </c>
      <c r="N73">
        <f t="shared" si="13"/>
        <v>106.36054326289843</v>
      </c>
      <c r="O73">
        <f t="shared" si="14"/>
        <v>0.92775633092004173</v>
      </c>
    </row>
    <row r="74" spans="1:15" x14ac:dyDescent="0.25">
      <c r="A74" s="6">
        <v>43454</v>
      </c>
      <c r="B74" t="s">
        <v>32</v>
      </c>
      <c r="C74" t="s">
        <v>72</v>
      </c>
      <c r="D74">
        <v>0.53867888099999994</v>
      </c>
      <c r="E74">
        <v>0.37534610000000007</v>
      </c>
      <c r="F74" s="8">
        <v>10.0685</v>
      </c>
      <c r="G74" s="10">
        <v>0.2500866808658187</v>
      </c>
      <c r="H74">
        <f t="shared" si="10"/>
        <v>8.0542414810999254</v>
      </c>
      <c r="I74">
        <f t="shared" si="11"/>
        <v>6.6881391905626772</v>
      </c>
      <c r="J74">
        <f t="shared" si="12"/>
        <v>4.6602290343639039</v>
      </c>
      <c r="K74" s="8" t="s">
        <v>69</v>
      </c>
      <c r="L74">
        <v>0.3</v>
      </c>
      <c r="M74">
        <v>1.3</v>
      </c>
      <c r="N74">
        <f t="shared" si="13"/>
        <v>26.083742843194443</v>
      </c>
      <c r="O74">
        <f t="shared" si="14"/>
        <v>18.174893234019226</v>
      </c>
    </row>
    <row r="75" spans="1:15" x14ac:dyDescent="0.25">
      <c r="A75" s="6">
        <v>43454</v>
      </c>
      <c r="B75" t="s">
        <v>41</v>
      </c>
      <c r="C75" t="s">
        <v>71</v>
      </c>
      <c r="D75">
        <v>0.23373647099999997</v>
      </c>
      <c r="E75">
        <v>0</v>
      </c>
      <c r="F75" s="8">
        <v>10.1206</v>
      </c>
      <c r="G75" s="10">
        <v>0.2552158903287135</v>
      </c>
      <c r="H75">
        <f t="shared" si="10"/>
        <v>8.0628361049107138</v>
      </c>
      <c r="I75">
        <f t="shared" si="11"/>
        <v>2.8989361554508282</v>
      </c>
      <c r="J75">
        <f t="shared" si="12"/>
        <v>0</v>
      </c>
      <c r="K75" s="8" t="s">
        <v>69</v>
      </c>
      <c r="L75">
        <v>0.3</v>
      </c>
      <c r="M75">
        <v>1.3</v>
      </c>
      <c r="N75">
        <f t="shared" si="13"/>
        <v>11.30585100625823</v>
      </c>
      <c r="O75">
        <f t="shared" si="14"/>
        <v>0</v>
      </c>
    </row>
    <row r="76" spans="1:15" x14ac:dyDescent="0.25">
      <c r="A76" s="6">
        <v>43454</v>
      </c>
      <c r="B76" t="s">
        <v>73</v>
      </c>
      <c r="C76" t="s">
        <v>72</v>
      </c>
      <c r="D76">
        <v>0.4148856809999999</v>
      </c>
      <c r="E76">
        <v>0</v>
      </c>
      <c r="F76" s="8">
        <v>10.036899999999999</v>
      </c>
      <c r="G76" s="10">
        <v>0.25526474127557169</v>
      </c>
      <c r="H76">
        <f t="shared" si="10"/>
        <v>7.9958431635709992</v>
      </c>
      <c r="I76">
        <f t="shared" si="11"/>
        <v>5.1887671195230025</v>
      </c>
      <c r="J76">
        <f t="shared" si="12"/>
        <v>0</v>
      </c>
      <c r="K76" s="8" t="s">
        <v>69</v>
      </c>
      <c r="L76">
        <v>0.3</v>
      </c>
      <c r="M76">
        <v>1.3</v>
      </c>
      <c r="N76">
        <f t="shared" si="13"/>
        <v>20.236191766139708</v>
      </c>
      <c r="O76">
        <f t="shared" si="14"/>
        <v>0</v>
      </c>
    </row>
    <row r="77" spans="1:15" x14ac:dyDescent="0.25">
      <c r="A77" s="6">
        <v>43454</v>
      </c>
      <c r="B77" t="s">
        <v>35</v>
      </c>
      <c r="C77" t="s">
        <v>70</v>
      </c>
      <c r="D77">
        <v>0.83978099100000003</v>
      </c>
      <c r="E77">
        <v>3.4893300000000044E-2</v>
      </c>
      <c r="F77" s="8">
        <v>10.1373</v>
      </c>
      <c r="G77" s="10">
        <v>0.26149096160549784</v>
      </c>
      <c r="H77">
        <f t="shared" si="10"/>
        <v>8.0359672074846031</v>
      </c>
      <c r="I77">
        <f t="shared" si="11"/>
        <v>10.45027896850846</v>
      </c>
      <c r="J77">
        <f t="shared" si="12"/>
        <v>0.43421406657186012</v>
      </c>
      <c r="K77" s="8" t="s">
        <v>69</v>
      </c>
      <c r="L77">
        <v>0.3</v>
      </c>
      <c r="M77">
        <v>1.3</v>
      </c>
      <c r="N77">
        <f t="shared" si="13"/>
        <v>40.756087977182993</v>
      </c>
      <c r="O77">
        <f t="shared" si="14"/>
        <v>1.6934348596302546</v>
      </c>
    </row>
    <row r="78" spans="1:15" x14ac:dyDescent="0.25">
      <c r="A78" s="6">
        <v>43454</v>
      </c>
      <c r="B78" t="s">
        <v>36</v>
      </c>
      <c r="C78" t="s">
        <v>68</v>
      </c>
      <c r="D78">
        <v>0.13924250099999999</v>
      </c>
      <c r="E78">
        <v>0</v>
      </c>
      <c r="F78" s="8">
        <v>10.052</v>
      </c>
      <c r="G78" s="10">
        <v>0.26953184182617018</v>
      </c>
      <c r="H78">
        <f t="shared" si="10"/>
        <v>7.917879385790437</v>
      </c>
      <c r="I78">
        <f t="shared" si="11"/>
        <v>1.758583254626068</v>
      </c>
      <c r="J78">
        <f t="shared" si="12"/>
        <v>0</v>
      </c>
      <c r="K78" s="8" t="s">
        <v>69</v>
      </c>
      <c r="L78">
        <v>0.3</v>
      </c>
      <c r="M78">
        <v>1.3</v>
      </c>
      <c r="N78">
        <f t="shared" si="13"/>
        <v>6.8584746930416651</v>
      </c>
      <c r="O78">
        <f t="shared" si="14"/>
        <v>0</v>
      </c>
    </row>
    <row r="79" spans="1:15" x14ac:dyDescent="0.25">
      <c r="A79" s="6">
        <v>43454</v>
      </c>
      <c r="B79" t="s">
        <v>74</v>
      </c>
      <c r="C79" t="s">
        <v>71</v>
      </c>
      <c r="D79">
        <v>0.43106012099999996</v>
      </c>
      <c r="E79">
        <v>0</v>
      </c>
      <c r="F79" s="8">
        <v>10.059200000000001</v>
      </c>
      <c r="G79" s="10">
        <v>0.25136365911024366</v>
      </c>
      <c r="H79">
        <f t="shared" si="10"/>
        <v>8.0385904822842527</v>
      </c>
      <c r="I79">
        <f t="shared" si="11"/>
        <v>5.3623843875364274</v>
      </c>
      <c r="J79">
        <f t="shared" si="12"/>
        <v>0</v>
      </c>
      <c r="K79" s="8" t="s">
        <v>69</v>
      </c>
      <c r="L79">
        <v>0.3</v>
      </c>
      <c r="M79">
        <v>1.3</v>
      </c>
      <c r="N79">
        <f t="shared" si="13"/>
        <v>20.913299111392064</v>
      </c>
      <c r="O79">
        <f t="shared" si="14"/>
        <v>0</v>
      </c>
    </row>
    <row r="80" spans="1:15" x14ac:dyDescent="0.25">
      <c r="A80" s="6">
        <v>43454</v>
      </c>
      <c r="B80" t="s">
        <v>38</v>
      </c>
      <c r="C80" t="s">
        <v>68</v>
      </c>
      <c r="D80">
        <v>0.69274268100000003</v>
      </c>
      <c r="E80">
        <v>0.13681130000000005</v>
      </c>
      <c r="F80" s="8">
        <v>10.0547</v>
      </c>
      <c r="G80" s="10">
        <v>0.26234506197521024</v>
      </c>
      <c r="H80">
        <f t="shared" si="10"/>
        <v>7.9650963138931772</v>
      </c>
      <c r="I80">
        <f t="shared" si="11"/>
        <v>8.6972291821717018</v>
      </c>
      <c r="J80">
        <f t="shared" si="12"/>
        <v>1.7176352250928333</v>
      </c>
      <c r="K80" s="8" t="s">
        <v>69</v>
      </c>
      <c r="L80">
        <v>0.3</v>
      </c>
      <c r="M80">
        <v>1.3</v>
      </c>
      <c r="N80">
        <f t="shared" si="13"/>
        <v>33.919193810469636</v>
      </c>
      <c r="O80">
        <f t="shared" si="14"/>
        <v>6.6987773778620499</v>
      </c>
    </row>
    <row r="81" spans="1:15" x14ac:dyDescent="0.25">
      <c r="A81" s="6">
        <v>43454</v>
      </c>
      <c r="B81" t="s">
        <v>39</v>
      </c>
      <c r="C81" t="s">
        <v>70</v>
      </c>
      <c r="D81">
        <v>2.7958039110000001</v>
      </c>
      <c r="E81">
        <v>0</v>
      </c>
      <c r="F81" s="8">
        <v>10.0258</v>
      </c>
      <c r="G81" s="10">
        <v>0.26523351373020698</v>
      </c>
      <c r="H81">
        <f t="shared" si="10"/>
        <v>7.9240708463701495</v>
      </c>
      <c r="I81">
        <f t="shared" si="11"/>
        <v>35.28241941805328</v>
      </c>
      <c r="J81">
        <f t="shared" si="12"/>
        <v>0</v>
      </c>
      <c r="K81" s="8" t="s">
        <v>69</v>
      </c>
      <c r="L81">
        <v>0.3</v>
      </c>
      <c r="M81">
        <v>1.3</v>
      </c>
      <c r="N81">
        <f t="shared" si="13"/>
        <v>137.60143573040779</v>
      </c>
      <c r="O81">
        <f t="shared" si="14"/>
        <v>0</v>
      </c>
    </row>
    <row r="82" spans="1:15" x14ac:dyDescent="0.25">
      <c r="A82" s="6">
        <v>43476</v>
      </c>
      <c r="B82" s="1" t="s">
        <v>24</v>
      </c>
      <c r="C82" t="s">
        <v>70</v>
      </c>
      <c r="D82">
        <v>1.134015741</v>
      </c>
      <c r="E82">
        <v>0.35434009999999994</v>
      </c>
      <c r="F82" s="8">
        <v>10.047599999999999</v>
      </c>
      <c r="G82" s="10">
        <v>0.27684392828035825</v>
      </c>
      <c r="H82">
        <f t="shared" si="10"/>
        <v>7.8690901663541721</v>
      </c>
      <c r="I82">
        <f t="shared" si="11"/>
        <v>14.411014704707608</v>
      </c>
      <c r="J82">
        <f t="shared" si="12"/>
        <v>4.5029360765879902</v>
      </c>
      <c r="K82" s="8" t="s">
        <v>69</v>
      </c>
      <c r="L82">
        <v>0.3</v>
      </c>
      <c r="M82">
        <v>1.3</v>
      </c>
      <c r="N82">
        <f t="shared" si="13"/>
        <v>56.202957348359668</v>
      </c>
      <c r="O82">
        <f t="shared" si="14"/>
        <v>17.561450698693164</v>
      </c>
    </row>
    <row r="83" spans="1:15" x14ac:dyDescent="0.25">
      <c r="A83" s="6">
        <v>43476</v>
      </c>
      <c r="B83" t="s">
        <v>25</v>
      </c>
      <c r="C83" t="s">
        <v>68</v>
      </c>
      <c r="D83">
        <v>1.4808626010000001</v>
      </c>
      <c r="E83">
        <v>0.16326330000000008</v>
      </c>
      <c r="F83" s="8">
        <v>10.0082</v>
      </c>
      <c r="G83" s="10">
        <v>0.27483661786311336</v>
      </c>
      <c r="H83">
        <f t="shared" si="10"/>
        <v>7.8505746224765556</v>
      </c>
      <c r="I83">
        <f t="shared" si="11"/>
        <v>18.863110946811744</v>
      </c>
      <c r="J83">
        <f t="shared" si="12"/>
        <v>2.0796350312061205</v>
      </c>
      <c r="K83" s="8" t="s">
        <v>69</v>
      </c>
      <c r="L83">
        <v>0.3</v>
      </c>
      <c r="M83">
        <v>1.3</v>
      </c>
      <c r="N83">
        <f t="shared" si="13"/>
        <v>73.566132692565802</v>
      </c>
      <c r="O83">
        <f t="shared" si="14"/>
        <v>8.1105766217038706</v>
      </c>
    </row>
    <row r="84" spans="1:15" x14ac:dyDescent="0.25">
      <c r="A84" s="6">
        <v>43476</v>
      </c>
      <c r="B84" t="s">
        <v>26</v>
      </c>
      <c r="C84" t="s">
        <v>72</v>
      </c>
      <c r="D84">
        <v>1.9988964809999998</v>
      </c>
      <c r="E84">
        <v>0.10289049999999998</v>
      </c>
      <c r="F84" s="8">
        <v>10.005100000000001</v>
      </c>
      <c r="G84" s="10">
        <v>0.23810457196060228</v>
      </c>
      <c r="H84">
        <f t="shared" si="10"/>
        <v>8.0809813860523985</v>
      </c>
      <c r="I84">
        <f t="shared" si="11"/>
        <v>24.735813455158461</v>
      </c>
      <c r="J84">
        <f t="shared" si="12"/>
        <v>1.2732426308713789</v>
      </c>
      <c r="K84" s="8" t="s">
        <v>69</v>
      </c>
      <c r="L84">
        <v>0.3</v>
      </c>
      <c r="M84">
        <v>1.3</v>
      </c>
      <c r="N84">
        <f t="shared" si="13"/>
        <v>96.469672475118003</v>
      </c>
      <c r="O84">
        <f t="shared" si="14"/>
        <v>4.9656462603983771</v>
      </c>
    </row>
    <row r="85" spans="1:15" x14ac:dyDescent="0.25">
      <c r="A85" s="6">
        <v>43476</v>
      </c>
      <c r="B85" t="s">
        <v>27</v>
      </c>
      <c r="C85" t="s">
        <v>71</v>
      </c>
      <c r="D85">
        <v>0.64997981099999991</v>
      </c>
      <c r="E85">
        <v>5.2787299999999975E-2</v>
      </c>
      <c r="F85" s="8">
        <v>10.087899999999999</v>
      </c>
      <c r="G85" s="10">
        <v>0.25140518686520069</v>
      </c>
      <c r="H85">
        <f t="shared" si="10"/>
        <v>8.0612579409794716</v>
      </c>
      <c r="I85">
        <f t="shared" si="11"/>
        <v>8.0630072348364159</v>
      </c>
      <c r="J85">
        <f t="shared" si="12"/>
        <v>0.65482708017138735</v>
      </c>
      <c r="K85" s="8" t="s">
        <v>69</v>
      </c>
      <c r="L85">
        <v>0.3</v>
      </c>
      <c r="M85">
        <v>1.3</v>
      </c>
      <c r="N85">
        <f t="shared" si="13"/>
        <v>31.445728215862022</v>
      </c>
      <c r="O85">
        <f t="shared" si="14"/>
        <v>2.5538256126684105</v>
      </c>
    </row>
    <row r="86" spans="1:15" x14ac:dyDescent="0.25">
      <c r="A86" s="6">
        <v>43476</v>
      </c>
      <c r="B86" t="s">
        <v>28</v>
      </c>
      <c r="C86" t="s">
        <v>71</v>
      </c>
      <c r="D86">
        <v>1.3230714509999999</v>
      </c>
      <c r="E86">
        <v>3.069209999999999E-2</v>
      </c>
      <c r="F86" s="8">
        <v>10.000500000000001</v>
      </c>
      <c r="G86" s="10">
        <v>0.2250571025902714</v>
      </c>
      <c r="H86">
        <f t="shared" si="10"/>
        <v>8.163292942716593</v>
      </c>
      <c r="I86">
        <f t="shared" si="11"/>
        <v>16.207570404299446</v>
      </c>
      <c r="J86">
        <f t="shared" si="12"/>
        <v>0.37597695213650179</v>
      </c>
      <c r="K86" s="8" t="s">
        <v>69</v>
      </c>
      <c r="L86">
        <v>0.3</v>
      </c>
      <c r="M86">
        <v>1.3</v>
      </c>
      <c r="N86">
        <f t="shared" si="13"/>
        <v>63.209524576767841</v>
      </c>
      <c r="O86">
        <f t="shared" si="14"/>
        <v>1.4663101133323568</v>
      </c>
    </row>
    <row r="87" spans="1:15" x14ac:dyDescent="0.25">
      <c r="A87" s="6">
        <v>43476</v>
      </c>
      <c r="B87" t="s">
        <v>29</v>
      </c>
      <c r="C87" t="s">
        <v>72</v>
      </c>
      <c r="D87">
        <v>1.289096091</v>
      </c>
      <c r="E87">
        <v>2.4390299999999993E-2</v>
      </c>
      <c r="F87" s="8">
        <v>10.0227</v>
      </c>
      <c r="G87" s="10">
        <v>0.22241103073263122</v>
      </c>
      <c r="H87">
        <f t="shared" si="10"/>
        <v>8.1991243109063454</v>
      </c>
      <c r="I87">
        <f t="shared" si="11"/>
        <v>15.722363049005915</v>
      </c>
      <c r="J87">
        <f t="shared" si="12"/>
        <v>0.29747445062586014</v>
      </c>
      <c r="K87" s="8" t="s">
        <v>69</v>
      </c>
      <c r="L87">
        <v>0.3</v>
      </c>
      <c r="M87">
        <v>1.3</v>
      </c>
      <c r="N87">
        <f t="shared" si="13"/>
        <v>61.31721589112307</v>
      </c>
      <c r="O87">
        <f t="shared" si="14"/>
        <v>1.1601503574408545</v>
      </c>
    </row>
    <row r="88" spans="1:15" x14ac:dyDescent="0.25">
      <c r="A88" s="6">
        <v>43476</v>
      </c>
      <c r="B88" t="s">
        <v>30</v>
      </c>
      <c r="C88" t="s">
        <v>68</v>
      </c>
      <c r="D88">
        <v>1.3451644709999997</v>
      </c>
      <c r="E88">
        <v>9.1998499999999983E-2</v>
      </c>
      <c r="F88" s="8">
        <v>10.0381</v>
      </c>
      <c r="G88" s="10">
        <v>0.22703531553979597</v>
      </c>
      <c r="H88">
        <f t="shared" si="10"/>
        <v>8.1807751357050797</v>
      </c>
      <c r="I88">
        <f t="shared" si="11"/>
        <v>16.442995299174221</v>
      </c>
      <c r="J88">
        <f t="shared" si="12"/>
        <v>1.1245694750668742</v>
      </c>
      <c r="K88" s="8" t="s">
        <v>69</v>
      </c>
      <c r="L88">
        <v>0.3</v>
      </c>
      <c r="M88">
        <v>1.3</v>
      </c>
      <c r="N88">
        <f t="shared" si="13"/>
        <v>64.127681666779466</v>
      </c>
      <c r="O88">
        <f t="shared" si="14"/>
        <v>4.3858209527608096</v>
      </c>
    </row>
    <row r="89" spans="1:15" x14ac:dyDescent="0.25">
      <c r="A89" s="6">
        <v>43476</v>
      </c>
      <c r="B89" t="s">
        <v>31</v>
      </c>
      <c r="C89" t="s">
        <v>70</v>
      </c>
      <c r="D89">
        <v>1.2672515609999999</v>
      </c>
      <c r="E89">
        <v>7.511589999999993E-2</v>
      </c>
      <c r="F89" s="8">
        <v>10.0299</v>
      </c>
      <c r="G89" s="10">
        <v>0.24312927869828438</v>
      </c>
      <c r="H89">
        <f t="shared" si="10"/>
        <v>8.0682678558601637</v>
      </c>
      <c r="I89">
        <f t="shared" si="11"/>
        <v>15.706612418420972</v>
      </c>
      <c r="J89">
        <f t="shared" si="12"/>
        <v>0.93100404376686086</v>
      </c>
      <c r="K89" s="8" t="s">
        <v>69</v>
      </c>
      <c r="L89">
        <v>0.3</v>
      </c>
      <c r="M89">
        <v>1.3</v>
      </c>
      <c r="N89">
        <f t="shared" si="13"/>
        <v>61.255788431841793</v>
      </c>
      <c r="O89">
        <f t="shared" si="14"/>
        <v>3.6309157706907573</v>
      </c>
    </row>
    <row r="90" spans="1:15" x14ac:dyDescent="0.25">
      <c r="A90" s="6">
        <v>43476</v>
      </c>
      <c r="B90" t="s">
        <v>32</v>
      </c>
      <c r="C90" t="s">
        <v>72</v>
      </c>
      <c r="D90">
        <v>1.3431539610000001</v>
      </c>
      <c r="E90">
        <v>0</v>
      </c>
      <c r="F90" s="8">
        <v>10.0731</v>
      </c>
      <c r="G90" s="10">
        <v>0.23257408768062757</v>
      </c>
      <c r="H90">
        <f t="shared" si="10"/>
        <v>8.1724093510312734</v>
      </c>
      <c r="I90">
        <f t="shared" si="11"/>
        <v>16.435226177583825</v>
      </c>
      <c r="J90">
        <f t="shared" si="12"/>
        <v>0</v>
      </c>
      <c r="K90" s="8" t="s">
        <v>69</v>
      </c>
      <c r="L90">
        <v>0.3</v>
      </c>
      <c r="M90">
        <v>1.3</v>
      </c>
      <c r="N90">
        <f t="shared" si="13"/>
        <v>64.097382092576922</v>
      </c>
      <c r="O90">
        <f t="shared" si="14"/>
        <v>0</v>
      </c>
    </row>
    <row r="91" spans="1:15" x14ac:dyDescent="0.25">
      <c r="A91" s="6">
        <v>43476</v>
      </c>
      <c r="B91" t="s">
        <v>41</v>
      </c>
      <c r="C91" t="s">
        <v>71</v>
      </c>
      <c r="D91">
        <v>1.225301931</v>
      </c>
      <c r="E91">
        <v>0</v>
      </c>
      <c r="F91" s="8">
        <v>10.011699999999999</v>
      </c>
      <c r="G91" s="10">
        <v>0.24710795372725891</v>
      </c>
      <c r="H91">
        <f t="shared" si="10"/>
        <v>8.0279337246449369</v>
      </c>
      <c r="I91">
        <f t="shared" si="11"/>
        <v>15.26298015189697</v>
      </c>
      <c r="J91">
        <f t="shared" si="12"/>
        <v>0</v>
      </c>
      <c r="K91" s="8" t="s">
        <v>69</v>
      </c>
      <c r="L91">
        <v>0.3</v>
      </c>
      <c r="M91">
        <v>1.3</v>
      </c>
      <c r="N91">
        <f t="shared" si="13"/>
        <v>59.525622592398186</v>
      </c>
      <c r="O91">
        <f t="shared" si="14"/>
        <v>0</v>
      </c>
    </row>
    <row r="92" spans="1:15" x14ac:dyDescent="0.25">
      <c r="A92" s="6">
        <v>43476</v>
      </c>
      <c r="B92" t="s">
        <v>35</v>
      </c>
      <c r="C92" t="s">
        <v>70</v>
      </c>
      <c r="D92">
        <v>1.456465401</v>
      </c>
      <c r="E92">
        <v>6.1734300000000027E-2</v>
      </c>
      <c r="F92" s="8">
        <v>10.0441</v>
      </c>
      <c r="G92" s="10">
        <v>0.22813267221874495</v>
      </c>
      <c r="H92">
        <f t="shared" si="10"/>
        <v>8.1783509446535003</v>
      </c>
      <c r="I92">
        <f t="shared" si="11"/>
        <v>17.808790682333669</v>
      </c>
      <c r="J92">
        <f t="shared" si="12"/>
        <v>0.75485021880062619</v>
      </c>
      <c r="K92" s="8" t="s">
        <v>69</v>
      </c>
      <c r="L92">
        <v>0.3</v>
      </c>
      <c r="M92">
        <v>1.3</v>
      </c>
      <c r="N92">
        <f t="shared" si="13"/>
        <v>69.4542836611013</v>
      </c>
      <c r="O92">
        <f t="shared" si="14"/>
        <v>2.9439158533224421</v>
      </c>
    </row>
    <row r="93" spans="1:15" x14ac:dyDescent="0.25">
      <c r="A93" s="6">
        <v>43476</v>
      </c>
      <c r="B93" t="s">
        <v>36</v>
      </c>
      <c r="C93" t="s">
        <v>68</v>
      </c>
      <c r="D93">
        <v>1.0694083409999999</v>
      </c>
      <c r="E93">
        <v>2.0655900000000057E-2</v>
      </c>
      <c r="F93" s="8">
        <v>10.044499999999999</v>
      </c>
      <c r="G93" s="10">
        <v>0.24244360347962904</v>
      </c>
      <c r="H93">
        <f t="shared" si="10"/>
        <v>8.0844715783227805</v>
      </c>
      <c r="I93">
        <f t="shared" si="11"/>
        <v>13.227931233841524</v>
      </c>
      <c r="J93">
        <f t="shared" si="12"/>
        <v>0.25550092915640343</v>
      </c>
      <c r="K93" s="8" t="s">
        <v>69</v>
      </c>
      <c r="L93">
        <v>0.3</v>
      </c>
      <c r="M93">
        <v>1.3</v>
      </c>
      <c r="N93">
        <f t="shared" si="13"/>
        <v>51.588931811981944</v>
      </c>
      <c r="O93">
        <f t="shared" si="14"/>
        <v>0.99645362370997337</v>
      </c>
    </row>
    <row r="94" spans="1:15" x14ac:dyDescent="0.25">
      <c r="A94" s="6">
        <v>43476</v>
      </c>
      <c r="B94" t="s">
        <v>42</v>
      </c>
      <c r="C94" t="s">
        <v>71</v>
      </c>
      <c r="D94">
        <v>1.050297201</v>
      </c>
      <c r="E94">
        <v>0</v>
      </c>
      <c r="F94" s="8">
        <v>10.0465</v>
      </c>
      <c r="G94" s="10">
        <v>0.21779669121162845</v>
      </c>
      <c r="H94">
        <f t="shared" si="10"/>
        <v>8.249735011190074</v>
      </c>
      <c r="I94">
        <f t="shared" si="11"/>
        <v>12.73128409064485</v>
      </c>
      <c r="J94">
        <f t="shared" si="12"/>
        <v>0</v>
      </c>
      <c r="K94" s="8" t="s">
        <v>69</v>
      </c>
      <c r="L94">
        <v>0.3</v>
      </c>
      <c r="M94">
        <v>1.3</v>
      </c>
      <c r="N94">
        <f t="shared" si="13"/>
        <v>49.652007953514918</v>
      </c>
      <c r="O94">
        <f t="shared" si="14"/>
        <v>0</v>
      </c>
    </row>
    <row r="95" spans="1:15" x14ac:dyDescent="0.25">
      <c r="A95" s="6">
        <v>43476</v>
      </c>
      <c r="B95" t="s">
        <v>43</v>
      </c>
      <c r="C95" t="s">
        <v>72</v>
      </c>
      <c r="D95">
        <v>1.2940433009999999</v>
      </c>
      <c r="E95">
        <v>0</v>
      </c>
      <c r="F95" s="8">
        <v>10.0006</v>
      </c>
      <c r="G95" s="10">
        <v>0.22521781219748363</v>
      </c>
      <c r="H95">
        <f t="shared" si="10"/>
        <v>8.1623037964682137</v>
      </c>
      <c r="I95">
        <f t="shared" si="11"/>
        <v>15.853897787533045</v>
      </c>
      <c r="J95">
        <f t="shared" si="12"/>
        <v>0</v>
      </c>
      <c r="K95" s="8" t="s">
        <v>69</v>
      </c>
      <c r="L95">
        <v>0.3</v>
      </c>
      <c r="M95">
        <v>1.3</v>
      </c>
      <c r="N95">
        <f t="shared" si="13"/>
        <v>61.830201371378877</v>
      </c>
      <c r="O95">
        <f t="shared" si="14"/>
        <v>0</v>
      </c>
    </row>
    <row r="96" spans="1:15" x14ac:dyDescent="0.25">
      <c r="A96" s="6">
        <v>43476</v>
      </c>
      <c r="B96" t="s">
        <v>38</v>
      </c>
      <c r="C96" t="s">
        <v>68</v>
      </c>
      <c r="D96">
        <v>2.4127452809999999</v>
      </c>
      <c r="E96">
        <v>0.39744130000000005</v>
      </c>
      <c r="F96" s="8">
        <v>10.0252</v>
      </c>
      <c r="G96" s="10">
        <v>0.24396716960731255</v>
      </c>
      <c r="H96">
        <f t="shared" si="10"/>
        <v>8.0590551301805586</v>
      </c>
      <c r="I96">
        <f t="shared" si="11"/>
        <v>29.938314629024553</v>
      </c>
      <c r="J96">
        <f t="shared" si="12"/>
        <v>4.9316116291550376</v>
      </c>
      <c r="K96" s="8" t="s">
        <v>69</v>
      </c>
      <c r="L96">
        <v>0.3</v>
      </c>
      <c r="M96">
        <v>1.3</v>
      </c>
      <c r="N96">
        <f t="shared" si="13"/>
        <v>116.75942705319576</v>
      </c>
      <c r="O96">
        <f t="shared" si="14"/>
        <v>19.233285353704648</v>
      </c>
    </row>
    <row r="97" spans="1:15" x14ac:dyDescent="0.25">
      <c r="A97" s="6">
        <v>43476</v>
      </c>
      <c r="B97" t="s">
        <v>39</v>
      </c>
      <c r="C97" t="s">
        <v>70</v>
      </c>
      <c r="D97">
        <v>4.3883989110000003</v>
      </c>
      <c r="E97">
        <v>0</v>
      </c>
      <c r="F97" s="8">
        <v>10.0375</v>
      </c>
      <c r="G97" s="10">
        <v>0.25212266506842468</v>
      </c>
      <c r="H97">
        <f t="shared" si="10"/>
        <v>8.0163871160749895</v>
      </c>
      <c r="I97">
        <f t="shared" si="11"/>
        <v>54.742851704355601</v>
      </c>
      <c r="J97">
        <f t="shared" si="12"/>
        <v>0</v>
      </c>
      <c r="K97" s="8" t="s">
        <v>69</v>
      </c>
      <c r="L97">
        <v>0.3</v>
      </c>
      <c r="M97">
        <v>1.3</v>
      </c>
      <c r="N97">
        <f t="shared" si="13"/>
        <v>213.49712164698684</v>
      </c>
      <c r="O97">
        <f t="shared" si="14"/>
        <v>0</v>
      </c>
    </row>
    <row r="98" spans="1:15" x14ac:dyDescent="0.25">
      <c r="A98" s="6">
        <v>43480</v>
      </c>
      <c r="B98" s="1" t="s">
        <v>24</v>
      </c>
      <c r="C98" t="s">
        <v>70</v>
      </c>
      <c r="D98">
        <v>0.74528702099999988</v>
      </c>
      <c r="E98">
        <v>0</v>
      </c>
      <c r="F98" s="8">
        <v>10.0457</v>
      </c>
      <c r="G98" s="10">
        <v>0.26893300248138929</v>
      </c>
      <c r="H98">
        <f t="shared" ref="H98:H129" si="15">F98*1/(1+G98)</f>
        <v>7.9166512182721274</v>
      </c>
      <c r="I98">
        <f t="shared" ref="I98:I129" si="16">D98*100/H98</f>
        <v>9.4141702147977764</v>
      </c>
      <c r="J98">
        <f t="shared" ref="J98:J129" si="17">E98*100/H98</f>
        <v>0</v>
      </c>
      <c r="K98" s="8" t="s">
        <v>69</v>
      </c>
      <c r="L98">
        <v>0.3</v>
      </c>
      <c r="M98">
        <v>1.3</v>
      </c>
      <c r="N98">
        <f t="shared" ref="N98:N129" si="18">I98*(10000*L98*M98)/1000</f>
        <v>36.715263837711326</v>
      </c>
      <c r="O98">
        <f t="shared" ref="O98:O129" si="19">J98*(10000*L98*M98)/1000</f>
        <v>0</v>
      </c>
    </row>
    <row r="99" spans="1:15" x14ac:dyDescent="0.25">
      <c r="A99" s="6">
        <v>43480</v>
      </c>
      <c r="B99" t="s">
        <v>25</v>
      </c>
      <c r="C99" t="s">
        <v>68</v>
      </c>
      <c r="D99">
        <v>0.68040854099999981</v>
      </c>
      <c r="E99">
        <v>0</v>
      </c>
      <c r="F99" s="8">
        <v>10.068300000000001</v>
      </c>
      <c r="G99" s="10">
        <v>0.25937076622008082</v>
      </c>
      <c r="H99">
        <f t="shared" si="15"/>
        <v>7.9947067774324685</v>
      </c>
      <c r="I99">
        <f t="shared" si="16"/>
        <v>8.5107379162505783</v>
      </c>
      <c r="J99">
        <f t="shared" si="17"/>
        <v>0</v>
      </c>
      <c r="K99" s="8" t="s">
        <v>69</v>
      </c>
      <c r="L99">
        <v>0.3</v>
      </c>
      <c r="M99">
        <v>1.3</v>
      </c>
      <c r="N99">
        <f t="shared" si="18"/>
        <v>33.191877873377258</v>
      </c>
      <c r="O99">
        <f t="shared" si="19"/>
        <v>0</v>
      </c>
    </row>
    <row r="100" spans="1:15" x14ac:dyDescent="0.25">
      <c r="A100" s="6">
        <v>43480</v>
      </c>
      <c r="B100" t="s">
        <v>26</v>
      </c>
      <c r="C100" t="s">
        <v>72</v>
      </c>
      <c r="D100">
        <v>0.626983191</v>
      </c>
      <c r="E100">
        <v>2.726890000000002E-2</v>
      </c>
      <c r="F100" s="8">
        <v>10.0457</v>
      </c>
      <c r="G100" s="10">
        <v>0.21628985230151504</v>
      </c>
      <c r="H100">
        <f t="shared" si="15"/>
        <v>8.2592977167334762</v>
      </c>
      <c r="I100">
        <f t="shared" si="16"/>
        <v>7.5912409565975745</v>
      </c>
      <c r="J100">
        <f t="shared" si="17"/>
        <v>0.33016003218715279</v>
      </c>
      <c r="K100" s="8" t="s">
        <v>69</v>
      </c>
      <c r="L100">
        <v>0.3</v>
      </c>
      <c r="M100">
        <v>1.3</v>
      </c>
      <c r="N100">
        <f t="shared" si="18"/>
        <v>29.605839730730541</v>
      </c>
      <c r="O100">
        <f t="shared" si="19"/>
        <v>1.2876241255298957</v>
      </c>
    </row>
    <row r="101" spans="1:15" x14ac:dyDescent="0.25">
      <c r="A101" s="6">
        <v>43480</v>
      </c>
      <c r="B101" t="s">
        <v>27</v>
      </c>
      <c r="C101" t="s">
        <v>71</v>
      </c>
      <c r="D101">
        <v>0.23624396099999995</v>
      </c>
      <c r="E101">
        <v>0</v>
      </c>
      <c r="F101" s="8">
        <v>10.0754</v>
      </c>
      <c r="G101" s="10">
        <v>0.25703800522823234</v>
      </c>
      <c r="H101">
        <f t="shared" si="15"/>
        <v>8.0151912337532494</v>
      </c>
      <c r="I101">
        <f t="shared" si="16"/>
        <v>2.9474525823556017</v>
      </c>
      <c r="J101">
        <f t="shared" si="17"/>
        <v>0</v>
      </c>
      <c r="K101" s="8" t="s">
        <v>69</v>
      </c>
      <c r="L101">
        <v>0.3</v>
      </c>
      <c r="M101">
        <v>1.3</v>
      </c>
      <c r="N101">
        <f t="shared" si="18"/>
        <v>11.495065071186847</v>
      </c>
      <c r="O101">
        <f t="shared" si="19"/>
        <v>0</v>
      </c>
    </row>
    <row r="102" spans="1:15" x14ac:dyDescent="0.25">
      <c r="A102" s="6">
        <v>43480</v>
      </c>
      <c r="B102" t="s">
        <v>28</v>
      </c>
      <c r="C102" t="s">
        <v>71</v>
      </c>
      <c r="D102">
        <v>0.56016197099999998</v>
      </c>
      <c r="E102">
        <v>0</v>
      </c>
      <c r="F102" s="8">
        <v>10.0205</v>
      </c>
      <c r="G102" s="10">
        <v>0.21907837655451645</v>
      </c>
      <c r="H102">
        <f t="shared" si="15"/>
        <v>8.2197340160531418</v>
      </c>
      <c r="I102">
        <f t="shared" si="16"/>
        <v>6.8148430339230393</v>
      </c>
      <c r="J102">
        <f t="shared" si="17"/>
        <v>0</v>
      </c>
      <c r="K102" s="8" t="s">
        <v>69</v>
      </c>
      <c r="L102">
        <v>0.3</v>
      </c>
      <c r="M102">
        <v>1.3</v>
      </c>
      <c r="N102">
        <f t="shared" si="18"/>
        <v>26.577887832299854</v>
      </c>
      <c r="O102">
        <f t="shared" si="19"/>
        <v>0</v>
      </c>
    </row>
    <row r="103" spans="1:15" x14ac:dyDescent="0.25">
      <c r="A103" s="6">
        <v>43480</v>
      </c>
      <c r="B103" t="s">
        <v>29</v>
      </c>
      <c r="C103" t="s">
        <v>72</v>
      </c>
      <c r="D103">
        <v>1.2178924109999998</v>
      </c>
      <c r="E103">
        <v>0.23009349999999998</v>
      </c>
      <c r="F103" s="8">
        <v>10.0641</v>
      </c>
      <c r="G103" s="10">
        <v>0.22251867662753411</v>
      </c>
      <c r="H103">
        <f t="shared" si="15"/>
        <v>8.2322668703622917</v>
      </c>
      <c r="I103">
        <f t="shared" si="16"/>
        <v>14.794131800860848</v>
      </c>
      <c r="J103">
        <f t="shared" si="17"/>
        <v>2.7950199334326715</v>
      </c>
      <c r="K103" s="8" t="s">
        <v>69</v>
      </c>
      <c r="L103">
        <v>0.3</v>
      </c>
      <c r="M103">
        <v>1.3</v>
      </c>
      <c r="N103">
        <f t="shared" si="18"/>
        <v>57.697114023357308</v>
      </c>
      <c r="O103">
        <f t="shared" si="19"/>
        <v>10.900577740387417</v>
      </c>
    </row>
    <row r="104" spans="1:15" x14ac:dyDescent="0.25">
      <c r="A104" s="6">
        <v>43480</v>
      </c>
      <c r="B104" t="s">
        <v>30</v>
      </c>
      <c r="C104" t="s">
        <v>68</v>
      </c>
      <c r="D104">
        <v>1.1900389409999999</v>
      </c>
      <c r="E104">
        <v>0.30727109999999996</v>
      </c>
      <c r="F104" s="8">
        <v>10.0367</v>
      </c>
      <c r="G104" s="10">
        <v>0.23055394711445656</v>
      </c>
      <c r="H104">
        <f t="shared" si="15"/>
        <v>8.156245423888322</v>
      </c>
      <c r="I104">
        <f t="shared" si="16"/>
        <v>14.59052393782277</v>
      </c>
      <c r="J104">
        <f t="shared" si="17"/>
        <v>3.7673106194187422</v>
      </c>
      <c r="K104" s="8" t="s">
        <v>69</v>
      </c>
      <c r="L104">
        <v>0.3</v>
      </c>
      <c r="M104">
        <v>1.3</v>
      </c>
      <c r="N104">
        <f t="shared" si="18"/>
        <v>56.9030433575088</v>
      </c>
      <c r="O104">
        <f t="shared" si="19"/>
        <v>14.692511415733096</v>
      </c>
    </row>
    <row r="105" spans="1:15" x14ac:dyDescent="0.25">
      <c r="A105" s="6">
        <v>43480</v>
      </c>
      <c r="B105" t="s">
        <v>31</v>
      </c>
      <c r="C105" t="s">
        <v>70</v>
      </c>
      <c r="D105">
        <v>0.63516077100000001</v>
      </c>
      <c r="E105">
        <v>-0.11860609999999998</v>
      </c>
      <c r="F105" s="8">
        <v>10.087300000000001</v>
      </c>
      <c r="G105" s="10">
        <v>0.22879351132139289</v>
      </c>
      <c r="H105">
        <f t="shared" si="15"/>
        <v>8.2091091034103396</v>
      </c>
      <c r="I105">
        <f t="shared" si="16"/>
        <v>7.7372679909459716</v>
      </c>
      <c r="J105">
        <f t="shared" si="17"/>
        <v>-1.4448108620060491</v>
      </c>
      <c r="K105" s="8" t="s">
        <v>69</v>
      </c>
      <c r="L105">
        <v>0.3</v>
      </c>
      <c r="M105">
        <v>1.3</v>
      </c>
      <c r="N105">
        <f t="shared" si="18"/>
        <v>30.17534516468929</v>
      </c>
      <c r="O105">
        <v>0</v>
      </c>
    </row>
    <row r="106" spans="1:15" x14ac:dyDescent="0.25">
      <c r="A106" s="6">
        <v>43480</v>
      </c>
      <c r="B106" t="s">
        <v>32</v>
      </c>
      <c r="C106" t="s">
        <v>72</v>
      </c>
      <c r="D106">
        <v>0.69362369099999999</v>
      </c>
      <c r="E106">
        <v>0</v>
      </c>
      <c r="F106" s="8">
        <v>10.0009</v>
      </c>
      <c r="G106" s="10">
        <v>0.22632671785214165</v>
      </c>
      <c r="H106">
        <f t="shared" si="15"/>
        <v>8.1551676681367145</v>
      </c>
      <c r="I106">
        <f t="shared" si="16"/>
        <v>8.505327164640363</v>
      </c>
      <c r="J106">
        <f t="shared" si="17"/>
        <v>0</v>
      </c>
      <c r="K106" s="8" t="s">
        <v>69</v>
      </c>
      <c r="L106">
        <v>0.3</v>
      </c>
      <c r="M106">
        <v>1.3</v>
      </c>
      <c r="N106">
        <f t="shared" si="18"/>
        <v>33.170775942097421</v>
      </c>
      <c r="O106">
        <f t="shared" si="19"/>
        <v>0</v>
      </c>
    </row>
    <row r="107" spans="1:15" x14ac:dyDescent="0.25">
      <c r="A107" s="6">
        <v>43480</v>
      </c>
      <c r="B107" t="s">
        <v>41</v>
      </c>
      <c r="C107" t="s">
        <v>71</v>
      </c>
      <c r="D107">
        <v>0.72463976099999994</v>
      </c>
      <c r="E107">
        <v>0</v>
      </c>
      <c r="F107" s="8">
        <v>10.0152</v>
      </c>
      <c r="G107" s="10">
        <v>0.21192682347350925</v>
      </c>
      <c r="H107">
        <f t="shared" si="15"/>
        <v>8.2638652813173881</v>
      </c>
      <c r="I107">
        <f t="shared" si="16"/>
        <v>8.7687750989629052</v>
      </c>
      <c r="J107">
        <f t="shared" si="17"/>
        <v>0</v>
      </c>
      <c r="K107" s="8" t="s">
        <v>69</v>
      </c>
      <c r="L107">
        <v>0.3</v>
      </c>
      <c r="M107">
        <v>1.3</v>
      </c>
      <c r="N107">
        <f t="shared" si="18"/>
        <v>34.198222885955332</v>
      </c>
      <c r="O107">
        <f t="shared" si="19"/>
        <v>0</v>
      </c>
    </row>
    <row r="108" spans="1:15" x14ac:dyDescent="0.25">
      <c r="A108" s="6">
        <v>43480</v>
      </c>
      <c r="B108" t="s">
        <v>35</v>
      </c>
      <c r="C108" t="s">
        <v>70</v>
      </c>
      <c r="D108">
        <v>1.2700979009999998</v>
      </c>
      <c r="E108">
        <v>-0.11300450000000008</v>
      </c>
      <c r="F108" s="8">
        <v>10.0304</v>
      </c>
      <c r="G108" s="10">
        <v>0.25501869710686925</v>
      </c>
      <c r="H108">
        <f t="shared" si="15"/>
        <v>7.992231528599989</v>
      </c>
      <c r="I108">
        <f t="shared" si="16"/>
        <v>15.891655496402826</v>
      </c>
      <c r="J108">
        <f t="shared" si="17"/>
        <v>-1.4139292586259102</v>
      </c>
      <c r="K108" s="8" t="s">
        <v>69</v>
      </c>
      <c r="L108">
        <v>0.3</v>
      </c>
      <c r="M108">
        <v>1.3</v>
      </c>
      <c r="N108">
        <f t="shared" si="18"/>
        <v>61.977456435971021</v>
      </c>
      <c r="O108">
        <v>0</v>
      </c>
    </row>
    <row r="109" spans="1:15" x14ac:dyDescent="0.25">
      <c r="A109" s="6">
        <v>43480</v>
      </c>
      <c r="B109" t="s">
        <v>36</v>
      </c>
      <c r="C109" t="s">
        <v>68</v>
      </c>
      <c r="D109">
        <v>0.65815739099999993</v>
      </c>
      <c r="E109">
        <v>0</v>
      </c>
      <c r="F109" s="8">
        <v>10.0396</v>
      </c>
      <c r="G109" s="10">
        <v>0.24504548807474794</v>
      </c>
      <c r="H109">
        <f t="shared" si="15"/>
        <v>8.0636411248913813</v>
      </c>
      <c r="I109">
        <f t="shared" si="16"/>
        <v>8.162037233630798</v>
      </c>
      <c r="J109">
        <f t="shared" si="17"/>
        <v>0</v>
      </c>
      <c r="K109" s="8" t="s">
        <v>69</v>
      </c>
      <c r="L109">
        <v>0.3</v>
      </c>
      <c r="M109">
        <v>1.3</v>
      </c>
      <c r="N109">
        <f t="shared" si="18"/>
        <v>31.831945211160114</v>
      </c>
      <c r="O109">
        <f t="shared" si="19"/>
        <v>0</v>
      </c>
    </row>
    <row r="110" spans="1:15" x14ac:dyDescent="0.25">
      <c r="A110" s="6">
        <v>43480</v>
      </c>
      <c r="B110" t="s">
        <v>42</v>
      </c>
      <c r="C110" t="s">
        <v>71</v>
      </c>
      <c r="D110">
        <v>0.43790489099999996</v>
      </c>
      <c r="E110">
        <v>0</v>
      </c>
      <c r="F110" s="8">
        <v>10.081200000000001</v>
      </c>
      <c r="G110" s="10">
        <v>0.23128617678799138</v>
      </c>
      <c r="H110">
        <f t="shared" si="15"/>
        <v>8.1875360822278029</v>
      </c>
      <c r="I110">
        <f t="shared" si="16"/>
        <v>5.3484331134800618</v>
      </c>
      <c r="J110">
        <f t="shared" si="17"/>
        <v>0</v>
      </c>
      <c r="K110" s="8" t="s">
        <v>69</v>
      </c>
      <c r="L110">
        <v>0.3</v>
      </c>
      <c r="M110">
        <v>1.3</v>
      </c>
      <c r="N110">
        <f t="shared" si="18"/>
        <v>20.858889142572238</v>
      </c>
      <c r="O110">
        <f t="shared" si="19"/>
        <v>0</v>
      </c>
    </row>
    <row r="111" spans="1:15" x14ac:dyDescent="0.25">
      <c r="A111" s="6">
        <v>43480</v>
      </c>
      <c r="B111" t="s">
        <v>43</v>
      </c>
      <c r="C111" t="s">
        <v>72</v>
      </c>
      <c r="D111">
        <v>1.0309601609999997</v>
      </c>
      <c r="E111">
        <v>0</v>
      </c>
      <c r="F111" s="8">
        <v>10.0152</v>
      </c>
      <c r="G111" s="10">
        <v>0.19892113805613931</v>
      </c>
      <c r="H111">
        <f t="shared" si="15"/>
        <v>8.3535102369102106</v>
      </c>
      <c r="I111">
        <f t="shared" si="16"/>
        <v>12.341640002363011</v>
      </c>
      <c r="J111">
        <f t="shared" si="17"/>
        <v>0</v>
      </c>
      <c r="K111" s="8" t="s">
        <v>69</v>
      </c>
      <c r="L111">
        <v>0.3</v>
      </c>
      <c r="M111">
        <v>1.3</v>
      </c>
      <c r="N111">
        <f t="shared" si="18"/>
        <v>48.132396009215746</v>
      </c>
      <c r="O111">
        <f t="shared" si="19"/>
        <v>0</v>
      </c>
    </row>
    <row r="112" spans="1:15" x14ac:dyDescent="0.25">
      <c r="A112" s="6">
        <v>43480</v>
      </c>
      <c r="B112" t="s">
        <v>38</v>
      </c>
      <c r="C112" t="s">
        <v>68</v>
      </c>
      <c r="D112">
        <v>1.129339611</v>
      </c>
      <c r="E112">
        <v>9.96229E-2</v>
      </c>
      <c r="F112" s="8">
        <v>10.0037</v>
      </c>
      <c r="G112" s="10">
        <v>0.23348318999218126</v>
      </c>
      <c r="H112">
        <f t="shared" si="15"/>
        <v>8.1101226844148648</v>
      </c>
      <c r="I112">
        <f t="shared" si="16"/>
        <v>13.925061986673022</v>
      </c>
      <c r="J112">
        <f t="shared" si="17"/>
        <v>1.2283772253093563</v>
      </c>
      <c r="K112" s="8" t="s">
        <v>69</v>
      </c>
      <c r="L112">
        <v>0.3</v>
      </c>
      <c r="M112">
        <v>1.3</v>
      </c>
      <c r="N112">
        <f t="shared" si="18"/>
        <v>54.307741748024782</v>
      </c>
      <c r="O112">
        <f t="shared" si="19"/>
        <v>4.7906711787064893</v>
      </c>
    </row>
    <row r="113" spans="1:15" x14ac:dyDescent="0.25">
      <c r="A113" s="6">
        <v>43480</v>
      </c>
      <c r="B113" t="s">
        <v>39</v>
      </c>
      <c r="C113" t="s">
        <v>70</v>
      </c>
      <c r="D113">
        <v>4.1313247109999995</v>
      </c>
      <c r="E113">
        <v>0</v>
      </c>
      <c r="F113" s="8">
        <v>10.017300000000001</v>
      </c>
      <c r="G113" s="10">
        <v>0.22287304144091369</v>
      </c>
      <c r="H113">
        <f t="shared" si="15"/>
        <v>8.1916107891270507</v>
      </c>
      <c r="I113">
        <f t="shared" si="16"/>
        <v>50.433606006813946</v>
      </c>
      <c r="J113">
        <f t="shared" si="17"/>
        <v>0</v>
      </c>
      <c r="K113" s="8" t="s">
        <v>69</v>
      </c>
      <c r="L113">
        <v>0.3</v>
      </c>
      <c r="M113">
        <v>1.3</v>
      </c>
      <c r="N113">
        <f t="shared" si="18"/>
        <v>196.6910634265744</v>
      </c>
      <c r="O113">
        <f t="shared" si="19"/>
        <v>0</v>
      </c>
    </row>
    <row r="114" spans="1:15" x14ac:dyDescent="0.25">
      <c r="A114" s="6">
        <v>43490</v>
      </c>
      <c r="B114" s="1" t="s">
        <v>24</v>
      </c>
      <c r="C114" t="s">
        <v>70</v>
      </c>
      <c r="D114">
        <v>1.3041410309999999</v>
      </c>
      <c r="E114">
        <v>0</v>
      </c>
      <c r="F114" s="8">
        <v>10.0634</v>
      </c>
      <c r="G114" s="10">
        <v>0.27484456222607329</v>
      </c>
      <c r="H114">
        <f t="shared" si="15"/>
        <v>7.8938250969418311</v>
      </c>
      <c r="I114">
        <f t="shared" si="16"/>
        <v>16.521027701832928</v>
      </c>
      <c r="J114">
        <f t="shared" si="17"/>
        <v>0</v>
      </c>
      <c r="K114" s="8" t="s">
        <v>69</v>
      </c>
      <c r="L114">
        <v>0.3</v>
      </c>
      <c r="M114">
        <v>1.3</v>
      </c>
      <c r="N114">
        <f t="shared" si="18"/>
        <v>64.432008037148421</v>
      </c>
      <c r="O114">
        <f t="shared" si="19"/>
        <v>0</v>
      </c>
    </row>
    <row r="115" spans="1:15" x14ac:dyDescent="0.25">
      <c r="A115" s="6">
        <v>43490</v>
      </c>
      <c r="B115" t="s">
        <v>25</v>
      </c>
      <c r="C115" t="s">
        <v>68</v>
      </c>
      <c r="D115">
        <v>1.0441753109999998</v>
      </c>
      <c r="E115">
        <v>0</v>
      </c>
      <c r="F115" s="8">
        <v>10.0114</v>
      </c>
      <c r="G115" s="10">
        <v>0.27484456222607329</v>
      </c>
      <c r="H115">
        <f t="shared" si="15"/>
        <v>7.8530358105136884</v>
      </c>
      <c r="I115">
        <f t="shared" si="16"/>
        <v>13.296454214586058</v>
      </c>
      <c r="J115">
        <f t="shared" si="17"/>
        <v>0</v>
      </c>
      <c r="K115" s="8" t="s">
        <v>69</v>
      </c>
      <c r="L115">
        <v>0.3</v>
      </c>
      <c r="M115">
        <v>1.3</v>
      </c>
      <c r="N115">
        <f t="shared" si="18"/>
        <v>51.856171436885624</v>
      </c>
      <c r="O115">
        <f t="shared" si="19"/>
        <v>0</v>
      </c>
    </row>
    <row r="116" spans="1:15" x14ac:dyDescent="0.25">
      <c r="A116" s="6">
        <v>43490</v>
      </c>
      <c r="B116" t="s">
        <v>26</v>
      </c>
      <c r="C116" t="s">
        <v>72</v>
      </c>
      <c r="D116">
        <v>0.64087604099999995</v>
      </c>
      <c r="E116">
        <v>0</v>
      </c>
      <c r="F116" s="8">
        <v>10.041700000000001</v>
      </c>
      <c r="G116" s="10">
        <v>0.26740442655935648</v>
      </c>
      <c r="H116">
        <f t="shared" si="15"/>
        <v>7.9230431814573725</v>
      </c>
      <c r="I116">
        <f t="shared" si="16"/>
        <v>8.088761178278931</v>
      </c>
      <c r="J116">
        <f t="shared" si="17"/>
        <v>0</v>
      </c>
      <c r="K116" s="8" t="s">
        <v>69</v>
      </c>
      <c r="L116">
        <v>0.3</v>
      </c>
      <c r="M116">
        <v>1.3</v>
      </c>
      <c r="N116">
        <f t="shared" si="18"/>
        <v>31.546168595287831</v>
      </c>
      <c r="O116">
        <f t="shared" si="19"/>
        <v>0</v>
      </c>
    </row>
    <row r="117" spans="1:15" x14ac:dyDescent="0.25">
      <c r="A117" s="6">
        <v>43490</v>
      </c>
      <c r="B117" t="s">
        <v>27</v>
      </c>
      <c r="C117" t="s">
        <v>71</v>
      </c>
      <c r="D117">
        <v>0</v>
      </c>
      <c r="E117">
        <v>0</v>
      </c>
      <c r="F117" s="8">
        <v>10.0085</v>
      </c>
      <c r="G117" s="10">
        <v>0.2342258554016341</v>
      </c>
      <c r="H117">
        <f t="shared" si="15"/>
        <v>8.1091316927104042</v>
      </c>
      <c r="I117">
        <f t="shared" si="16"/>
        <v>0</v>
      </c>
      <c r="J117">
        <f t="shared" si="17"/>
        <v>0</v>
      </c>
      <c r="K117" s="8" t="s">
        <v>69</v>
      </c>
      <c r="L117">
        <v>0.3</v>
      </c>
      <c r="M117">
        <v>1.3</v>
      </c>
      <c r="N117">
        <f t="shared" si="18"/>
        <v>0</v>
      </c>
      <c r="O117">
        <f t="shared" si="19"/>
        <v>0</v>
      </c>
    </row>
    <row r="118" spans="1:15" x14ac:dyDescent="0.25">
      <c r="A118" s="6">
        <v>43490</v>
      </c>
      <c r="B118" t="s">
        <v>28</v>
      </c>
      <c r="C118" t="s">
        <v>71</v>
      </c>
      <c r="D118">
        <v>0.71438390099999993</v>
      </c>
      <c r="E118">
        <v>0</v>
      </c>
      <c r="F118" s="8">
        <v>10.0029</v>
      </c>
      <c r="G118" s="10">
        <v>0.24486854530092919</v>
      </c>
      <c r="H118">
        <f t="shared" si="15"/>
        <v>8.0353062480038346</v>
      </c>
      <c r="I118">
        <f t="shared" si="16"/>
        <v>8.8905622132008997</v>
      </c>
      <c r="J118">
        <f t="shared" si="17"/>
        <v>0</v>
      </c>
      <c r="K118" s="8" t="s">
        <v>69</v>
      </c>
      <c r="L118">
        <v>0.3</v>
      </c>
      <c r="M118">
        <v>1.3</v>
      </c>
      <c r="N118">
        <f t="shared" si="18"/>
        <v>34.673192631483509</v>
      </c>
      <c r="O118">
        <f t="shared" si="19"/>
        <v>0</v>
      </c>
    </row>
    <row r="119" spans="1:15" x14ac:dyDescent="0.25">
      <c r="A119" s="6">
        <v>43490</v>
      </c>
      <c r="B119" t="s">
        <v>29</v>
      </c>
      <c r="C119" t="s">
        <v>72</v>
      </c>
      <c r="D119">
        <v>0.99210536100000002</v>
      </c>
      <c r="E119">
        <v>0</v>
      </c>
      <c r="F119" s="8">
        <v>10.0078</v>
      </c>
      <c r="G119" s="10">
        <v>0.2228900943165712</v>
      </c>
      <c r="H119">
        <f t="shared" si="15"/>
        <v>8.1837280770460357</v>
      </c>
      <c r="I119">
        <f t="shared" si="16"/>
        <v>12.122902321042249</v>
      </c>
      <c r="J119">
        <f t="shared" si="17"/>
        <v>0</v>
      </c>
      <c r="K119" s="8" t="s">
        <v>69</v>
      </c>
      <c r="L119">
        <v>0.3</v>
      </c>
      <c r="M119">
        <v>1.3</v>
      </c>
      <c r="N119">
        <f t="shared" si="18"/>
        <v>47.279319052064771</v>
      </c>
      <c r="O119">
        <f t="shared" si="19"/>
        <v>0</v>
      </c>
    </row>
    <row r="120" spans="1:15" x14ac:dyDescent="0.25">
      <c r="A120" s="6">
        <v>43490</v>
      </c>
      <c r="B120" t="s">
        <v>30</v>
      </c>
      <c r="C120" t="s">
        <v>68</v>
      </c>
      <c r="D120">
        <v>0.79466876100000006</v>
      </c>
      <c r="E120">
        <v>0</v>
      </c>
      <c r="F120" s="8">
        <v>10.0618</v>
      </c>
      <c r="G120" s="10">
        <v>0.21815711582318392</v>
      </c>
      <c r="H120">
        <f t="shared" si="15"/>
        <v>8.2598540609440363</v>
      </c>
      <c r="I120">
        <f t="shared" si="16"/>
        <v>9.6208571620837535</v>
      </c>
      <c r="J120">
        <f t="shared" si="17"/>
        <v>0</v>
      </c>
      <c r="K120" s="8" t="s">
        <v>69</v>
      </c>
      <c r="L120">
        <v>0.3</v>
      </c>
      <c r="M120">
        <v>1.3</v>
      </c>
      <c r="N120">
        <f t="shared" si="18"/>
        <v>37.521342932126636</v>
      </c>
      <c r="O120">
        <f t="shared" si="19"/>
        <v>0</v>
      </c>
    </row>
    <row r="121" spans="1:15" x14ac:dyDescent="0.25">
      <c r="A121" s="6">
        <v>43490</v>
      </c>
      <c r="B121" t="s">
        <v>31</v>
      </c>
      <c r="C121" t="s">
        <v>70</v>
      </c>
      <c r="D121">
        <v>0.84264992099999991</v>
      </c>
      <c r="E121">
        <v>0</v>
      </c>
      <c r="F121" s="8">
        <v>10.005100000000001</v>
      </c>
      <c r="G121" s="10">
        <v>0.21914603236498303</v>
      </c>
      <c r="H121">
        <f t="shared" si="15"/>
        <v>8.2066460738845386</v>
      </c>
      <c r="I121">
        <f t="shared" si="16"/>
        <v>10.267896451407944</v>
      </c>
      <c r="J121">
        <f t="shared" si="17"/>
        <v>0</v>
      </c>
      <c r="K121" s="8" t="s">
        <v>69</v>
      </c>
      <c r="L121">
        <v>0.3</v>
      </c>
      <c r="M121">
        <v>1.3</v>
      </c>
      <c r="N121">
        <f t="shared" si="18"/>
        <v>40.044796160490982</v>
      </c>
      <c r="O121">
        <f t="shared" si="19"/>
        <v>0</v>
      </c>
    </row>
    <row r="122" spans="1:15" x14ac:dyDescent="0.25">
      <c r="A122" s="6">
        <v>43490</v>
      </c>
      <c r="B122" t="s">
        <v>32</v>
      </c>
      <c r="C122" t="s">
        <v>72</v>
      </c>
      <c r="D122">
        <v>0.718585641</v>
      </c>
      <c r="E122">
        <v>0</v>
      </c>
      <c r="F122" s="8">
        <v>10.004200000000001</v>
      </c>
      <c r="G122" s="10">
        <v>0.24035505305960508</v>
      </c>
      <c r="H122">
        <f t="shared" si="15"/>
        <v>8.0655937792348009</v>
      </c>
      <c r="I122">
        <f t="shared" si="16"/>
        <v>8.9092714147100729</v>
      </c>
      <c r="J122">
        <f t="shared" si="17"/>
        <v>0</v>
      </c>
      <c r="K122" s="8" t="s">
        <v>69</v>
      </c>
      <c r="L122">
        <v>0.3</v>
      </c>
      <c r="M122">
        <v>1.3</v>
      </c>
      <c r="N122">
        <f t="shared" si="18"/>
        <v>34.746158517369288</v>
      </c>
      <c r="O122">
        <f t="shared" si="19"/>
        <v>0</v>
      </c>
    </row>
    <row r="123" spans="1:15" x14ac:dyDescent="0.25">
      <c r="A123" s="6">
        <v>43490</v>
      </c>
      <c r="B123" t="s">
        <v>41</v>
      </c>
      <c r="C123" t="s">
        <v>71</v>
      </c>
      <c r="D123">
        <v>1.1330669609999997</v>
      </c>
      <c r="E123">
        <v>2.7657899999999978E-2</v>
      </c>
      <c r="F123" s="8">
        <v>10.0227</v>
      </c>
      <c r="G123" s="10">
        <v>0.20428193408708195</v>
      </c>
      <c r="H123">
        <f t="shared" si="15"/>
        <v>8.3225528145100096</v>
      </c>
      <c r="I123">
        <f t="shared" si="16"/>
        <v>13.61441598813944</v>
      </c>
      <c r="J123">
        <f t="shared" si="17"/>
        <v>0.33232471594268082</v>
      </c>
      <c r="K123" s="8" t="s">
        <v>69</v>
      </c>
      <c r="L123">
        <v>0.3</v>
      </c>
      <c r="M123">
        <v>1.3</v>
      </c>
      <c r="N123">
        <f t="shared" si="18"/>
        <v>53.096222353743819</v>
      </c>
      <c r="O123">
        <f t="shared" si="19"/>
        <v>1.296066392176455</v>
      </c>
    </row>
    <row r="124" spans="1:15" x14ac:dyDescent="0.25">
      <c r="A124" s="6">
        <v>43490</v>
      </c>
      <c r="B124" t="s">
        <v>35</v>
      </c>
      <c r="C124" t="s">
        <v>70</v>
      </c>
      <c r="D124">
        <v>0.97541135099999998</v>
      </c>
      <c r="E124">
        <v>0.22667030000000002</v>
      </c>
      <c r="F124" s="8">
        <v>10.0381</v>
      </c>
      <c r="G124" s="10">
        <v>0.20272978906175448</v>
      </c>
      <c r="H124">
        <f t="shared" si="15"/>
        <v>8.3460974287754919</v>
      </c>
      <c r="I124">
        <f t="shared" si="16"/>
        <v>11.6870352799501</v>
      </c>
      <c r="J124">
        <f t="shared" si="17"/>
        <v>2.7158837041428621</v>
      </c>
      <c r="K124" s="8" t="s">
        <v>69</v>
      </c>
      <c r="L124">
        <v>0.3</v>
      </c>
      <c r="M124">
        <v>1.3</v>
      </c>
      <c r="N124">
        <f t="shared" si="18"/>
        <v>45.579437591805394</v>
      </c>
      <c r="O124">
        <f t="shared" si="19"/>
        <v>10.591946446157163</v>
      </c>
    </row>
    <row r="125" spans="1:15" x14ac:dyDescent="0.25">
      <c r="A125" s="6">
        <v>43490</v>
      </c>
      <c r="B125" t="s">
        <v>36</v>
      </c>
      <c r="C125" t="s">
        <v>68</v>
      </c>
      <c r="D125">
        <v>0.3707222309999999</v>
      </c>
      <c r="E125">
        <v>0</v>
      </c>
      <c r="F125" s="8">
        <v>10.0121</v>
      </c>
      <c r="G125" s="10">
        <v>0.23217361350327251</v>
      </c>
      <c r="H125">
        <f t="shared" si="15"/>
        <v>8.1255594911937372</v>
      </c>
      <c r="I125">
        <f t="shared" si="16"/>
        <v>4.5624209803863804</v>
      </c>
      <c r="J125">
        <f t="shared" si="17"/>
        <v>0</v>
      </c>
      <c r="K125" s="8" t="s">
        <v>69</v>
      </c>
      <c r="L125">
        <v>0.3</v>
      </c>
      <c r="M125">
        <v>1.3</v>
      </c>
      <c r="N125">
        <f t="shared" si="18"/>
        <v>17.793441823506885</v>
      </c>
      <c r="O125">
        <f t="shared" si="19"/>
        <v>0</v>
      </c>
    </row>
    <row r="126" spans="1:15" x14ac:dyDescent="0.25">
      <c r="A126" s="6">
        <v>43490</v>
      </c>
      <c r="B126" t="s">
        <v>42</v>
      </c>
      <c r="C126" t="s">
        <v>71</v>
      </c>
      <c r="D126">
        <v>0.47687264099999999</v>
      </c>
      <c r="E126">
        <v>0.14645850000000002</v>
      </c>
      <c r="F126" s="8">
        <v>10.0634</v>
      </c>
      <c r="G126" s="10">
        <v>0.29542510750738349</v>
      </c>
      <c r="H126">
        <f t="shared" si="15"/>
        <v>7.7684151261848546</v>
      </c>
      <c r="I126">
        <f t="shared" si="16"/>
        <v>6.1386091403974294</v>
      </c>
      <c r="J126">
        <f t="shared" si="17"/>
        <v>1.8853073325900804</v>
      </c>
      <c r="K126" s="8" t="s">
        <v>69</v>
      </c>
      <c r="L126">
        <v>0.3</v>
      </c>
      <c r="M126">
        <v>1.3</v>
      </c>
      <c r="N126">
        <f t="shared" si="18"/>
        <v>23.940575647549977</v>
      </c>
      <c r="O126">
        <f t="shared" si="19"/>
        <v>7.3526985971013135</v>
      </c>
    </row>
    <row r="127" spans="1:15" x14ac:dyDescent="0.25">
      <c r="A127" s="6">
        <v>43490</v>
      </c>
      <c r="B127" t="s">
        <v>43</v>
      </c>
      <c r="C127" t="s">
        <v>72</v>
      </c>
      <c r="D127">
        <v>1.406518911</v>
      </c>
      <c r="E127">
        <v>0</v>
      </c>
      <c r="F127" s="8">
        <v>10.007099999999999</v>
      </c>
      <c r="G127" s="10">
        <v>0.22570761599066222</v>
      </c>
      <c r="H127">
        <f t="shared" si="15"/>
        <v>8.1643451255802901</v>
      </c>
      <c r="I127">
        <f t="shared" si="16"/>
        <v>17.227577832215051</v>
      </c>
      <c r="J127">
        <f t="shared" si="17"/>
        <v>0</v>
      </c>
      <c r="K127" s="8" t="s">
        <v>69</v>
      </c>
      <c r="L127">
        <v>0.3</v>
      </c>
      <c r="M127">
        <v>1.3</v>
      </c>
      <c r="N127">
        <f t="shared" si="18"/>
        <v>67.187553545638707</v>
      </c>
      <c r="O127">
        <f t="shared" si="19"/>
        <v>0</v>
      </c>
    </row>
    <row r="128" spans="1:15" x14ac:dyDescent="0.25">
      <c r="A128" s="6">
        <v>43490</v>
      </c>
      <c r="B128" t="s">
        <v>38</v>
      </c>
      <c r="C128" t="s">
        <v>68</v>
      </c>
      <c r="D128">
        <v>0.91631591100000009</v>
      </c>
      <c r="E128">
        <v>0.41603550000000006</v>
      </c>
      <c r="F128" s="8">
        <v>10.0228</v>
      </c>
      <c r="G128" s="10">
        <v>0.23804589193190212</v>
      </c>
      <c r="H128">
        <f t="shared" si="15"/>
        <v>8.095661126390052</v>
      </c>
      <c r="I128">
        <f t="shared" si="16"/>
        <v>11.318605073685882</v>
      </c>
      <c r="J128">
        <f t="shared" si="17"/>
        <v>5.1389935115220791</v>
      </c>
      <c r="K128" s="8" t="s">
        <v>69</v>
      </c>
      <c r="L128">
        <v>0.3</v>
      </c>
      <c r="M128">
        <v>1.3</v>
      </c>
      <c r="N128">
        <f t="shared" si="18"/>
        <v>44.142559787374942</v>
      </c>
      <c r="O128">
        <f t="shared" si="19"/>
        <v>20.042074694936108</v>
      </c>
    </row>
    <row r="129" spans="1:15" x14ac:dyDescent="0.25">
      <c r="A129" s="6">
        <v>43490</v>
      </c>
      <c r="B129" t="s">
        <v>39</v>
      </c>
      <c r="C129" t="s">
        <v>70</v>
      </c>
      <c r="D129">
        <v>3.4472995109999998</v>
      </c>
      <c r="E129">
        <v>0</v>
      </c>
      <c r="F129" s="8">
        <v>10.0329</v>
      </c>
      <c r="G129" s="10">
        <v>0.2652978862937001</v>
      </c>
      <c r="H129">
        <f t="shared" si="15"/>
        <v>7.9292790327725005</v>
      </c>
      <c r="I129">
        <f t="shared" si="16"/>
        <v>43.475573211031765</v>
      </c>
      <c r="J129">
        <f t="shared" si="17"/>
        <v>0</v>
      </c>
      <c r="K129" s="8" t="s">
        <v>69</v>
      </c>
      <c r="L129">
        <v>0.3</v>
      </c>
      <c r="M129">
        <v>1.3</v>
      </c>
      <c r="N129">
        <f t="shared" si="18"/>
        <v>169.55473552302388</v>
      </c>
      <c r="O129">
        <f t="shared" si="19"/>
        <v>0</v>
      </c>
    </row>
    <row r="130" spans="1:15" x14ac:dyDescent="0.25">
      <c r="A130" s="6">
        <v>43501</v>
      </c>
      <c r="B130" s="1" t="s">
        <v>24</v>
      </c>
      <c r="C130" t="s">
        <v>70</v>
      </c>
      <c r="D130">
        <v>1.421993061</v>
      </c>
      <c r="E130">
        <v>0</v>
      </c>
      <c r="F130" s="8">
        <v>10.0183</v>
      </c>
      <c r="G130" s="10">
        <v>0.26385487981610056</v>
      </c>
      <c r="H130">
        <f t="shared" ref="H130:H161" si="20">F130*1/(1+G130)</f>
        <v>7.926780328970783</v>
      </c>
      <c r="I130">
        <f t="shared" ref="I130:I161" si="21">D130*100/H130</f>
        <v>17.939100138840764</v>
      </c>
      <c r="J130">
        <f t="shared" ref="J130:J161" si="22">E130*100/H130</f>
        <v>0</v>
      </c>
      <c r="K130" s="8" t="s">
        <v>69</v>
      </c>
      <c r="L130">
        <v>0.3</v>
      </c>
      <c r="M130">
        <v>1.3</v>
      </c>
      <c r="N130">
        <f t="shared" ref="N130:N161" si="23">I130*(10000*L130*M130)/1000</f>
        <v>69.962490541478985</v>
      </c>
      <c r="O130">
        <f t="shared" ref="O130:O161" si="24">J130*(10000*L130*M130)/1000</f>
        <v>0</v>
      </c>
    </row>
    <row r="131" spans="1:15" x14ac:dyDescent="0.25">
      <c r="A131" s="6">
        <v>43501</v>
      </c>
      <c r="B131" t="s">
        <v>25</v>
      </c>
      <c r="C131" t="s">
        <v>68</v>
      </c>
      <c r="D131">
        <v>1.770918201</v>
      </c>
      <c r="E131">
        <v>0</v>
      </c>
      <c r="F131" s="8">
        <v>10.054399999999999</v>
      </c>
      <c r="G131" s="10">
        <v>0.28106929085928839</v>
      </c>
      <c r="H131">
        <f t="shared" si="20"/>
        <v>7.8484435398930863</v>
      </c>
      <c r="I131">
        <f t="shared" si="21"/>
        <v>22.563941398043415</v>
      </c>
      <c r="J131">
        <f t="shared" si="22"/>
        <v>0</v>
      </c>
      <c r="K131" s="8" t="s">
        <v>69</v>
      </c>
      <c r="L131">
        <v>0.3</v>
      </c>
      <c r="M131">
        <v>1.3</v>
      </c>
      <c r="N131">
        <f t="shared" si="23"/>
        <v>87.999371452369317</v>
      </c>
      <c r="O131">
        <f t="shared" si="24"/>
        <v>0</v>
      </c>
    </row>
    <row r="132" spans="1:15" x14ac:dyDescent="0.25">
      <c r="A132" s="6">
        <v>43501</v>
      </c>
      <c r="B132" t="s">
        <v>26</v>
      </c>
      <c r="C132" t="s">
        <v>72</v>
      </c>
      <c r="D132">
        <v>0.93249035100000011</v>
      </c>
      <c r="E132">
        <v>0</v>
      </c>
      <c r="F132" s="8">
        <v>10.011699999999999</v>
      </c>
      <c r="G132" s="10">
        <v>0.25870122043091803</v>
      </c>
      <c r="H132">
        <f t="shared" si="20"/>
        <v>7.9539924467321015</v>
      </c>
      <c r="I132">
        <f t="shared" si="21"/>
        <v>11.723550873915073</v>
      </c>
      <c r="J132">
        <f t="shared" si="22"/>
        <v>0</v>
      </c>
      <c r="K132" s="8" t="s">
        <v>69</v>
      </c>
      <c r="L132">
        <v>0.3</v>
      </c>
      <c r="M132">
        <v>1.3</v>
      </c>
      <c r="N132">
        <f t="shared" si="23"/>
        <v>45.721848408268784</v>
      </c>
      <c r="O132">
        <f t="shared" si="24"/>
        <v>0</v>
      </c>
    </row>
    <row r="133" spans="1:15" x14ac:dyDescent="0.25">
      <c r="A133" s="6">
        <v>43501</v>
      </c>
      <c r="B133" t="s">
        <v>27</v>
      </c>
      <c r="C133" t="s">
        <v>71</v>
      </c>
      <c r="D133">
        <v>0.76835141099999993</v>
      </c>
      <c r="E133">
        <v>0</v>
      </c>
      <c r="F133" s="8">
        <v>10.002800000000001</v>
      </c>
      <c r="G133" s="10">
        <v>0.26047395260473866</v>
      </c>
      <c r="H133">
        <f t="shared" si="20"/>
        <v>7.9357451055053216</v>
      </c>
      <c r="I133">
        <f t="shared" si="21"/>
        <v>9.6821583957751614</v>
      </c>
      <c r="J133">
        <f t="shared" si="22"/>
        <v>0</v>
      </c>
      <c r="K133" s="8" t="s">
        <v>69</v>
      </c>
      <c r="L133">
        <v>0.3</v>
      </c>
      <c r="M133">
        <v>1.3</v>
      </c>
      <c r="N133">
        <f t="shared" si="23"/>
        <v>37.760417743523135</v>
      </c>
      <c r="O133">
        <f t="shared" si="24"/>
        <v>0</v>
      </c>
    </row>
    <row r="134" spans="1:15" x14ac:dyDescent="0.25">
      <c r="A134" s="6">
        <v>43501</v>
      </c>
      <c r="B134" t="s">
        <v>28</v>
      </c>
      <c r="C134" t="s">
        <v>71</v>
      </c>
      <c r="D134">
        <v>1.1677652009999999</v>
      </c>
      <c r="E134">
        <v>0</v>
      </c>
      <c r="F134" s="8">
        <v>10.0189</v>
      </c>
      <c r="G134" s="10">
        <v>0.25885599598595066</v>
      </c>
      <c r="H134">
        <f t="shared" si="20"/>
        <v>7.9587339870062594</v>
      </c>
      <c r="I134">
        <f t="shared" si="21"/>
        <v>14.672750752902902</v>
      </c>
      <c r="J134">
        <f t="shared" si="22"/>
        <v>0</v>
      </c>
      <c r="K134" s="8" t="s">
        <v>69</v>
      </c>
      <c r="L134">
        <v>0.3</v>
      </c>
      <c r="M134">
        <v>1.3</v>
      </c>
      <c r="N134">
        <f t="shared" si="23"/>
        <v>57.223727936321318</v>
      </c>
      <c r="O134">
        <f t="shared" si="24"/>
        <v>0</v>
      </c>
    </row>
    <row r="135" spans="1:15" x14ac:dyDescent="0.25">
      <c r="A135" s="6">
        <v>43501</v>
      </c>
      <c r="B135" t="s">
        <v>29</v>
      </c>
      <c r="C135" t="s">
        <v>72</v>
      </c>
      <c r="D135">
        <v>1.9205091809999999</v>
      </c>
      <c r="E135">
        <v>0</v>
      </c>
      <c r="F135" s="8">
        <v>10.008800000000001</v>
      </c>
      <c r="G135" s="10">
        <v>0.22711533772250697</v>
      </c>
      <c r="H135">
        <f t="shared" si="20"/>
        <v>8.1563645179238513</v>
      </c>
      <c r="I135">
        <f t="shared" si="21"/>
        <v>23.546142117356627</v>
      </c>
      <c r="J135">
        <f t="shared" si="22"/>
        <v>0</v>
      </c>
      <c r="K135" s="8" t="s">
        <v>69</v>
      </c>
      <c r="L135">
        <v>0.3</v>
      </c>
      <c r="M135">
        <v>1.3</v>
      </c>
      <c r="N135">
        <f t="shared" si="23"/>
        <v>91.829954257690844</v>
      </c>
      <c r="O135">
        <f t="shared" si="24"/>
        <v>0</v>
      </c>
    </row>
    <row r="136" spans="1:15" x14ac:dyDescent="0.25">
      <c r="A136" s="6">
        <v>43501</v>
      </c>
      <c r="B136" t="s">
        <v>30</v>
      </c>
      <c r="C136" t="s">
        <v>68</v>
      </c>
      <c r="D136">
        <v>1.3663764810000001</v>
      </c>
      <c r="E136">
        <v>0</v>
      </c>
      <c r="F136" s="8">
        <v>10.0746</v>
      </c>
      <c r="G136" s="10">
        <v>0.25976171405686815</v>
      </c>
      <c r="H136">
        <f t="shared" si="20"/>
        <v>7.9972266878601239</v>
      </c>
      <c r="I136">
        <f t="shared" si="21"/>
        <v>17.08562898528529</v>
      </c>
      <c r="J136">
        <f t="shared" si="22"/>
        <v>0</v>
      </c>
      <c r="K136" s="8" t="s">
        <v>69</v>
      </c>
      <c r="L136">
        <v>0.3</v>
      </c>
      <c r="M136">
        <v>1.3</v>
      </c>
      <c r="N136">
        <f t="shared" si="23"/>
        <v>66.633953042612632</v>
      </c>
      <c r="O136">
        <f t="shared" si="24"/>
        <v>0</v>
      </c>
    </row>
    <row r="137" spans="1:15" x14ac:dyDescent="0.25">
      <c r="A137" s="6">
        <v>43501</v>
      </c>
      <c r="B137" t="s">
        <v>31</v>
      </c>
      <c r="C137" t="s">
        <v>70</v>
      </c>
      <c r="D137">
        <v>0.92471939099999978</v>
      </c>
      <c r="E137">
        <v>0</v>
      </c>
      <c r="F137" s="8">
        <v>10.0259</v>
      </c>
      <c r="G137" s="10">
        <v>0.24541182290378447</v>
      </c>
      <c r="H137">
        <f t="shared" si="20"/>
        <v>8.0502688473149018</v>
      </c>
      <c r="I137">
        <f t="shared" si="21"/>
        <v>11.486813776516692</v>
      </c>
      <c r="J137">
        <f t="shared" si="22"/>
        <v>0</v>
      </c>
      <c r="K137" s="8" t="s">
        <v>69</v>
      </c>
      <c r="L137">
        <v>0.3</v>
      </c>
      <c r="M137">
        <v>1.3</v>
      </c>
      <c r="N137">
        <f t="shared" si="23"/>
        <v>44.798573728415107</v>
      </c>
      <c r="O137">
        <f t="shared" si="24"/>
        <v>0</v>
      </c>
    </row>
    <row r="138" spans="1:15" x14ac:dyDescent="0.25">
      <c r="A138" s="6">
        <v>43501</v>
      </c>
      <c r="B138" t="s">
        <v>32</v>
      </c>
      <c r="C138" t="s">
        <v>72</v>
      </c>
      <c r="D138">
        <v>0.88200170099999986</v>
      </c>
      <c r="E138">
        <v>0</v>
      </c>
      <c r="F138" s="8">
        <v>10.0364</v>
      </c>
      <c r="G138" s="10">
        <v>0.24564979616187729</v>
      </c>
      <c r="H138">
        <f t="shared" si="20"/>
        <v>8.0571602314907214</v>
      </c>
      <c r="I138">
        <f t="shared" si="21"/>
        <v>10.946806016749818</v>
      </c>
      <c r="J138">
        <f t="shared" si="22"/>
        <v>0</v>
      </c>
      <c r="K138" s="8" t="s">
        <v>69</v>
      </c>
      <c r="L138">
        <v>0.3</v>
      </c>
      <c r="M138">
        <v>1.3</v>
      </c>
      <c r="N138">
        <f t="shared" si="23"/>
        <v>42.692543465324292</v>
      </c>
      <c r="O138">
        <f t="shared" si="24"/>
        <v>0</v>
      </c>
    </row>
    <row r="139" spans="1:15" x14ac:dyDescent="0.25">
      <c r="A139" s="6">
        <v>43501</v>
      </c>
      <c r="B139" t="s">
        <v>41</v>
      </c>
      <c r="C139" t="s">
        <v>71</v>
      </c>
      <c r="D139">
        <v>1.5586851510000002</v>
      </c>
      <c r="E139">
        <v>0</v>
      </c>
      <c r="F139" s="8">
        <v>10.040100000000001</v>
      </c>
      <c r="G139" s="10">
        <v>0.24174366031059633</v>
      </c>
      <c r="H139">
        <f t="shared" si="20"/>
        <v>8.0854852099576497</v>
      </c>
      <c r="I139">
        <f t="shared" si="21"/>
        <v>19.277570987086925</v>
      </c>
      <c r="J139">
        <f t="shared" si="22"/>
        <v>0</v>
      </c>
      <c r="K139" s="8" t="s">
        <v>69</v>
      </c>
      <c r="L139">
        <v>0.3</v>
      </c>
      <c r="M139">
        <v>1.3</v>
      </c>
      <c r="N139">
        <f t="shared" si="23"/>
        <v>75.182526849639004</v>
      </c>
      <c r="O139">
        <f t="shared" si="24"/>
        <v>0</v>
      </c>
    </row>
    <row r="140" spans="1:15" x14ac:dyDescent="0.25">
      <c r="A140" s="6">
        <v>43501</v>
      </c>
      <c r="B140" t="s">
        <v>35</v>
      </c>
      <c r="C140" t="s">
        <v>70</v>
      </c>
      <c r="D140">
        <v>1.6556866109999999</v>
      </c>
      <c r="E140">
        <v>0</v>
      </c>
      <c r="F140" s="8">
        <v>10.055899999999999</v>
      </c>
      <c r="G140" s="10">
        <v>0.27262654243263668</v>
      </c>
      <c r="H140">
        <f t="shared" si="20"/>
        <v>7.9016896667722012</v>
      </c>
      <c r="I140">
        <f t="shared" si="21"/>
        <v>20.953576776906491</v>
      </c>
      <c r="J140">
        <f t="shared" si="22"/>
        <v>0</v>
      </c>
      <c r="K140" s="8" t="s">
        <v>69</v>
      </c>
      <c r="L140">
        <v>0.3</v>
      </c>
      <c r="M140">
        <v>1.3</v>
      </c>
      <c r="N140">
        <f t="shared" si="23"/>
        <v>81.718949429935307</v>
      </c>
      <c r="O140">
        <f t="shared" si="24"/>
        <v>0</v>
      </c>
    </row>
    <row r="141" spans="1:15" x14ac:dyDescent="0.25">
      <c r="A141" s="6">
        <v>43501</v>
      </c>
      <c r="B141" t="s">
        <v>36</v>
      </c>
      <c r="C141" t="s">
        <v>68</v>
      </c>
      <c r="D141">
        <v>0.650024991</v>
      </c>
      <c r="E141">
        <v>0</v>
      </c>
      <c r="F141" s="8">
        <v>10.010300000000001</v>
      </c>
      <c r="G141" s="10">
        <v>0.28313805399898062</v>
      </c>
      <c r="H141">
        <f t="shared" si="20"/>
        <v>7.801420875019855</v>
      </c>
      <c r="I141">
        <f t="shared" si="21"/>
        <v>8.3321359200268201</v>
      </c>
      <c r="J141">
        <f t="shared" si="22"/>
        <v>0</v>
      </c>
      <c r="K141" s="8" t="s">
        <v>69</v>
      </c>
      <c r="L141">
        <v>0.3</v>
      </c>
      <c r="M141">
        <v>1.3</v>
      </c>
      <c r="N141">
        <f t="shared" si="23"/>
        <v>32.495330088104595</v>
      </c>
      <c r="O141">
        <f t="shared" si="24"/>
        <v>0</v>
      </c>
    </row>
    <row r="142" spans="1:15" x14ac:dyDescent="0.25">
      <c r="A142" s="6">
        <v>43501</v>
      </c>
      <c r="B142" t="s">
        <v>42</v>
      </c>
      <c r="C142" t="s">
        <v>71</v>
      </c>
      <c r="D142">
        <v>0.3584106809999999</v>
      </c>
      <c r="E142">
        <v>0</v>
      </c>
      <c r="F142" s="8">
        <v>10.0448</v>
      </c>
      <c r="G142" s="10">
        <v>0.2579176464702061</v>
      </c>
      <c r="H142">
        <f t="shared" si="20"/>
        <v>7.9852604247872057</v>
      </c>
      <c r="I142">
        <f t="shared" si="21"/>
        <v>4.4884031569897225</v>
      </c>
      <c r="J142">
        <f t="shared" si="22"/>
        <v>0</v>
      </c>
      <c r="K142" s="8" t="s">
        <v>69</v>
      </c>
      <c r="L142">
        <v>0.3</v>
      </c>
      <c r="M142">
        <v>1.3</v>
      </c>
      <c r="N142">
        <f t="shared" si="23"/>
        <v>17.504772312259917</v>
      </c>
      <c r="O142">
        <f t="shared" si="24"/>
        <v>0</v>
      </c>
    </row>
    <row r="143" spans="1:15" x14ac:dyDescent="0.25">
      <c r="A143" s="6">
        <v>43501</v>
      </c>
      <c r="B143" t="s">
        <v>43</v>
      </c>
      <c r="C143" t="s">
        <v>72</v>
      </c>
      <c r="D143">
        <v>1.142758071</v>
      </c>
      <c r="E143">
        <v>0</v>
      </c>
      <c r="F143" s="8">
        <v>10.0587</v>
      </c>
      <c r="G143" s="10">
        <v>0.24403288105377885</v>
      </c>
      <c r="H143">
        <f t="shared" si="20"/>
        <v>8.0855579890136102</v>
      </c>
      <c r="I143">
        <f t="shared" si="21"/>
        <v>14.133323544927167</v>
      </c>
      <c r="J143">
        <f t="shared" si="22"/>
        <v>0</v>
      </c>
      <c r="K143" s="8" t="s">
        <v>69</v>
      </c>
      <c r="L143">
        <v>0.3</v>
      </c>
      <c r="M143">
        <v>1.3</v>
      </c>
      <c r="N143">
        <f t="shared" si="23"/>
        <v>55.119961825215952</v>
      </c>
      <c r="O143">
        <f t="shared" si="24"/>
        <v>0</v>
      </c>
    </row>
    <row r="144" spans="1:15" x14ac:dyDescent="0.25">
      <c r="A144" s="6">
        <v>43501</v>
      </c>
      <c r="B144" t="s">
        <v>38</v>
      </c>
      <c r="C144" t="s">
        <v>68</v>
      </c>
      <c r="D144">
        <v>1.0870511309999999</v>
      </c>
      <c r="E144">
        <v>0</v>
      </c>
      <c r="F144" s="8">
        <v>10.0084</v>
      </c>
      <c r="G144" s="10">
        <v>0.23348039215686336</v>
      </c>
      <c r="H144">
        <f t="shared" si="20"/>
        <v>8.1139514366331476</v>
      </c>
      <c r="I144">
        <f t="shared" si="21"/>
        <v>13.397308814200489</v>
      </c>
      <c r="J144">
        <f t="shared" si="22"/>
        <v>0</v>
      </c>
      <c r="K144" s="8" t="s">
        <v>69</v>
      </c>
      <c r="L144">
        <v>0.3</v>
      </c>
      <c r="M144">
        <v>1.3</v>
      </c>
      <c r="N144">
        <f t="shared" si="23"/>
        <v>52.249504375381903</v>
      </c>
      <c r="O144">
        <f t="shared" si="24"/>
        <v>0</v>
      </c>
    </row>
    <row r="145" spans="1:15" x14ac:dyDescent="0.25">
      <c r="A145" s="6">
        <v>43501</v>
      </c>
      <c r="B145" t="s">
        <v>39</v>
      </c>
      <c r="C145" t="s">
        <v>70</v>
      </c>
      <c r="D145">
        <v>3.6924010109999994</v>
      </c>
      <c r="E145">
        <v>0.22635910000000004</v>
      </c>
      <c r="F145" s="8">
        <v>10.037599999999999</v>
      </c>
      <c r="G145" s="10">
        <v>0.28144902430325575</v>
      </c>
      <c r="H145">
        <f t="shared" si="20"/>
        <v>7.8330076418432668</v>
      </c>
      <c r="I145">
        <f t="shared" si="21"/>
        <v>47.138994110965811</v>
      </c>
      <c r="J145">
        <f t="shared" si="22"/>
        <v>2.8898107898019756</v>
      </c>
      <c r="K145" s="8" t="s">
        <v>69</v>
      </c>
      <c r="L145">
        <v>0.3</v>
      </c>
      <c r="M145">
        <v>1.3</v>
      </c>
      <c r="N145">
        <f t="shared" si="23"/>
        <v>183.84207703276667</v>
      </c>
      <c r="O145">
        <f t="shared" si="24"/>
        <v>11.270262080227706</v>
      </c>
    </row>
    <row r="146" spans="1:15" x14ac:dyDescent="0.25">
      <c r="A146" s="6">
        <v>43509</v>
      </c>
      <c r="B146" s="1" t="s">
        <v>24</v>
      </c>
      <c r="C146" t="s">
        <v>70</v>
      </c>
      <c r="D146">
        <v>1.2414989609999998</v>
      </c>
      <c r="E146">
        <v>0.36811069999999996</v>
      </c>
      <c r="F146" s="8">
        <v>10.0053</v>
      </c>
      <c r="G146" s="10">
        <v>0.27741083223249596</v>
      </c>
      <c r="H146">
        <f t="shared" si="20"/>
        <v>7.8324840744570885</v>
      </c>
      <c r="I146">
        <f t="shared" si="21"/>
        <v>15.850641369941819</v>
      </c>
      <c r="J146">
        <f t="shared" si="22"/>
        <v>4.6997950650224034</v>
      </c>
      <c r="K146" s="8" t="s">
        <v>69</v>
      </c>
      <c r="L146">
        <v>0.3</v>
      </c>
      <c r="M146">
        <v>1.3</v>
      </c>
      <c r="N146">
        <f t="shared" si="23"/>
        <v>61.817501342773099</v>
      </c>
      <c r="O146">
        <f t="shared" si="24"/>
        <v>18.329200753587376</v>
      </c>
    </row>
    <row r="147" spans="1:15" x14ac:dyDescent="0.25">
      <c r="A147" s="6">
        <v>43509</v>
      </c>
      <c r="B147" t="s">
        <v>25</v>
      </c>
      <c r="C147" t="s">
        <v>68</v>
      </c>
      <c r="D147">
        <v>0.44791226099999998</v>
      </c>
      <c r="E147">
        <v>0</v>
      </c>
      <c r="F147" s="8">
        <v>10.0161</v>
      </c>
      <c r="G147" s="10">
        <v>0.27741083223249596</v>
      </c>
      <c r="H147">
        <f t="shared" si="20"/>
        <v>7.8409386763185154</v>
      </c>
      <c r="I147">
        <f t="shared" si="21"/>
        <v>5.7124826438548828</v>
      </c>
      <c r="J147">
        <f t="shared" si="22"/>
        <v>0</v>
      </c>
      <c r="K147" s="8" t="s">
        <v>69</v>
      </c>
      <c r="L147">
        <v>0.3</v>
      </c>
      <c r="M147">
        <v>1.3</v>
      </c>
      <c r="N147">
        <f t="shared" si="23"/>
        <v>22.278682311034046</v>
      </c>
      <c r="O147">
        <f t="shared" si="24"/>
        <v>0</v>
      </c>
    </row>
    <row r="148" spans="1:15" x14ac:dyDescent="0.25">
      <c r="A148" s="6">
        <v>43509</v>
      </c>
      <c r="B148" t="s">
        <v>26</v>
      </c>
      <c r="C148" t="s">
        <v>72</v>
      </c>
      <c r="D148">
        <v>0.62585369099999999</v>
      </c>
      <c r="E148">
        <v>0</v>
      </c>
      <c r="F148" s="8">
        <v>10.0535</v>
      </c>
      <c r="G148" s="10">
        <v>0.25943017656500877</v>
      </c>
      <c r="H148">
        <f t="shared" si="20"/>
        <v>7.9825783017364929</v>
      </c>
      <c r="I148">
        <f t="shared" si="21"/>
        <v>7.8402449351966235</v>
      </c>
      <c r="J148">
        <f t="shared" si="22"/>
        <v>0</v>
      </c>
      <c r="K148" s="8" t="s">
        <v>69</v>
      </c>
      <c r="L148">
        <v>0.3</v>
      </c>
      <c r="M148">
        <v>1.3</v>
      </c>
      <c r="N148">
        <f t="shared" si="23"/>
        <v>30.576955247266834</v>
      </c>
      <c r="O148">
        <f t="shared" si="24"/>
        <v>0</v>
      </c>
    </row>
    <row r="149" spans="1:15" x14ac:dyDescent="0.25">
      <c r="A149" s="6">
        <v>43509</v>
      </c>
      <c r="B149" t="s">
        <v>27</v>
      </c>
      <c r="C149" t="s">
        <v>71</v>
      </c>
      <c r="D149">
        <v>0.30548231100000001</v>
      </c>
      <c r="E149">
        <v>0</v>
      </c>
      <c r="F149" s="8">
        <v>10.0228</v>
      </c>
      <c r="G149" s="10">
        <v>0.24172576832151282</v>
      </c>
      <c r="H149">
        <f t="shared" si="20"/>
        <v>8.0716694907187065</v>
      </c>
      <c r="I149">
        <f t="shared" si="21"/>
        <v>3.7846236314713089</v>
      </c>
      <c r="J149">
        <f t="shared" si="22"/>
        <v>0</v>
      </c>
      <c r="K149" s="8" t="s">
        <v>69</v>
      </c>
      <c r="L149">
        <v>0.3</v>
      </c>
      <c r="M149">
        <v>1.3</v>
      </c>
      <c r="N149">
        <f t="shared" si="23"/>
        <v>14.760032162738105</v>
      </c>
      <c r="O149">
        <f t="shared" si="24"/>
        <v>0</v>
      </c>
    </row>
    <row r="150" spans="1:15" x14ac:dyDescent="0.25">
      <c r="A150" s="6">
        <v>43509</v>
      </c>
      <c r="B150" t="s">
        <v>28</v>
      </c>
      <c r="C150" t="s">
        <v>71</v>
      </c>
      <c r="D150">
        <v>0.54288062100000001</v>
      </c>
      <c r="E150">
        <v>0</v>
      </c>
      <c r="F150" s="8">
        <v>10.0943</v>
      </c>
      <c r="G150" s="10">
        <v>0.24186321335368616</v>
      </c>
      <c r="H150">
        <f t="shared" si="20"/>
        <v>8.1283509258157842</v>
      </c>
      <c r="I150">
        <f t="shared" si="21"/>
        <v>6.6788531395193784</v>
      </c>
      <c r="J150">
        <f t="shared" si="22"/>
        <v>0</v>
      </c>
      <c r="K150" s="8" t="s">
        <v>69</v>
      </c>
      <c r="L150">
        <v>0.3</v>
      </c>
      <c r="M150">
        <v>1.3</v>
      </c>
      <c r="N150">
        <f t="shared" si="23"/>
        <v>26.047527244125575</v>
      </c>
      <c r="O150">
        <f t="shared" si="24"/>
        <v>0</v>
      </c>
    </row>
    <row r="151" spans="1:15" x14ac:dyDescent="0.25">
      <c r="A151" s="6">
        <v>43509</v>
      </c>
      <c r="B151" t="s">
        <v>29</v>
      </c>
      <c r="C151" t="s">
        <v>72</v>
      </c>
      <c r="D151">
        <v>1.041328971</v>
      </c>
      <c r="E151">
        <v>6.430169999999992E-2</v>
      </c>
      <c r="F151" s="8">
        <v>10.0464</v>
      </c>
      <c r="G151" s="10">
        <v>0.21079791847354734</v>
      </c>
      <c r="H151">
        <f t="shared" si="20"/>
        <v>8.297338347480391</v>
      </c>
      <c r="I151">
        <f t="shared" si="21"/>
        <v>12.550156777880641</v>
      </c>
      <c r="J151">
        <f t="shared" si="22"/>
        <v>0.77496779457627019</v>
      </c>
      <c r="K151" s="8" t="s">
        <v>69</v>
      </c>
      <c r="L151">
        <v>0.3</v>
      </c>
      <c r="M151">
        <v>1.3</v>
      </c>
      <c r="N151">
        <f t="shared" si="23"/>
        <v>48.945611433734499</v>
      </c>
      <c r="O151">
        <f t="shared" si="24"/>
        <v>3.0223743988474538</v>
      </c>
    </row>
    <row r="152" spans="1:15" x14ac:dyDescent="0.25">
      <c r="A152" s="6">
        <v>43509</v>
      </c>
      <c r="B152" t="s">
        <v>30</v>
      </c>
      <c r="C152" t="s">
        <v>68</v>
      </c>
      <c r="D152">
        <v>1.1116516409999999</v>
      </c>
      <c r="E152">
        <v>0.13906749999999998</v>
      </c>
      <c r="F152" s="8">
        <v>10.019600000000001</v>
      </c>
      <c r="G152" s="10">
        <v>0.20006986289407117</v>
      </c>
      <c r="H152">
        <f t="shared" si="20"/>
        <v>8.3491805850676712</v>
      </c>
      <c r="I152">
        <f t="shared" si="21"/>
        <v>13.314499904196166</v>
      </c>
      <c r="J152">
        <f t="shared" si="22"/>
        <v>1.6656424972855324</v>
      </c>
      <c r="K152" s="8" t="s">
        <v>69</v>
      </c>
      <c r="L152">
        <v>0.3</v>
      </c>
      <c r="M152">
        <v>1.3</v>
      </c>
      <c r="N152">
        <f t="shared" si="23"/>
        <v>51.926549626365052</v>
      </c>
      <c r="O152">
        <f t="shared" si="24"/>
        <v>6.4960057394135768</v>
      </c>
    </row>
    <row r="153" spans="1:15" x14ac:dyDescent="0.25">
      <c r="A153" s="6">
        <v>43509</v>
      </c>
      <c r="B153" t="s">
        <v>31</v>
      </c>
      <c r="C153" t="s">
        <v>70</v>
      </c>
      <c r="D153">
        <v>0.6531198210000001</v>
      </c>
      <c r="E153">
        <v>1.8283000000000578E-3</v>
      </c>
      <c r="F153" s="8">
        <v>10.008100000000001</v>
      </c>
      <c r="G153" s="10">
        <v>0.23863856120672991</v>
      </c>
      <c r="H153">
        <f t="shared" si="20"/>
        <v>8.0799196096799371</v>
      </c>
      <c r="I153">
        <f t="shared" si="21"/>
        <v>8.0832465241058458</v>
      </c>
      <c r="J153">
        <f t="shared" si="22"/>
        <v>2.2627700377237797E-2</v>
      </c>
      <c r="K153" s="8" t="s">
        <v>69</v>
      </c>
      <c r="L153">
        <v>0.3</v>
      </c>
      <c r="M153">
        <v>1.3</v>
      </c>
      <c r="N153">
        <f t="shared" si="23"/>
        <v>31.5246614440128</v>
      </c>
      <c r="O153">
        <f t="shared" si="24"/>
        <v>8.8248031471227409E-2</v>
      </c>
    </row>
    <row r="154" spans="1:15" x14ac:dyDescent="0.25">
      <c r="A154" s="6">
        <v>43509</v>
      </c>
      <c r="B154" t="s">
        <v>32</v>
      </c>
      <c r="C154" t="s">
        <v>72</v>
      </c>
      <c r="D154">
        <v>0.52663841099999997</v>
      </c>
      <c r="E154">
        <v>2.0500300000000075E-2</v>
      </c>
      <c r="F154" s="8">
        <v>10.0038</v>
      </c>
      <c r="G154" s="10">
        <v>0.280679638257057</v>
      </c>
      <c r="H154">
        <f t="shared" si="20"/>
        <v>7.8113211931866795</v>
      </c>
      <c r="I154">
        <f t="shared" si="21"/>
        <v>6.7419889411198879</v>
      </c>
      <c r="J154">
        <f t="shared" si="22"/>
        <v>0.26244343937465009</v>
      </c>
      <c r="K154" s="8" t="s">
        <v>69</v>
      </c>
      <c r="L154">
        <v>0.3</v>
      </c>
      <c r="M154">
        <v>1.3</v>
      </c>
      <c r="N154">
        <f t="shared" si="23"/>
        <v>26.293756870367563</v>
      </c>
      <c r="O154">
        <f t="shared" si="24"/>
        <v>1.0235294135611352</v>
      </c>
    </row>
    <row r="155" spans="1:15" x14ac:dyDescent="0.25">
      <c r="A155" s="6">
        <v>43509</v>
      </c>
      <c r="B155" t="s">
        <v>41</v>
      </c>
      <c r="C155" t="s">
        <v>71</v>
      </c>
      <c r="D155">
        <v>0.81782351100000006</v>
      </c>
      <c r="E155">
        <v>5.7999899999999917E-2</v>
      </c>
      <c r="F155" s="8">
        <v>10.063800000000001</v>
      </c>
      <c r="G155" s="10">
        <v>0.33135802469135694</v>
      </c>
      <c r="H155">
        <f t="shared" si="20"/>
        <v>7.5590485905044575</v>
      </c>
      <c r="I155">
        <f t="shared" si="21"/>
        <v>10.819132873776407</v>
      </c>
      <c r="J155">
        <f t="shared" si="22"/>
        <v>0.76729100634249603</v>
      </c>
      <c r="K155" s="8" t="s">
        <v>69</v>
      </c>
      <c r="L155">
        <v>0.3</v>
      </c>
      <c r="M155">
        <v>1.3</v>
      </c>
      <c r="N155">
        <f t="shared" si="23"/>
        <v>42.194618207727991</v>
      </c>
      <c r="O155">
        <f t="shared" si="24"/>
        <v>2.9924349247357345</v>
      </c>
    </row>
    <row r="156" spans="1:15" x14ac:dyDescent="0.25">
      <c r="A156" s="6">
        <v>43509</v>
      </c>
      <c r="B156" t="s">
        <v>35</v>
      </c>
      <c r="C156" t="s">
        <v>70</v>
      </c>
      <c r="D156">
        <v>1.2613555710000002</v>
      </c>
      <c r="E156">
        <v>0.26704850000000008</v>
      </c>
      <c r="F156" s="8">
        <v>10.011200000000001</v>
      </c>
      <c r="G156" s="10">
        <v>0.16628785346614028</v>
      </c>
      <c r="H156">
        <f t="shared" si="20"/>
        <v>8.5838157108875741</v>
      </c>
      <c r="I156">
        <f t="shared" si="21"/>
        <v>14.694578885240011</v>
      </c>
      <c r="J156">
        <f t="shared" si="22"/>
        <v>3.1110698201649418</v>
      </c>
      <c r="K156" s="8" t="s">
        <v>69</v>
      </c>
      <c r="L156">
        <v>0.3</v>
      </c>
      <c r="M156">
        <v>1.3</v>
      </c>
      <c r="N156">
        <f t="shared" si="23"/>
        <v>57.308857652436039</v>
      </c>
      <c r="O156">
        <f t="shared" si="24"/>
        <v>12.133172298643272</v>
      </c>
    </row>
    <row r="157" spans="1:15" x14ac:dyDescent="0.25">
      <c r="A157" s="6">
        <v>43509</v>
      </c>
      <c r="B157" t="s">
        <v>36</v>
      </c>
      <c r="C157" t="s">
        <v>68</v>
      </c>
      <c r="D157">
        <v>0.6616362509999999</v>
      </c>
      <c r="E157">
        <v>0.10040089999999992</v>
      </c>
      <c r="F157" s="8">
        <v>10.0366</v>
      </c>
      <c r="G157" s="10">
        <v>0.75335618394744464</v>
      </c>
      <c r="H157">
        <f t="shared" si="20"/>
        <v>5.7242219760527782</v>
      </c>
      <c r="I157">
        <f t="shared" si="21"/>
        <v>11.558535880822724</v>
      </c>
      <c r="J157">
        <f t="shared" si="22"/>
        <v>1.7539658737908141</v>
      </c>
      <c r="K157" s="8" t="s">
        <v>69</v>
      </c>
      <c r="L157">
        <v>0.3</v>
      </c>
      <c r="M157">
        <v>1.3</v>
      </c>
      <c r="N157">
        <f t="shared" si="23"/>
        <v>45.078289935208623</v>
      </c>
      <c r="O157">
        <f t="shared" si="24"/>
        <v>6.8404669077841751</v>
      </c>
    </row>
    <row r="158" spans="1:15" x14ac:dyDescent="0.25">
      <c r="A158" s="6">
        <v>43509</v>
      </c>
      <c r="B158" t="s">
        <v>42</v>
      </c>
      <c r="C158" t="s">
        <v>71</v>
      </c>
      <c r="D158">
        <v>0.416489571</v>
      </c>
      <c r="E158">
        <v>7.6049500000000006E-2</v>
      </c>
      <c r="F158" s="8">
        <v>10.627000000000001</v>
      </c>
      <c r="G158" s="10">
        <v>0.40801670146137825</v>
      </c>
      <c r="H158">
        <f t="shared" si="20"/>
        <v>7.547495700136408</v>
      </c>
      <c r="I158">
        <f t="shared" si="21"/>
        <v>5.5182485362989029</v>
      </c>
      <c r="J158">
        <f t="shared" si="22"/>
        <v>1.0076123660279201</v>
      </c>
      <c r="K158" s="8" t="s">
        <v>69</v>
      </c>
      <c r="L158">
        <v>0.3</v>
      </c>
      <c r="M158">
        <v>1.3</v>
      </c>
      <c r="N158">
        <f t="shared" si="23"/>
        <v>21.521169291565723</v>
      </c>
      <c r="O158">
        <f t="shared" si="24"/>
        <v>3.9296882275088887</v>
      </c>
    </row>
    <row r="159" spans="1:15" x14ac:dyDescent="0.25">
      <c r="A159" s="6">
        <v>43509</v>
      </c>
      <c r="B159" t="s">
        <v>43</v>
      </c>
      <c r="C159" t="s">
        <v>72</v>
      </c>
      <c r="D159">
        <v>0.9548092709999999</v>
      </c>
      <c r="E159">
        <v>0</v>
      </c>
      <c r="F159" s="8">
        <v>10.0589</v>
      </c>
      <c r="G159" s="10">
        <v>0.18831286454370905</v>
      </c>
      <c r="H159">
        <f t="shared" si="20"/>
        <v>8.4648582878570764</v>
      </c>
      <c r="I159">
        <f t="shared" si="21"/>
        <v>11.279684060035397</v>
      </c>
      <c r="J159">
        <f t="shared" si="22"/>
        <v>0</v>
      </c>
      <c r="K159" s="8" t="s">
        <v>69</v>
      </c>
      <c r="L159">
        <v>0.3</v>
      </c>
      <c r="M159">
        <v>1.3</v>
      </c>
      <c r="N159">
        <f t="shared" si="23"/>
        <v>43.990767834138047</v>
      </c>
      <c r="O159">
        <f t="shared" si="24"/>
        <v>0</v>
      </c>
    </row>
    <row r="160" spans="1:15" x14ac:dyDescent="0.25">
      <c r="A160" s="6">
        <v>43509</v>
      </c>
      <c r="B160" t="s">
        <v>38</v>
      </c>
      <c r="C160" t="s">
        <v>68</v>
      </c>
      <c r="D160">
        <v>1.4102462609999997</v>
      </c>
      <c r="E160">
        <v>0.54487230000000009</v>
      </c>
      <c r="F160" s="8">
        <v>10.010199999999999</v>
      </c>
      <c r="G160" s="10">
        <v>0.19120813841241538</v>
      </c>
      <c r="H160">
        <f t="shared" si="20"/>
        <v>8.4034012841291617</v>
      </c>
      <c r="I160">
        <f t="shared" si="21"/>
        <v>16.781850744928963</v>
      </c>
      <c r="J160">
        <f t="shared" si="22"/>
        <v>6.4839495530108415</v>
      </c>
      <c r="K160" s="8" t="s">
        <v>69</v>
      </c>
      <c r="L160">
        <v>0.3</v>
      </c>
      <c r="M160">
        <v>1.3</v>
      </c>
      <c r="N160">
        <f t="shared" si="23"/>
        <v>65.449217905222952</v>
      </c>
      <c r="O160">
        <f t="shared" si="24"/>
        <v>25.287403256742284</v>
      </c>
    </row>
    <row r="161" spans="1:15" x14ac:dyDescent="0.25">
      <c r="A161" s="6">
        <v>43509</v>
      </c>
      <c r="B161" t="s">
        <v>39</v>
      </c>
      <c r="C161" t="s">
        <v>70</v>
      </c>
      <c r="D161">
        <v>3.835847510999999</v>
      </c>
      <c r="E161">
        <v>0</v>
      </c>
      <c r="F161" s="8">
        <v>10.007400000000001</v>
      </c>
      <c r="G161" s="10">
        <v>0.52126780920916738</v>
      </c>
      <c r="H161">
        <f t="shared" si="20"/>
        <v>6.5783289039701414</v>
      </c>
      <c r="I161">
        <f t="shared" si="21"/>
        <v>58.31036372603679</v>
      </c>
      <c r="J161">
        <f t="shared" si="22"/>
        <v>0</v>
      </c>
      <c r="K161" s="8" t="s">
        <v>69</v>
      </c>
      <c r="L161">
        <v>0.3</v>
      </c>
      <c r="M161">
        <v>1.3</v>
      </c>
      <c r="N161">
        <f t="shared" si="23"/>
        <v>227.41041853154348</v>
      </c>
      <c r="O161">
        <f t="shared" si="24"/>
        <v>0</v>
      </c>
    </row>
    <row r="162" spans="1:15" x14ac:dyDescent="0.25">
      <c r="A162" s="11"/>
      <c r="B162" s="12"/>
      <c r="F162" s="13"/>
      <c r="G162" s="14"/>
      <c r="K162" s="8"/>
    </row>
    <row r="163" spans="1:15" x14ac:dyDescent="0.25">
      <c r="A163" s="11"/>
      <c r="B163" s="12"/>
      <c r="F163" s="13"/>
      <c r="G163" s="14"/>
      <c r="K163" s="8"/>
    </row>
    <row r="164" spans="1:15" x14ac:dyDescent="0.25">
      <c r="A164" s="11"/>
      <c r="B164" s="12"/>
      <c r="F164" s="13"/>
      <c r="G164" s="14"/>
      <c r="K164" s="8"/>
    </row>
    <row r="165" spans="1:15" x14ac:dyDescent="0.25">
      <c r="A165" s="11"/>
      <c r="B165" s="12"/>
      <c r="F165" s="13"/>
      <c r="G165" s="14"/>
      <c r="K165" s="8"/>
    </row>
    <row r="166" spans="1:15" x14ac:dyDescent="0.25">
      <c r="A166" s="11"/>
      <c r="B166" s="12"/>
      <c r="F166" s="13"/>
      <c r="G166" s="14"/>
      <c r="K166" s="8"/>
    </row>
    <row r="167" spans="1:15" x14ac:dyDescent="0.25">
      <c r="A167" s="11"/>
      <c r="B167" s="12"/>
      <c r="F167" s="13"/>
      <c r="G167" s="14"/>
      <c r="K167" s="8"/>
    </row>
    <row r="168" spans="1:15" x14ac:dyDescent="0.25">
      <c r="A168" s="11"/>
      <c r="B168" s="12"/>
      <c r="F168" s="13"/>
      <c r="G168" s="14"/>
      <c r="K168" s="8"/>
    </row>
    <row r="169" spans="1:15" x14ac:dyDescent="0.25">
      <c r="A169" s="11"/>
      <c r="B169" s="12"/>
      <c r="F169" s="13"/>
      <c r="G169" s="14"/>
      <c r="K169" s="8"/>
    </row>
    <row r="170" spans="1:15" x14ac:dyDescent="0.25">
      <c r="A170" s="11"/>
      <c r="B170" s="12"/>
      <c r="F170" s="13"/>
      <c r="G170" s="14"/>
      <c r="K170" s="8"/>
    </row>
    <row r="171" spans="1:15" x14ac:dyDescent="0.25">
      <c r="A171" s="11"/>
      <c r="B171" s="12"/>
      <c r="F171" s="13"/>
      <c r="G171" s="14"/>
      <c r="K171" s="8"/>
    </row>
    <row r="172" spans="1:15" x14ac:dyDescent="0.25">
      <c r="A172" s="11"/>
      <c r="B172" s="12"/>
      <c r="F172" s="13"/>
      <c r="G172" s="14"/>
      <c r="K172" s="8"/>
    </row>
    <row r="173" spans="1:15" x14ac:dyDescent="0.25">
      <c r="A173" s="11"/>
      <c r="B173" s="12"/>
      <c r="F173" s="13"/>
      <c r="G173" s="14"/>
      <c r="K173" s="8"/>
    </row>
    <row r="174" spans="1:15" x14ac:dyDescent="0.25">
      <c r="A174" s="11"/>
      <c r="B174" s="12"/>
      <c r="F174" s="13"/>
      <c r="G174" s="14"/>
      <c r="K174" s="8"/>
    </row>
    <row r="175" spans="1:15" x14ac:dyDescent="0.25">
      <c r="A175" s="11"/>
      <c r="B175" s="12"/>
      <c r="F175" s="13"/>
      <c r="G175" s="14"/>
      <c r="K175" s="8"/>
    </row>
    <row r="176" spans="1:15" x14ac:dyDescent="0.25">
      <c r="A176" s="11"/>
      <c r="B176" s="12"/>
      <c r="F176" s="13"/>
      <c r="G176" s="14"/>
      <c r="K176" s="8"/>
    </row>
    <row r="177" spans="1:11" x14ac:dyDescent="0.25">
      <c r="A177" s="11"/>
      <c r="B177" s="12"/>
      <c r="F177" s="13"/>
      <c r="G177" s="14"/>
      <c r="K177" s="8"/>
    </row>
    <row r="178" spans="1:11" x14ac:dyDescent="0.25">
      <c r="A178" s="11"/>
      <c r="B178" s="12"/>
      <c r="F178" s="13"/>
      <c r="G178" s="14"/>
      <c r="K178" s="8"/>
    </row>
    <row r="179" spans="1:11" x14ac:dyDescent="0.25">
      <c r="A179" s="11"/>
      <c r="B179" s="12"/>
      <c r="F179" s="13"/>
      <c r="G179" s="14"/>
      <c r="K179" s="8"/>
    </row>
    <row r="180" spans="1:11" x14ac:dyDescent="0.25">
      <c r="A180" s="11"/>
      <c r="B180" s="12"/>
      <c r="F180" s="13"/>
      <c r="G180" s="14"/>
      <c r="K180" s="8"/>
    </row>
    <row r="181" spans="1:11" x14ac:dyDescent="0.25">
      <c r="A181" s="11"/>
      <c r="B181" s="12"/>
      <c r="F181" s="13"/>
      <c r="G181" s="14"/>
      <c r="K181" s="8"/>
    </row>
    <row r="182" spans="1:11" x14ac:dyDescent="0.25">
      <c r="A182" s="11"/>
      <c r="B182" s="12"/>
      <c r="F182" s="13"/>
      <c r="G182" s="14"/>
      <c r="K182" s="8"/>
    </row>
    <row r="183" spans="1:11" x14ac:dyDescent="0.25">
      <c r="A183" s="11"/>
      <c r="B183" s="12"/>
      <c r="F183" s="13"/>
      <c r="G183" s="14"/>
      <c r="K183" s="8"/>
    </row>
    <row r="184" spans="1:11" x14ac:dyDescent="0.25">
      <c r="A184" s="11"/>
      <c r="B184" s="12"/>
      <c r="F184" s="13"/>
      <c r="G184" s="14"/>
      <c r="K184" s="8"/>
    </row>
    <row r="185" spans="1:11" x14ac:dyDescent="0.25">
      <c r="A185" s="11"/>
      <c r="B185" s="12"/>
      <c r="F185" s="13"/>
      <c r="G185" s="14"/>
      <c r="K185" s="8"/>
    </row>
    <row r="186" spans="1:11" x14ac:dyDescent="0.25">
      <c r="A186" s="11"/>
      <c r="B186" s="12"/>
      <c r="F186" s="13"/>
      <c r="G186" s="14"/>
      <c r="K186" s="8"/>
    </row>
    <row r="187" spans="1:11" x14ac:dyDescent="0.25">
      <c r="A187" s="11"/>
      <c r="B187" s="12"/>
      <c r="F187" s="13"/>
      <c r="G187" s="14"/>
      <c r="K187" s="8"/>
    </row>
    <row r="188" spans="1:11" x14ac:dyDescent="0.25">
      <c r="A188" s="11"/>
      <c r="B188" s="12"/>
      <c r="F188" s="13"/>
      <c r="G188" s="14"/>
      <c r="K188" s="8"/>
    </row>
    <row r="189" spans="1:11" x14ac:dyDescent="0.25">
      <c r="A189" s="11"/>
      <c r="B189" s="12"/>
      <c r="F189" s="13"/>
      <c r="G189" s="14"/>
      <c r="K189" s="8"/>
    </row>
    <row r="190" spans="1:11" x14ac:dyDescent="0.25">
      <c r="A190" s="11"/>
      <c r="B190" s="12"/>
      <c r="F190" s="13"/>
      <c r="G190" s="14"/>
      <c r="K190" s="8"/>
    </row>
    <row r="191" spans="1:11" x14ac:dyDescent="0.25">
      <c r="A191" s="11"/>
      <c r="B191" s="12"/>
      <c r="F191" s="13"/>
      <c r="G191" s="14"/>
      <c r="K191" s="8"/>
    </row>
    <row r="192" spans="1:11" x14ac:dyDescent="0.25">
      <c r="A192" s="11"/>
      <c r="B192" s="12"/>
      <c r="F192" s="13"/>
      <c r="G192" s="14"/>
      <c r="K192" s="8"/>
    </row>
    <row r="193" spans="1:11" x14ac:dyDescent="0.25">
      <c r="A193" s="11"/>
      <c r="B193" s="12"/>
      <c r="F193" s="13"/>
      <c r="G193" s="14"/>
      <c r="K193" s="8"/>
    </row>
    <row r="194" spans="1:11" x14ac:dyDescent="0.25">
      <c r="A194" s="11"/>
      <c r="B194" s="12"/>
      <c r="F194" s="13"/>
      <c r="G194" s="14"/>
      <c r="K194" s="8"/>
    </row>
    <row r="195" spans="1:11" x14ac:dyDescent="0.25">
      <c r="A195" s="11"/>
      <c r="B195" s="12"/>
      <c r="F195" s="13"/>
      <c r="G195" s="14"/>
      <c r="K195" s="8"/>
    </row>
    <row r="196" spans="1:11" x14ac:dyDescent="0.25">
      <c r="A196" s="11"/>
      <c r="B196" s="12"/>
      <c r="F196" s="8"/>
      <c r="G196" s="10"/>
      <c r="K196" s="8"/>
    </row>
    <row r="197" spans="1:11" x14ac:dyDescent="0.25">
      <c r="A197" s="11"/>
      <c r="B197" s="12"/>
      <c r="F197" s="8"/>
      <c r="G197" s="10"/>
      <c r="K197" s="8"/>
    </row>
    <row r="198" spans="1:11" x14ac:dyDescent="0.25">
      <c r="A198" s="11"/>
      <c r="B198" s="12"/>
      <c r="F198" s="8"/>
      <c r="G198" s="10"/>
      <c r="K198" s="8"/>
    </row>
    <row r="199" spans="1:11" x14ac:dyDescent="0.25">
      <c r="A199" s="11"/>
      <c r="B199" s="12"/>
      <c r="F199" s="8"/>
      <c r="G199" s="10"/>
      <c r="K199" s="8"/>
    </row>
    <row r="200" spans="1:11" x14ac:dyDescent="0.25">
      <c r="A200" s="11"/>
      <c r="B200" s="12"/>
      <c r="F200" s="8"/>
      <c r="G200" s="10"/>
      <c r="K200" s="8"/>
    </row>
    <row r="201" spans="1:11" x14ac:dyDescent="0.25">
      <c r="A201" s="6"/>
      <c r="F201" s="8"/>
      <c r="G201" s="10"/>
      <c r="K201" s="8"/>
    </row>
    <row r="202" spans="1:11" x14ac:dyDescent="0.25">
      <c r="A202" s="6"/>
      <c r="F202" s="8"/>
      <c r="G202" s="10"/>
      <c r="K202" s="8"/>
    </row>
    <row r="203" spans="1:11" x14ac:dyDescent="0.25">
      <c r="A203" s="6"/>
      <c r="F203" s="8"/>
      <c r="G203" s="10"/>
      <c r="K203" s="8"/>
    </row>
    <row r="204" spans="1:11" x14ac:dyDescent="0.25">
      <c r="A204" s="6"/>
      <c r="F204" s="8"/>
      <c r="G204" s="10"/>
      <c r="K204" s="8"/>
    </row>
    <row r="205" spans="1:11" x14ac:dyDescent="0.25">
      <c r="A205" s="6"/>
      <c r="F205" s="8"/>
      <c r="G205" s="10"/>
      <c r="K205" s="8"/>
    </row>
    <row r="206" spans="1:11" x14ac:dyDescent="0.25">
      <c r="A206" s="6"/>
      <c r="F206" s="8"/>
      <c r="G206" s="10"/>
      <c r="K206" s="8"/>
    </row>
    <row r="207" spans="1:11" x14ac:dyDescent="0.25">
      <c r="A207" s="6"/>
      <c r="F207" s="8"/>
      <c r="G207" s="10"/>
      <c r="K207" s="8"/>
    </row>
    <row r="208" spans="1:11" x14ac:dyDescent="0.25">
      <c r="A208" s="6"/>
      <c r="F208" s="8"/>
      <c r="G208" s="10"/>
      <c r="K208" s="8"/>
    </row>
    <row r="209" spans="1:11" x14ac:dyDescent="0.25">
      <c r="A209" s="6"/>
      <c r="F209" s="8"/>
      <c r="G209" s="10"/>
      <c r="K209" s="8"/>
    </row>
  </sheetData>
  <sortState ref="A2:A209">
    <sortCondition ref="A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1"/>
  <sheetViews>
    <sheetView topLeftCell="B1" workbookViewId="0">
      <selection activeCell="I15" sqref="I15"/>
    </sheetView>
  </sheetViews>
  <sheetFormatPr defaultRowHeight="15" x14ac:dyDescent="0.25"/>
  <cols>
    <col min="1" max="1" width="13.7109375" bestFit="1" customWidth="1"/>
    <col min="2" max="2" width="10.5703125" bestFit="1" customWidth="1"/>
    <col min="3" max="3" width="15.5703125" bestFit="1" customWidth="1"/>
    <col min="4" max="4" width="17.7109375" bestFit="1" customWidth="1"/>
    <col min="5" max="5" width="22.28515625" bestFit="1" customWidth="1"/>
    <col min="7" max="7" width="13.7109375" bestFit="1" customWidth="1"/>
    <col min="8" max="8" width="23.28515625" bestFit="1" customWidth="1"/>
    <col min="9" max="9" width="24" bestFit="1" customWidth="1"/>
    <col min="10" max="10" width="26.7109375" bestFit="1" customWidth="1"/>
    <col min="11" max="11" width="26.140625" bestFit="1" customWidth="1"/>
    <col min="12" max="12" width="23.28515625" bestFit="1" customWidth="1"/>
    <col min="13" max="13" width="19.42578125" bestFit="1" customWidth="1"/>
    <col min="14" max="14" width="26.7109375" bestFit="1" customWidth="1"/>
    <col min="15" max="16" width="21.5703125" bestFit="1" customWidth="1"/>
    <col min="17" max="17" width="18.7109375" bestFit="1" customWidth="1"/>
    <col min="18" max="18" width="19.42578125" bestFit="1" customWidth="1"/>
    <col min="19" max="19" width="22.140625" bestFit="1" customWidth="1"/>
    <col min="20" max="20" width="21.5703125" bestFit="1" customWidth="1"/>
  </cols>
  <sheetData>
    <row r="1" spans="1:20" ht="15.75" x14ac:dyDescent="0.25">
      <c r="A1" s="2" t="s">
        <v>0</v>
      </c>
      <c r="B1" s="2" t="s">
        <v>54</v>
      </c>
      <c r="C1" s="3" t="s">
        <v>55</v>
      </c>
      <c r="D1" s="3" t="s">
        <v>66</v>
      </c>
      <c r="E1" s="3" t="s">
        <v>67</v>
      </c>
      <c r="F1" s="5" t="s">
        <v>89</v>
      </c>
      <c r="H1" s="3" t="s">
        <v>55</v>
      </c>
      <c r="I1" s="3" t="s">
        <v>66</v>
      </c>
      <c r="J1" s="15" t="s">
        <v>77</v>
      </c>
      <c r="K1" s="15" t="s">
        <v>78</v>
      </c>
      <c r="L1" s="3" t="s">
        <v>88</v>
      </c>
      <c r="M1" s="15" t="s">
        <v>77</v>
      </c>
      <c r="N1" s="15" t="s">
        <v>78</v>
      </c>
      <c r="O1" s="3" t="s">
        <v>88</v>
      </c>
      <c r="P1" s="15" t="s">
        <v>77</v>
      </c>
      <c r="Q1" s="15" t="s">
        <v>78</v>
      </c>
    </row>
    <row r="2" spans="1:20" x14ac:dyDescent="0.25">
      <c r="A2" s="6">
        <v>43410</v>
      </c>
      <c r="B2" s="7" t="s">
        <v>6</v>
      </c>
      <c r="C2" t="s">
        <v>70</v>
      </c>
      <c r="D2">
        <v>43.699371098434511</v>
      </c>
      <c r="E2">
        <v>0</v>
      </c>
      <c r="F2">
        <f>D2+E2</f>
        <v>43.699371098434511</v>
      </c>
      <c r="H2" t="s">
        <v>70</v>
      </c>
      <c r="I2" s="10">
        <f>AVERAGE(D2:D41)</f>
        <v>47.55535740727489</v>
      </c>
      <c r="J2" s="10">
        <f>_xlfn.STDEV.S(D2:D41)</f>
        <v>21.316919164914555</v>
      </c>
      <c r="K2" s="10">
        <f>J2/SQRT(40)</f>
        <v>3.3705008629412241</v>
      </c>
      <c r="L2" s="10">
        <f>AVERAGE(E2:E41)</f>
        <v>2.6892980854328394</v>
      </c>
      <c r="M2" s="10">
        <f>_xlfn.STDEV.S(E2:E41)</f>
        <v>5.1099661376536316</v>
      </c>
      <c r="N2" s="10">
        <f>M2/SQRT(40)</f>
        <v>0.80795658806594883</v>
      </c>
    </row>
    <row r="3" spans="1:20" x14ac:dyDescent="0.25">
      <c r="A3" s="6">
        <v>43410</v>
      </c>
      <c r="B3" s="7" t="s">
        <v>11</v>
      </c>
      <c r="C3" t="s">
        <v>70</v>
      </c>
      <c r="D3">
        <v>10.043669765975764</v>
      </c>
      <c r="E3">
        <v>0</v>
      </c>
      <c r="F3">
        <f t="shared" ref="F3:F40" si="0">D3+E3</f>
        <v>10.043669765975764</v>
      </c>
      <c r="H3" t="s">
        <v>68</v>
      </c>
      <c r="I3" s="10">
        <f>AVERAGE(D42:D81)</f>
        <v>43.868457858701603</v>
      </c>
      <c r="J3" s="10">
        <f>_xlfn.STDEV.S(D42:D81)</f>
        <v>23.766946639716291</v>
      </c>
      <c r="K3" s="10">
        <f t="shared" ref="K3:K5" si="1">J3/SQRT(40)</f>
        <v>3.7578842204594376</v>
      </c>
      <c r="L3" s="10">
        <f>AVERAGE(E42:E81)</f>
        <v>3.4928397663654769</v>
      </c>
      <c r="M3" s="10">
        <f>_xlfn.STDEV.S(E42:E81)</f>
        <v>6.385589843197284</v>
      </c>
      <c r="N3" s="10">
        <f>M3/SQRT(40)</f>
        <v>1.0096504054070436</v>
      </c>
    </row>
    <row r="4" spans="1:20" x14ac:dyDescent="0.25">
      <c r="A4" s="6">
        <v>43410</v>
      </c>
      <c r="B4" t="s">
        <v>16</v>
      </c>
      <c r="C4" t="s">
        <v>70</v>
      </c>
      <c r="D4">
        <v>4.1958971695334943</v>
      </c>
      <c r="E4">
        <v>0</v>
      </c>
      <c r="F4">
        <f t="shared" si="0"/>
        <v>4.1958971695334943</v>
      </c>
      <c r="H4" t="s">
        <v>72</v>
      </c>
      <c r="I4" s="10">
        <f>AVERAGE(D82:D121)</f>
        <v>43.007816100050846</v>
      </c>
      <c r="J4" s="10">
        <f>_xlfn.STDEV.S(D82:D121)</f>
        <v>18.856902911734476</v>
      </c>
      <c r="K4" s="10">
        <f t="shared" si="1"/>
        <v>2.9815381408870998</v>
      </c>
      <c r="L4" s="10">
        <f>AVERAGE(E82:E121)</f>
        <v>2.1600765361206853</v>
      </c>
      <c r="M4" s="10">
        <f>_xlfn.STDEV.S(E82:E121)</f>
        <v>4.8107772271959535</v>
      </c>
      <c r="N4" s="10">
        <f>M4/SQRT(40)</f>
        <v>0.76065066768042711</v>
      </c>
    </row>
    <row r="5" spans="1:20" x14ac:dyDescent="0.25">
      <c r="A5" s="6"/>
      <c r="H5" t="s">
        <v>71</v>
      </c>
      <c r="I5" s="10">
        <f>AVERAGE(D122:D161)</f>
        <v>32.487452093446421</v>
      </c>
      <c r="J5" s="10">
        <f>_xlfn.STDEV.S(D122:D161)</f>
        <v>20.954027349998853</v>
      </c>
      <c r="K5" s="10">
        <f t="shared" si="1"/>
        <v>3.3131226289729296</v>
      </c>
      <c r="L5" s="10">
        <f>AVERAGE(E122:E161)</f>
        <v>1.7786510659556238</v>
      </c>
      <c r="M5" s="10">
        <f>_xlfn.STDEV.S(E122:E161)</f>
        <v>4.5144965912013468</v>
      </c>
      <c r="N5" s="10">
        <f>M5/SQRT(40)</f>
        <v>0.7138045858631159</v>
      </c>
    </row>
    <row r="6" spans="1:20" x14ac:dyDescent="0.25">
      <c r="A6" s="6">
        <v>43425</v>
      </c>
      <c r="B6" s="1" t="s">
        <v>24</v>
      </c>
      <c r="C6" t="s">
        <v>70</v>
      </c>
      <c r="D6">
        <v>59.770724576566721</v>
      </c>
      <c r="E6">
        <v>3.8731750381304599</v>
      </c>
      <c r="F6">
        <f t="shared" si="0"/>
        <v>63.643899614697183</v>
      </c>
    </row>
    <row r="7" spans="1:20" x14ac:dyDescent="0.25">
      <c r="A7" s="6">
        <v>43425</v>
      </c>
      <c r="B7" t="s">
        <v>31</v>
      </c>
      <c r="C7" t="s">
        <v>70</v>
      </c>
      <c r="D7">
        <v>59.108295775049925</v>
      </c>
      <c r="E7">
        <v>0</v>
      </c>
      <c r="F7">
        <f t="shared" si="0"/>
        <v>59.108295775049925</v>
      </c>
    </row>
    <row r="8" spans="1:20" x14ac:dyDescent="0.25">
      <c r="A8" s="6">
        <v>43425</v>
      </c>
      <c r="B8" t="s">
        <v>35</v>
      </c>
      <c r="C8" t="s">
        <v>70</v>
      </c>
      <c r="D8">
        <v>49.209856630339658</v>
      </c>
      <c r="E8">
        <v>1.4667429912409997</v>
      </c>
      <c r="F8">
        <f t="shared" si="0"/>
        <v>50.676599621580657</v>
      </c>
    </row>
    <row r="9" spans="1:20" x14ac:dyDescent="0.25">
      <c r="A9" s="11"/>
      <c r="B9" s="12"/>
    </row>
    <row r="10" spans="1:20" x14ac:dyDescent="0.25">
      <c r="A10" s="6">
        <v>43434</v>
      </c>
      <c r="B10" s="1" t="s">
        <v>24</v>
      </c>
      <c r="C10" t="s">
        <v>70</v>
      </c>
      <c r="D10">
        <v>22.99220961969823</v>
      </c>
      <c r="E10">
        <v>0</v>
      </c>
      <c r="F10">
        <f t="shared" si="0"/>
        <v>22.99220961969823</v>
      </c>
    </row>
    <row r="11" spans="1:20" x14ac:dyDescent="0.25">
      <c r="A11" s="6">
        <v>43434</v>
      </c>
      <c r="B11" t="s">
        <v>31</v>
      </c>
      <c r="C11" t="s">
        <v>70</v>
      </c>
      <c r="D11">
        <v>26.865309705592431</v>
      </c>
      <c r="E11">
        <v>0</v>
      </c>
      <c r="F11">
        <f t="shared" si="0"/>
        <v>26.865309705592431</v>
      </c>
    </row>
    <row r="12" spans="1:20" x14ac:dyDescent="0.25">
      <c r="A12" s="6">
        <v>43434</v>
      </c>
      <c r="B12" t="s">
        <v>35</v>
      </c>
      <c r="C12" t="s">
        <v>70</v>
      </c>
      <c r="D12">
        <v>52.292497353292624</v>
      </c>
      <c r="E12">
        <v>0</v>
      </c>
      <c r="F12">
        <f t="shared" si="0"/>
        <v>52.292497353292624</v>
      </c>
      <c r="H12" s="20" t="s">
        <v>83</v>
      </c>
      <c r="I12" s="20"/>
      <c r="J12" s="20"/>
      <c r="K12" s="20"/>
      <c r="L12" s="20"/>
      <c r="M12" s="20" t="s">
        <v>77</v>
      </c>
      <c r="N12" s="20"/>
      <c r="O12" s="20"/>
      <c r="P12" s="20"/>
      <c r="Q12" s="19" t="s">
        <v>78</v>
      </c>
      <c r="R12" s="19"/>
      <c r="S12" s="19"/>
      <c r="T12" s="19"/>
    </row>
    <row r="13" spans="1:20" ht="15.75" x14ac:dyDescent="0.25">
      <c r="A13" s="6"/>
      <c r="H13" s="2" t="s">
        <v>0</v>
      </c>
      <c r="I13" s="3" t="s">
        <v>70</v>
      </c>
      <c r="J13" s="3" t="s">
        <v>90</v>
      </c>
      <c r="K13" s="3" t="s">
        <v>72</v>
      </c>
      <c r="L13" s="3" t="s">
        <v>91</v>
      </c>
      <c r="M13" s="3" t="s">
        <v>79</v>
      </c>
      <c r="N13" s="3" t="s">
        <v>80</v>
      </c>
      <c r="O13" s="3" t="s">
        <v>81</v>
      </c>
      <c r="P13" s="3" t="s">
        <v>82</v>
      </c>
      <c r="Q13" s="3" t="s">
        <v>79</v>
      </c>
      <c r="R13" s="3" t="s">
        <v>80</v>
      </c>
      <c r="S13" s="3" t="s">
        <v>81</v>
      </c>
      <c r="T13" s="3" t="s">
        <v>82</v>
      </c>
    </row>
    <row r="14" spans="1:20" x14ac:dyDescent="0.25">
      <c r="A14" s="6">
        <v>43438</v>
      </c>
      <c r="B14" s="1" t="s">
        <v>24</v>
      </c>
      <c r="C14" t="s">
        <v>70</v>
      </c>
      <c r="D14">
        <v>51.846707145946112</v>
      </c>
      <c r="E14">
        <v>3.5876762916296081</v>
      </c>
      <c r="F14">
        <f t="shared" si="0"/>
        <v>55.434383437575718</v>
      </c>
      <c r="H14" s="16">
        <v>43410</v>
      </c>
      <c r="I14" s="17">
        <f>AVERAGE(D2:D5)</f>
        <v>19.312979344647925</v>
      </c>
      <c r="J14" s="17">
        <f>AVERAGE(D42:D45)</f>
        <v>26.630041635479408</v>
      </c>
      <c r="K14" s="17">
        <f>AVERAGE(D82:D85)</f>
        <v>30.344788753562476</v>
      </c>
      <c r="L14" s="17">
        <f>AVERAGE(D122:D125)</f>
        <v>32.546093962992352</v>
      </c>
      <c r="M14" s="17">
        <f>STDEV(D2:D4)</f>
        <v>21.320675133817598</v>
      </c>
      <c r="N14" s="17">
        <f>STDEV(D42:D45)</f>
        <v>9.4044694652699121</v>
      </c>
      <c r="O14" s="17">
        <f>STDEV(D122:D125)</f>
        <v>26.294769347429344</v>
      </c>
      <c r="P14" s="17">
        <f>STDEV(D82:D85)</f>
        <v>16.95354455112674</v>
      </c>
      <c r="Q14">
        <f>M14/SQRT(3)</f>
        <v>12.309497527814152</v>
      </c>
      <c r="R14">
        <f>N14/SQRT(4)</f>
        <v>4.7022347326349561</v>
      </c>
      <c r="S14">
        <f>O14/SQRT(4)</f>
        <v>13.147384673714672</v>
      </c>
      <c r="T14">
        <f>P14/SQRT(4)</f>
        <v>8.4767722755633699</v>
      </c>
    </row>
    <row r="15" spans="1:20" x14ac:dyDescent="0.25">
      <c r="A15" s="6">
        <v>43438</v>
      </c>
      <c r="B15" t="s">
        <v>31</v>
      </c>
      <c r="C15" t="s">
        <v>70</v>
      </c>
      <c r="D15">
        <v>28.380829701659259</v>
      </c>
      <c r="E15">
        <v>0</v>
      </c>
      <c r="F15">
        <f t="shared" si="0"/>
        <v>28.380829701659259</v>
      </c>
      <c r="H15" s="16">
        <v>43425</v>
      </c>
      <c r="I15" s="17">
        <f>AVERAGE(D6:D8)</f>
        <v>56.029625660652101</v>
      </c>
      <c r="J15" s="17">
        <f>AVERAGE(D46:D49)</f>
        <v>52.80837991168341</v>
      </c>
      <c r="K15" s="17">
        <f>AVERAGE(D86:D89)</f>
        <v>51.464193616760923</v>
      </c>
      <c r="L15" s="17">
        <f>AVERAGE(D126:D129)</f>
        <v>52.133675567241632</v>
      </c>
      <c r="M15" s="17">
        <f>STDEV(D6:D8)</f>
        <v>5.9153732087989424</v>
      </c>
      <c r="N15" s="17">
        <f>STDEV(D46,D47,D48:D49)</f>
        <v>34.364267614361097</v>
      </c>
      <c r="O15" s="17">
        <f>STDEV(D126:D129)</f>
        <v>28.252070443203117</v>
      </c>
      <c r="P15" s="17">
        <f>STDEV(D86:D89)</f>
        <v>9.2676521670288956</v>
      </c>
      <c r="Q15">
        <f t="shared" ref="Q15:Q23" si="2">M15/SQRT(3)</f>
        <v>3.4152423144571697</v>
      </c>
      <c r="R15">
        <f t="shared" ref="R15:R23" si="3">N15/SQRT(4)</f>
        <v>17.182133807180549</v>
      </c>
      <c r="S15">
        <f>O15/SQRT(4)</f>
        <v>14.126035221601558</v>
      </c>
      <c r="T15">
        <f>P15/SQRT(4)</f>
        <v>4.6338260835144478</v>
      </c>
    </row>
    <row r="16" spans="1:20" x14ac:dyDescent="0.25">
      <c r="A16" s="6">
        <v>43438</v>
      </c>
      <c r="B16" t="s">
        <v>35</v>
      </c>
      <c r="C16" t="s">
        <v>70</v>
      </c>
      <c r="D16">
        <v>31.986597232208688</v>
      </c>
      <c r="E16">
        <v>3.8513071988684251</v>
      </c>
      <c r="F16">
        <f t="shared" si="0"/>
        <v>35.837904431077114</v>
      </c>
      <c r="H16" s="16">
        <v>43434</v>
      </c>
      <c r="I16" s="17">
        <f>AVERAGE(D10:D12)</f>
        <v>34.050005559527762</v>
      </c>
      <c r="J16" s="17">
        <f>AVERAGE(D50:D53)</f>
        <v>23.505653012662314</v>
      </c>
      <c r="K16" s="17">
        <f>AVERAGE(D90:D93)</f>
        <v>23.625377025000965</v>
      </c>
      <c r="L16" s="17">
        <f>AVERAGE(D131:D132)</f>
        <v>14.824928955154569</v>
      </c>
      <c r="M16" s="17">
        <f>STDEV(D10:D12)</f>
        <v>15.916708397247911</v>
      </c>
      <c r="N16" s="17">
        <f>STDEV(D50:D52,D53)</f>
        <v>15.644245247736478</v>
      </c>
      <c r="O16" s="17">
        <f>STDEV(D131:D132)</f>
        <v>0.21754690907947588</v>
      </c>
      <c r="P16" s="17">
        <f>STDEV(D90:D93)</f>
        <v>11.83548537974146</v>
      </c>
      <c r="Q16">
        <f t="shared" si="2"/>
        <v>9.1895158777638581</v>
      </c>
      <c r="R16">
        <f t="shared" si="3"/>
        <v>7.8221226238682391</v>
      </c>
      <c r="S16">
        <f>O16/SQRT(2)</f>
        <v>0.1538288946362707</v>
      </c>
      <c r="T16">
        <f t="shared" ref="T16:T23" si="4">P16/SQRT(4)</f>
        <v>5.9177426898707299</v>
      </c>
    </row>
    <row r="17" spans="1:20" x14ac:dyDescent="0.25">
      <c r="A17" s="6"/>
      <c r="H17" s="16">
        <v>43438</v>
      </c>
      <c r="I17" s="17">
        <f>AVERAGE(D14:D16)</f>
        <v>37.404711359938013</v>
      </c>
      <c r="J17" s="17">
        <f>AVERAGE(D54,D56:D57)</f>
        <v>43.715578772106255</v>
      </c>
      <c r="K17" s="17">
        <f>AVERAGE(D94:D97)</f>
        <v>40.20800499758758</v>
      </c>
      <c r="L17" s="17">
        <f>AVERAGE(D134:D137)</f>
        <v>32.278447170684281</v>
      </c>
      <c r="M17" s="17">
        <f>STDEV(D14:D16)</f>
        <v>12.636408571401848</v>
      </c>
      <c r="N17" s="17">
        <f>STDEV(D54:D57)</f>
        <v>11.48137495283264</v>
      </c>
      <c r="O17" s="17">
        <f>STDEV(D134:D137)</f>
        <v>9.4609142451279329</v>
      </c>
      <c r="P17" s="17">
        <f>STDEV(D94:D97)</f>
        <v>13.868360294266857</v>
      </c>
      <c r="Q17">
        <f t="shared" si="2"/>
        <v>7.2956338902889515</v>
      </c>
      <c r="R17">
        <f t="shared" si="3"/>
        <v>5.74068747641632</v>
      </c>
      <c r="S17">
        <f>O17/SQRT(4)</f>
        <v>4.7304571225639664</v>
      </c>
      <c r="T17">
        <f t="shared" si="4"/>
        <v>6.9341801471334286</v>
      </c>
    </row>
    <row r="18" spans="1:20" x14ac:dyDescent="0.25">
      <c r="A18" s="6">
        <v>43454</v>
      </c>
      <c r="B18" s="1" t="s">
        <v>24</v>
      </c>
      <c r="C18" t="s">
        <v>70</v>
      </c>
      <c r="D18">
        <v>26.183754395697676</v>
      </c>
      <c r="E18">
        <v>0</v>
      </c>
      <c r="F18">
        <f t="shared" si="0"/>
        <v>26.183754395697676</v>
      </c>
      <c r="H18" s="16">
        <v>43454</v>
      </c>
      <c r="I18" s="17">
        <f>AVERAGE(D18,D20)</f>
        <v>33.469921186440331</v>
      </c>
      <c r="J18" s="17">
        <f>AVERAGE(D58:D61)</f>
        <v>23.135677647262007</v>
      </c>
      <c r="K18" s="17">
        <f>AVERAGE(D98:D101)</f>
        <v>29.872997460605259</v>
      </c>
      <c r="L18" s="17">
        <f>AVERAGE(D138:D141)</f>
        <v>24.608827022773802</v>
      </c>
      <c r="M18" s="17">
        <f>STDEV(D18:D19,D20)</f>
        <v>42.709512859941796</v>
      </c>
      <c r="N18" s="17">
        <f>STDEV(D58:D60,D61)</f>
        <v>12.661156699128846</v>
      </c>
      <c r="O18" s="17">
        <f>STDEV(D138:D141)</f>
        <v>14.485106239725361</v>
      </c>
      <c r="P18" s="17">
        <f>STDEV(D98:D101)</f>
        <v>9.6205170534574034</v>
      </c>
      <c r="Q18">
        <f t="shared" si="2"/>
        <v>24.658348746645181</v>
      </c>
      <c r="R18">
        <f t="shared" si="3"/>
        <v>6.3305783495644228</v>
      </c>
      <c r="S18">
        <f>O18/SQRT(4)</f>
        <v>7.2425531198626807</v>
      </c>
      <c r="T18">
        <f t="shared" si="4"/>
        <v>4.8102585267287017</v>
      </c>
    </row>
    <row r="19" spans="1:20" x14ac:dyDescent="0.25">
      <c r="A19" s="6">
        <v>43454</v>
      </c>
      <c r="B19" t="s">
        <v>31</v>
      </c>
      <c r="C19" t="s">
        <v>70</v>
      </c>
      <c r="D19">
        <v>106.36054326289843</v>
      </c>
      <c r="E19">
        <v>0.92775633092004173</v>
      </c>
      <c r="F19">
        <f t="shared" si="0"/>
        <v>107.28829959381848</v>
      </c>
      <c r="H19" s="16">
        <v>43476</v>
      </c>
      <c r="I19" s="17">
        <f>AVERAGE(D22:D24)</f>
        <v>62.304343147100923</v>
      </c>
      <c r="J19" s="17">
        <f>AVERAGE(D62:D64)</f>
        <v>63.094248723775735</v>
      </c>
      <c r="K19" s="17">
        <f>AVERAGE(D102:D105)</f>
        <v>70.928617957549221</v>
      </c>
      <c r="L19" s="17">
        <f>AVERAGE(D142:D145)</f>
        <v>50.958220834635746</v>
      </c>
      <c r="M19" s="17">
        <f>STDEV(D22:D24)</f>
        <v>6.6876014014636667</v>
      </c>
      <c r="N19" s="17">
        <f>STDEV(D62:D64)</f>
        <v>11.024986502129963</v>
      </c>
      <c r="O19" s="17">
        <f>STDEV(D142:D145)</f>
        <v>14.211947750037561</v>
      </c>
      <c r="P19" s="17">
        <f>STDEV(D102:D105)</f>
        <v>17.070163867308565</v>
      </c>
      <c r="Q19">
        <f t="shared" si="2"/>
        <v>3.8610884693679668</v>
      </c>
      <c r="R19">
        <f t="shared" si="3"/>
        <v>5.5124932510649813</v>
      </c>
      <c r="S19">
        <f>O19/SQRT(4)</f>
        <v>7.1059738750187806</v>
      </c>
      <c r="T19">
        <f t="shared" si="4"/>
        <v>8.5350819336542827</v>
      </c>
    </row>
    <row r="20" spans="1:20" x14ac:dyDescent="0.25">
      <c r="A20" s="6">
        <v>43454</v>
      </c>
      <c r="B20" t="s">
        <v>35</v>
      </c>
      <c r="C20" t="s">
        <v>70</v>
      </c>
      <c r="D20">
        <v>40.756087977182993</v>
      </c>
      <c r="E20">
        <v>1.6934348596302546</v>
      </c>
      <c r="F20">
        <f t="shared" si="0"/>
        <v>42.449522836813244</v>
      </c>
      <c r="H20" s="16">
        <v>43480</v>
      </c>
      <c r="I20" s="17">
        <f>AVERAGE(D26:D28)</f>
        <v>42.956021812790546</v>
      </c>
      <c r="J20" s="17">
        <f>AVERAGE(D66:D67,D68:D69)</f>
        <v>44.058652047517739</v>
      </c>
      <c r="K20" s="17">
        <f>AVERAGE(D106:D109)</f>
        <v>42.151531426350253</v>
      </c>
      <c r="L20" s="17">
        <f>AVERAGE(D146:D149)</f>
        <v>23.282516233003566</v>
      </c>
      <c r="M20" s="17">
        <f>STDEV(D26:D28)</f>
        <v>16.794459366272619</v>
      </c>
      <c r="N20" s="17">
        <f>STDEV(D66:D67,D68:D69)</f>
        <v>13.386577466841096</v>
      </c>
      <c r="O20" s="17">
        <f>STDEV(D146:D149)</f>
        <v>9.5713130216710827</v>
      </c>
      <c r="P20" s="17">
        <f>STDEV(D106:D109)</f>
        <v>13.108320876812332</v>
      </c>
      <c r="Q20">
        <f t="shared" si="2"/>
        <v>9.6962856360117282</v>
      </c>
      <c r="R20">
        <f t="shared" si="3"/>
        <v>6.6932887334205482</v>
      </c>
      <c r="S20">
        <f>O20/SQRT(4)</f>
        <v>4.7856565108355413</v>
      </c>
      <c r="T20">
        <f t="shared" si="4"/>
        <v>6.554160438406166</v>
      </c>
    </row>
    <row r="21" spans="1:20" x14ac:dyDescent="0.25">
      <c r="A21" s="6"/>
      <c r="H21" s="16">
        <v>43490</v>
      </c>
      <c r="I21" s="17">
        <f>AVERAGE(D30:D32)</f>
        <v>50.018747263148263</v>
      </c>
      <c r="J21" s="17">
        <f>AVERAGE(D70:D71,D72:D73)</f>
        <v>37.828378994973519</v>
      </c>
      <c r="K21" s="17">
        <f>AVERAGE(D110:D113)</f>
        <v>45.189799927590151</v>
      </c>
      <c r="L21" s="17">
        <f>AVERAGE(D151:D153)</f>
        <v>37.236663544259102</v>
      </c>
      <c r="M21" s="17">
        <f>STDEV(D30:D32)</f>
        <v>12.785328644497326</v>
      </c>
      <c r="N21" s="17">
        <f>STDEV(D70:D72,D73)</f>
        <v>14.58470452770073</v>
      </c>
      <c r="O21" s="17">
        <f>STDEV(D151:D153)</f>
        <v>14.745896753150772</v>
      </c>
      <c r="P21" s="17">
        <f>STDEV(D110:D113)</f>
        <v>16.160503047543354</v>
      </c>
      <c r="Q21">
        <f t="shared" si="2"/>
        <v>7.3816129345783645</v>
      </c>
      <c r="R21">
        <f t="shared" si="3"/>
        <v>7.2923522638503648</v>
      </c>
      <c r="S21">
        <f>O21/SQRT(3)</f>
        <v>8.5135474598740277</v>
      </c>
      <c r="T21">
        <f t="shared" si="4"/>
        <v>8.0802515237716772</v>
      </c>
    </row>
    <row r="22" spans="1:20" x14ac:dyDescent="0.25">
      <c r="A22" s="6">
        <v>43476</v>
      </c>
      <c r="B22" s="1" t="s">
        <v>24</v>
      </c>
      <c r="C22" t="s">
        <v>70</v>
      </c>
      <c r="D22">
        <v>56.202957348359668</v>
      </c>
      <c r="E22">
        <v>17.561450698693164</v>
      </c>
      <c r="F22">
        <f t="shared" si="0"/>
        <v>73.764408047052825</v>
      </c>
      <c r="H22" s="16">
        <v>43501</v>
      </c>
      <c r="I22" s="17">
        <f>AVERAGE(D34:D36)</f>
        <v>65.493337899943128</v>
      </c>
      <c r="J22" s="17">
        <f>AVERAGE(D74:D76,D77)</f>
        <v>59.844539739617105</v>
      </c>
      <c r="K22" s="17">
        <f>AVERAGEA(D114:D117)</f>
        <v>58.841076989124971</v>
      </c>
      <c r="L22" s="17">
        <f>AVERAGE(D154:D157)</f>
        <v>46.917861210435845</v>
      </c>
      <c r="M22" s="17">
        <f>STDEV(D34:D36)</f>
        <v>18.86156222282133</v>
      </c>
      <c r="N22" s="17">
        <f>STDEV(D74:D75,D77)</f>
        <v>17.988174186144459</v>
      </c>
      <c r="O22" s="17">
        <f>STDEV(D154:D157)</f>
        <v>24.860214413458337</v>
      </c>
      <c r="P22" s="17">
        <f>STDEV(D114:D117)</f>
        <v>22.620064950022009</v>
      </c>
      <c r="Q22">
        <f t="shared" si="2"/>
        <v>10.889728026682771</v>
      </c>
      <c r="R22">
        <f t="shared" si="3"/>
        <v>8.9940870930722294</v>
      </c>
      <c r="S22">
        <f>O22/SQRT(4)</f>
        <v>12.430107206729168</v>
      </c>
      <c r="T22">
        <f t="shared" si="4"/>
        <v>11.310032475011004</v>
      </c>
    </row>
    <row r="23" spans="1:20" x14ac:dyDescent="0.25">
      <c r="A23" s="6">
        <v>43476</v>
      </c>
      <c r="B23" t="s">
        <v>31</v>
      </c>
      <c r="C23" t="s">
        <v>70</v>
      </c>
      <c r="D23">
        <v>61.255788431841793</v>
      </c>
      <c r="E23">
        <v>3.6309157706907573</v>
      </c>
      <c r="F23">
        <f t="shared" si="0"/>
        <v>64.886704202532556</v>
      </c>
      <c r="H23" s="16">
        <v>43509</v>
      </c>
      <c r="I23" s="17">
        <f>AVERAGE(D38:D40)</f>
        <v>50.217006813073986</v>
      </c>
      <c r="J23" s="17">
        <f>AVERAGE(D78:D81)</f>
        <v>46.183184944457672</v>
      </c>
      <c r="K23" s="17">
        <f>AVERAGE(D118:D121)</f>
        <v>37.451772846376734</v>
      </c>
      <c r="L23" s="17">
        <f>AVERAGE(D158:D161)</f>
        <v>26.13083672653935</v>
      </c>
      <c r="M23" s="17">
        <f>STDEV(D38:D40)</f>
        <v>16.344258885884067</v>
      </c>
      <c r="N23" s="17">
        <f>STDEV(D78:D81)</f>
        <v>18.044503346333258</v>
      </c>
      <c r="O23" s="17">
        <f>STDEV(D158:D161)</f>
        <v>11.670421960872684</v>
      </c>
      <c r="P23" s="17">
        <f>STDEV(D118:D121)</f>
        <v>10.749127382631411</v>
      </c>
      <c r="Q23">
        <f t="shared" si="2"/>
        <v>9.4363622674700984</v>
      </c>
      <c r="R23">
        <f t="shared" si="3"/>
        <v>9.0222516731666289</v>
      </c>
      <c r="S23">
        <f>O23/SQRT(4)</f>
        <v>5.8352109804363419</v>
      </c>
      <c r="T23">
        <f t="shared" si="4"/>
        <v>5.3745636913157053</v>
      </c>
    </row>
    <row r="24" spans="1:20" x14ac:dyDescent="0.25">
      <c r="A24" s="6">
        <v>43476</v>
      </c>
      <c r="B24" t="s">
        <v>35</v>
      </c>
      <c r="C24" t="s">
        <v>70</v>
      </c>
      <c r="D24">
        <v>69.4542836611013</v>
      </c>
      <c r="E24">
        <v>2.9439158533224421</v>
      </c>
      <c r="F24">
        <f t="shared" si="0"/>
        <v>72.398199514423737</v>
      </c>
    </row>
    <row r="25" spans="1:20" x14ac:dyDescent="0.25">
      <c r="A25" s="6"/>
    </row>
    <row r="26" spans="1:20" x14ac:dyDescent="0.25">
      <c r="A26" s="6">
        <v>43480</v>
      </c>
      <c r="B26" s="1" t="s">
        <v>24</v>
      </c>
      <c r="C26" t="s">
        <v>70</v>
      </c>
      <c r="D26">
        <v>36.715263837711326</v>
      </c>
      <c r="E26">
        <v>0</v>
      </c>
      <c r="F26">
        <f t="shared" si="0"/>
        <v>36.715263837711326</v>
      </c>
    </row>
    <row r="27" spans="1:20" x14ac:dyDescent="0.25">
      <c r="A27" s="6">
        <v>43480</v>
      </c>
      <c r="B27" t="s">
        <v>31</v>
      </c>
      <c r="C27" t="s">
        <v>70</v>
      </c>
      <c r="D27">
        <v>30.17534516468929</v>
      </c>
      <c r="E27">
        <v>0</v>
      </c>
      <c r="F27">
        <f t="shared" si="0"/>
        <v>30.17534516468929</v>
      </c>
    </row>
    <row r="28" spans="1:20" x14ac:dyDescent="0.25">
      <c r="A28" s="6">
        <v>43480</v>
      </c>
      <c r="B28" t="s">
        <v>35</v>
      </c>
      <c r="C28" t="s">
        <v>70</v>
      </c>
      <c r="D28">
        <v>61.977456435971021</v>
      </c>
      <c r="E28">
        <v>0</v>
      </c>
      <c r="F28">
        <f t="shared" si="0"/>
        <v>61.977456435971021</v>
      </c>
    </row>
    <row r="29" spans="1:20" x14ac:dyDescent="0.25">
      <c r="A29" s="6"/>
    </row>
    <row r="30" spans="1:20" x14ac:dyDescent="0.25">
      <c r="A30" s="6">
        <v>43490</v>
      </c>
      <c r="B30" s="1" t="s">
        <v>24</v>
      </c>
      <c r="C30" t="s">
        <v>70</v>
      </c>
      <c r="D30">
        <v>64.432008037148407</v>
      </c>
      <c r="E30">
        <v>0</v>
      </c>
      <c r="F30">
        <f t="shared" si="0"/>
        <v>64.432008037148407</v>
      </c>
    </row>
    <row r="31" spans="1:20" x14ac:dyDescent="0.25">
      <c r="A31" s="6">
        <v>43490</v>
      </c>
      <c r="B31" t="s">
        <v>31</v>
      </c>
      <c r="C31" t="s">
        <v>70</v>
      </c>
      <c r="D31">
        <v>40.044796160490982</v>
      </c>
      <c r="E31">
        <v>0</v>
      </c>
      <c r="F31">
        <f t="shared" si="0"/>
        <v>40.044796160490982</v>
      </c>
    </row>
    <row r="32" spans="1:20" x14ac:dyDescent="0.25">
      <c r="A32" s="6">
        <v>43490</v>
      </c>
      <c r="B32" t="s">
        <v>35</v>
      </c>
      <c r="C32" t="s">
        <v>70</v>
      </c>
      <c r="D32">
        <v>45.579437591805394</v>
      </c>
      <c r="E32">
        <v>10.591946446157163</v>
      </c>
      <c r="F32">
        <f t="shared" si="0"/>
        <v>56.171384037962554</v>
      </c>
    </row>
    <row r="33" spans="1:6" x14ac:dyDescent="0.25">
      <c r="A33" s="6"/>
    </row>
    <row r="34" spans="1:6" x14ac:dyDescent="0.25">
      <c r="A34" s="6">
        <v>43501</v>
      </c>
      <c r="B34" s="1" t="s">
        <v>24</v>
      </c>
      <c r="C34" t="s">
        <v>70</v>
      </c>
      <c r="D34">
        <v>69.962490541478985</v>
      </c>
      <c r="E34">
        <v>0</v>
      </c>
      <c r="F34">
        <f t="shared" si="0"/>
        <v>69.962490541478985</v>
      </c>
    </row>
    <row r="35" spans="1:6" x14ac:dyDescent="0.25">
      <c r="A35" s="6">
        <v>43501</v>
      </c>
      <c r="B35" t="s">
        <v>31</v>
      </c>
      <c r="C35" t="s">
        <v>70</v>
      </c>
      <c r="D35">
        <v>44.798573728415107</v>
      </c>
      <c r="E35">
        <v>0</v>
      </c>
      <c r="F35">
        <f t="shared" si="0"/>
        <v>44.798573728415107</v>
      </c>
    </row>
    <row r="36" spans="1:6" x14ac:dyDescent="0.25">
      <c r="A36" s="6">
        <v>43501</v>
      </c>
      <c r="B36" t="s">
        <v>35</v>
      </c>
      <c r="C36" t="s">
        <v>70</v>
      </c>
      <c r="D36">
        <v>81.718949429935307</v>
      </c>
      <c r="E36">
        <v>0</v>
      </c>
      <c r="F36">
        <f t="shared" si="0"/>
        <v>81.718949429935307</v>
      </c>
    </row>
    <row r="37" spans="1:6" x14ac:dyDescent="0.25">
      <c r="A37" s="6"/>
    </row>
    <row r="38" spans="1:6" x14ac:dyDescent="0.25">
      <c r="A38" s="6">
        <v>43509</v>
      </c>
      <c r="B38" s="1" t="s">
        <v>24</v>
      </c>
      <c r="C38" t="s">
        <v>70</v>
      </c>
      <c r="D38">
        <v>61.817501342773099</v>
      </c>
      <c r="E38">
        <v>18.329200753587376</v>
      </c>
      <c r="F38">
        <f t="shared" si="0"/>
        <v>80.146702096360471</v>
      </c>
    </row>
    <row r="39" spans="1:6" x14ac:dyDescent="0.25">
      <c r="A39" s="6">
        <v>43509</v>
      </c>
      <c r="B39" t="s">
        <v>31</v>
      </c>
      <c r="C39" t="s">
        <v>70</v>
      </c>
      <c r="D39">
        <v>31.5246614440128</v>
      </c>
      <c r="E39">
        <v>8.8248031471227409E-2</v>
      </c>
      <c r="F39">
        <f t="shared" si="0"/>
        <v>31.612909475484027</v>
      </c>
    </row>
    <row r="40" spans="1:6" x14ac:dyDescent="0.25">
      <c r="A40" s="6">
        <v>43509</v>
      </c>
      <c r="B40" t="s">
        <v>35</v>
      </c>
      <c r="C40" t="s">
        <v>70</v>
      </c>
      <c r="D40">
        <v>57.308857652436039</v>
      </c>
      <c r="E40">
        <v>12.133172298643272</v>
      </c>
      <c r="F40">
        <f t="shared" si="0"/>
        <v>69.442029951079306</v>
      </c>
    </row>
    <row r="41" spans="1:6" x14ac:dyDescent="0.25">
      <c r="A41" s="6"/>
    </row>
    <row r="42" spans="1:6" x14ac:dyDescent="0.25">
      <c r="A42" s="6">
        <v>43410</v>
      </c>
      <c r="B42" s="7" t="s">
        <v>5</v>
      </c>
      <c r="C42" t="s">
        <v>68</v>
      </c>
      <c r="D42">
        <v>40.458659552209575</v>
      </c>
      <c r="E42">
        <v>0</v>
      </c>
      <c r="F42">
        <v>40.458659552209575</v>
      </c>
    </row>
    <row r="43" spans="1:6" x14ac:dyDescent="0.25">
      <c r="A43" s="6">
        <v>43410</v>
      </c>
      <c r="B43" s="7" t="s">
        <v>12</v>
      </c>
      <c r="C43" t="s">
        <v>68</v>
      </c>
      <c r="D43">
        <v>19.451602650709759</v>
      </c>
      <c r="E43">
        <v>0</v>
      </c>
      <c r="F43">
        <v>19.451602650709759</v>
      </c>
    </row>
    <row r="44" spans="1:6" x14ac:dyDescent="0.25">
      <c r="A44" s="6">
        <v>43410</v>
      </c>
      <c r="B44" t="s">
        <v>15</v>
      </c>
      <c r="C44" t="s">
        <v>68</v>
      </c>
      <c r="D44">
        <v>22.82587069883634</v>
      </c>
      <c r="E44">
        <v>0</v>
      </c>
      <c r="F44">
        <v>22.82587069883634</v>
      </c>
    </row>
    <row r="45" spans="1:6" x14ac:dyDescent="0.25">
      <c r="A45" s="6">
        <v>43410</v>
      </c>
      <c r="B45" t="s">
        <v>20</v>
      </c>
      <c r="C45" t="s">
        <v>68</v>
      </c>
      <c r="D45">
        <v>23.784033640161965</v>
      </c>
      <c r="E45">
        <v>0</v>
      </c>
      <c r="F45">
        <v>23.784033640161965</v>
      </c>
    </row>
    <row r="46" spans="1:6" x14ac:dyDescent="0.25">
      <c r="A46" s="6">
        <v>43425</v>
      </c>
      <c r="B46" t="s">
        <v>25</v>
      </c>
      <c r="C46" t="s">
        <v>68</v>
      </c>
      <c r="D46">
        <v>39.566765192110879</v>
      </c>
      <c r="E46">
        <v>0</v>
      </c>
      <c r="F46">
        <v>39.566765192110879</v>
      </c>
    </row>
    <row r="47" spans="1:6" x14ac:dyDescent="0.25">
      <c r="A47" s="6">
        <v>43425</v>
      </c>
      <c r="B47" t="s">
        <v>30</v>
      </c>
      <c r="C47" t="s">
        <v>68</v>
      </c>
      <c r="D47">
        <v>62.621560581220905</v>
      </c>
      <c r="E47">
        <v>12.63096601430872</v>
      </c>
      <c r="F47">
        <v>75.252526595529631</v>
      </c>
    </row>
    <row r="48" spans="1:6" x14ac:dyDescent="0.25">
      <c r="A48" s="6">
        <v>43425</v>
      </c>
      <c r="B48" t="s">
        <v>36</v>
      </c>
      <c r="C48" t="s">
        <v>68</v>
      </c>
      <c r="D48">
        <v>14.117196859718769</v>
      </c>
      <c r="E48">
        <v>0</v>
      </c>
      <c r="F48">
        <v>14.117196859718769</v>
      </c>
    </row>
    <row r="49" spans="1:15" x14ac:dyDescent="0.25">
      <c r="A49" s="11">
        <v>43425</v>
      </c>
      <c r="B49" s="12" t="s">
        <v>38</v>
      </c>
      <c r="C49" t="s">
        <v>68</v>
      </c>
      <c r="D49">
        <v>94.927997013683083</v>
      </c>
      <c r="E49">
        <v>0</v>
      </c>
      <c r="F49">
        <v>94.927997013683083</v>
      </c>
    </row>
    <row r="50" spans="1:15" x14ac:dyDescent="0.25">
      <c r="A50" s="6">
        <v>43434</v>
      </c>
      <c r="B50" t="s">
        <v>25</v>
      </c>
      <c r="C50" t="s">
        <v>68</v>
      </c>
      <c r="D50">
        <v>18.752635125931103</v>
      </c>
      <c r="E50">
        <v>0</v>
      </c>
      <c r="F50">
        <v>18.752635125931103</v>
      </c>
    </row>
    <row r="51" spans="1:15" x14ac:dyDescent="0.25">
      <c r="A51" s="6">
        <v>43434</v>
      </c>
      <c r="B51" t="s">
        <v>30</v>
      </c>
      <c r="C51" t="s">
        <v>68</v>
      </c>
      <c r="D51">
        <v>28.789121615046419</v>
      </c>
      <c r="E51">
        <v>0</v>
      </c>
      <c r="F51">
        <v>28.789121615046419</v>
      </c>
    </row>
    <row r="52" spans="1:15" x14ac:dyDescent="0.25">
      <c r="A52" s="6">
        <v>43434</v>
      </c>
      <c r="B52" t="s">
        <v>36</v>
      </c>
      <c r="C52" t="s">
        <v>68</v>
      </c>
      <c r="D52">
        <v>4.7528599453027693</v>
      </c>
      <c r="E52">
        <v>0</v>
      </c>
      <c r="F52">
        <v>4.7528599453027693</v>
      </c>
    </row>
    <row r="53" spans="1:15" x14ac:dyDescent="0.25">
      <c r="A53" s="6">
        <v>43434</v>
      </c>
      <c r="B53" t="s">
        <v>38</v>
      </c>
      <c r="C53" t="s">
        <v>68</v>
      </c>
      <c r="D53">
        <v>41.727995364368972</v>
      </c>
      <c r="E53">
        <v>0</v>
      </c>
      <c r="F53">
        <v>41.727995364368972</v>
      </c>
    </row>
    <row r="54" spans="1:15" x14ac:dyDescent="0.25">
      <c r="A54" s="6">
        <v>43438</v>
      </c>
      <c r="B54" t="s">
        <v>25</v>
      </c>
      <c r="C54" t="s">
        <v>68</v>
      </c>
      <c r="D54">
        <v>46.984814392516824</v>
      </c>
      <c r="E54">
        <v>0</v>
      </c>
      <c r="F54">
        <v>46.984814392516824</v>
      </c>
    </row>
    <row r="55" spans="1:15" x14ac:dyDescent="0.25">
      <c r="A55" s="6">
        <v>43438</v>
      </c>
      <c r="B55" t="s">
        <v>30</v>
      </c>
      <c r="C55" t="s">
        <v>68</v>
      </c>
      <c r="D55">
        <v>61.571373072609717</v>
      </c>
      <c r="E55">
        <v>3.3843975326628488</v>
      </c>
      <c r="F55">
        <v>64.955770605272562</v>
      </c>
    </row>
    <row r="56" spans="1:15" x14ac:dyDescent="0.25">
      <c r="A56" s="6">
        <v>43438</v>
      </c>
      <c r="B56" t="s">
        <v>36</v>
      </c>
      <c r="C56" t="s">
        <v>68</v>
      </c>
      <c r="D56">
        <v>33.705042578417903</v>
      </c>
      <c r="E56">
        <v>6.124179984590433</v>
      </c>
      <c r="F56">
        <v>39.829222563008337</v>
      </c>
    </row>
    <row r="57" spans="1:15" x14ac:dyDescent="0.25">
      <c r="A57" s="6">
        <v>43438</v>
      </c>
      <c r="B57" t="s">
        <v>38</v>
      </c>
      <c r="C57" t="s">
        <v>68</v>
      </c>
      <c r="D57">
        <v>50.456879345384039</v>
      </c>
      <c r="E57">
        <v>0</v>
      </c>
      <c r="F57">
        <v>50.456879345384039</v>
      </c>
    </row>
    <row r="58" spans="1:15" x14ac:dyDescent="0.25">
      <c r="A58" s="6">
        <v>43454</v>
      </c>
      <c r="B58" t="s">
        <v>25</v>
      </c>
      <c r="C58" t="s">
        <v>68</v>
      </c>
      <c r="D58">
        <v>32.386089784073889</v>
      </c>
      <c r="E58">
        <v>0</v>
      </c>
      <c r="F58">
        <v>32.386089784073889</v>
      </c>
    </row>
    <row r="59" spans="1:15" x14ac:dyDescent="0.25">
      <c r="A59" s="6">
        <v>43454</v>
      </c>
      <c r="B59" t="s">
        <v>30</v>
      </c>
      <c r="C59" t="s">
        <v>68</v>
      </c>
      <c r="D59">
        <v>19.378952301462828</v>
      </c>
      <c r="E59">
        <v>0</v>
      </c>
      <c r="F59">
        <v>19.378952301462828</v>
      </c>
    </row>
    <row r="60" spans="1:15" x14ac:dyDescent="0.25">
      <c r="A60" s="6">
        <v>43454</v>
      </c>
      <c r="B60" t="s">
        <v>36</v>
      </c>
      <c r="C60" t="s">
        <v>68</v>
      </c>
      <c r="D60">
        <v>6.8584746930416651</v>
      </c>
      <c r="E60">
        <v>0</v>
      </c>
      <c r="F60">
        <v>6.8584746930416651</v>
      </c>
      <c r="G60" s="20" t="s">
        <v>83</v>
      </c>
      <c r="H60" s="20"/>
      <c r="I60" s="20"/>
      <c r="J60" s="20"/>
      <c r="K60" s="20"/>
      <c r="L60" s="20" t="s">
        <v>77</v>
      </c>
      <c r="M60" s="20"/>
      <c r="N60" s="20"/>
      <c r="O60" s="20"/>
    </row>
    <row r="61" spans="1:15" ht="15.75" x14ac:dyDescent="0.25">
      <c r="A61" s="6">
        <v>43454</v>
      </c>
      <c r="B61" t="s">
        <v>38</v>
      </c>
      <c r="C61" t="s">
        <v>68</v>
      </c>
      <c r="D61">
        <v>33.919193810469636</v>
      </c>
      <c r="E61">
        <v>6.6987773778620499</v>
      </c>
      <c r="F61">
        <v>40.617971188331687</v>
      </c>
      <c r="G61" s="2" t="s">
        <v>0</v>
      </c>
      <c r="H61" s="3" t="s">
        <v>70</v>
      </c>
      <c r="I61" s="3" t="s">
        <v>90</v>
      </c>
      <c r="J61" s="3" t="s">
        <v>72</v>
      </c>
      <c r="K61" s="3" t="s">
        <v>91</v>
      </c>
      <c r="L61" s="3" t="s">
        <v>85</v>
      </c>
      <c r="M61" s="3" t="s">
        <v>84</v>
      </c>
      <c r="N61" s="3" t="s">
        <v>86</v>
      </c>
      <c r="O61" s="3" t="s">
        <v>87</v>
      </c>
    </row>
    <row r="62" spans="1:15" x14ac:dyDescent="0.25">
      <c r="A62" s="6">
        <v>43476</v>
      </c>
      <c r="B62" t="s">
        <v>25</v>
      </c>
      <c r="C62" t="s">
        <v>68</v>
      </c>
      <c r="D62">
        <v>73.566132692565802</v>
      </c>
      <c r="E62">
        <v>8.1105766217038706</v>
      </c>
      <c r="F62">
        <v>81.676709314269672</v>
      </c>
      <c r="G62" s="16">
        <v>43410</v>
      </c>
      <c r="H62" s="18">
        <f>AVERAGE(E2:E5)</f>
        <v>0</v>
      </c>
      <c r="I62" s="18">
        <f>AVERAGE(E42:E45)</f>
        <v>0</v>
      </c>
      <c r="J62" s="18">
        <f>AVERAGE(E82:E85)</f>
        <v>0</v>
      </c>
      <c r="K62" s="18">
        <f>AVERAGE(E122:E125)</f>
        <v>3.5922875323247156</v>
      </c>
      <c r="L62" s="17">
        <f>STDEV(E2:E5)</f>
        <v>0</v>
      </c>
      <c r="M62" s="17">
        <f>STDEV(E42:E45)</f>
        <v>0</v>
      </c>
      <c r="N62" s="17">
        <f>STDEV(E123:E125)</f>
        <v>0.20207141668661899</v>
      </c>
      <c r="O62" s="17"/>
    </row>
    <row r="63" spans="1:15" x14ac:dyDescent="0.25">
      <c r="A63" s="6">
        <v>43476</v>
      </c>
      <c r="B63" t="s">
        <v>30</v>
      </c>
      <c r="C63" t="s">
        <v>68</v>
      </c>
      <c r="D63">
        <v>64.127681666779466</v>
      </c>
      <c r="E63">
        <v>4.3858209527608096</v>
      </c>
      <c r="F63">
        <v>68.513502619540276</v>
      </c>
      <c r="G63" s="16">
        <v>43425</v>
      </c>
      <c r="H63" s="18">
        <f>AVERAGE(E6:E9)</f>
        <v>1.7799726764571533</v>
      </c>
      <c r="I63" s="18">
        <f>AVERAGE(E46,E47:E49)</f>
        <v>3.1577415035771801</v>
      </c>
      <c r="J63" s="18">
        <f>AVERAGE(E86:E89)</f>
        <v>5.1000709873567871</v>
      </c>
      <c r="K63" s="18">
        <f>AVERAGE(E126:E127,E128:E129)</f>
        <v>6.8476376286443346</v>
      </c>
      <c r="L63" s="17">
        <f>STDEV(E6:E9)</f>
        <v>1.9554937600960738</v>
      </c>
      <c r="M63" s="17">
        <f>STDEV(E46,E47:E49)</f>
        <v>6.3154830071543602</v>
      </c>
      <c r="N63" s="17">
        <f>STDEV(E126,E128:E129)</f>
        <v>1.0597339052149053</v>
      </c>
      <c r="O63" s="17">
        <f>STDEV(E87:E88)</f>
        <v>1.5200008344104803</v>
      </c>
    </row>
    <row r="64" spans="1:15" x14ac:dyDescent="0.25">
      <c r="A64" s="6">
        <v>43476</v>
      </c>
      <c r="B64" t="s">
        <v>36</v>
      </c>
      <c r="C64" t="s">
        <v>68</v>
      </c>
      <c r="D64">
        <v>51.588931811981944</v>
      </c>
      <c r="E64">
        <v>0.99645362370997337</v>
      </c>
      <c r="F64">
        <v>52.585385435691919</v>
      </c>
      <c r="G64" s="16">
        <v>43434</v>
      </c>
      <c r="H64" s="18">
        <f>AVERAGE(E10:E13)</f>
        <v>0</v>
      </c>
      <c r="I64" s="18">
        <f>AVERAGE(E50:E53)</f>
        <v>0</v>
      </c>
      <c r="J64" s="18">
        <f>AVERAGE(E90:E93)</f>
        <v>0</v>
      </c>
      <c r="K64" s="18">
        <f>AVERAGE(E130:E133)</f>
        <v>0</v>
      </c>
      <c r="L64" s="17">
        <f>STDEV(E10:E13)</f>
        <v>0</v>
      </c>
      <c r="M64" s="17">
        <f>STDEV(E50:E53)</f>
        <v>0</v>
      </c>
      <c r="N64" s="17">
        <f>STDEV(E130:E133)</f>
        <v>0</v>
      </c>
      <c r="O64" s="17">
        <v>0</v>
      </c>
    </row>
    <row r="65" spans="1:15" x14ac:dyDescent="0.25">
      <c r="A65" s="6">
        <v>43476</v>
      </c>
      <c r="B65" t="s">
        <v>38</v>
      </c>
      <c r="C65" t="s">
        <v>68</v>
      </c>
      <c r="D65">
        <v>116.75942705319576</v>
      </c>
      <c r="E65">
        <v>19.233285353704648</v>
      </c>
      <c r="F65">
        <v>135.99271240690041</v>
      </c>
      <c r="G65" s="16">
        <v>43438</v>
      </c>
      <c r="H65" s="18">
        <f>AVERAGE(E14:E15,E16:E17)</f>
        <v>2.4796611634993444</v>
      </c>
      <c r="I65" s="18">
        <f>AVERAGE(E54:E57)</f>
        <v>2.3771443793133207</v>
      </c>
      <c r="J65" s="18">
        <f>AVERAGE(E94:E95,E96:E97)</f>
        <v>6.3669954913039781</v>
      </c>
      <c r="K65" s="18">
        <f>AVERAGE(E134:E136,E137)</f>
        <v>2.4488295317063988</v>
      </c>
      <c r="L65" s="17">
        <f>STDEV(E14:E15,E16:E17)</f>
        <v>2.1514913265309907</v>
      </c>
      <c r="M65" s="17">
        <f>STDEV(E55:E57)</f>
        <v>3.0677389889689866</v>
      </c>
      <c r="N65" s="17">
        <f>STDEV(E134:E136,E137)</f>
        <v>4.8976590634127977</v>
      </c>
      <c r="O65" s="17">
        <f>STDEV(E94,E96:E97)</f>
        <v>3.6185078976488305</v>
      </c>
    </row>
    <row r="66" spans="1:15" x14ac:dyDescent="0.25">
      <c r="A66" s="6">
        <v>43480</v>
      </c>
      <c r="B66" t="s">
        <v>25</v>
      </c>
      <c r="C66" t="s">
        <v>68</v>
      </c>
      <c r="D66">
        <v>33.191877873377258</v>
      </c>
      <c r="E66">
        <v>0</v>
      </c>
      <c r="F66">
        <v>33.191877873377258</v>
      </c>
      <c r="G66" s="16">
        <v>43454</v>
      </c>
      <c r="H66" s="18">
        <f>AVERAGE(E18:E19,E20:E21)</f>
        <v>0.87373039685009879</v>
      </c>
      <c r="I66" s="18">
        <f>AVERAGE(E58:E61)</f>
        <v>1.6746943444655125</v>
      </c>
      <c r="J66" s="18">
        <f>AVERAGE(E98:E100,E101)</f>
        <v>4.5437233085048065</v>
      </c>
      <c r="K66" s="18">
        <f>AVERAGE(E138:E141)</f>
        <v>0</v>
      </c>
      <c r="L66" s="17">
        <f>STDEV(E18:E19,E20:E21)</f>
        <v>0.84800914329789645</v>
      </c>
      <c r="M66" s="17">
        <f>STDEV(E58:E61)</f>
        <v>3.3493886889310249</v>
      </c>
      <c r="N66" s="17">
        <v>0</v>
      </c>
      <c r="O66" s="17">
        <v>0</v>
      </c>
    </row>
    <row r="67" spans="1:15" x14ac:dyDescent="0.25">
      <c r="A67" s="6">
        <v>43480</v>
      </c>
      <c r="B67" t="s">
        <v>30</v>
      </c>
      <c r="C67" t="s">
        <v>68</v>
      </c>
      <c r="D67">
        <v>56.9030433575088</v>
      </c>
      <c r="E67">
        <v>14.692511415733096</v>
      </c>
      <c r="F67">
        <v>71.595554773241901</v>
      </c>
      <c r="G67" s="16">
        <v>43476</v>
      </c>
      <c r="H67" s="18">
        <f>AVERAGE(E22:E24)</f>
        <v>8.0454274409021203</v>
      </c>
      <c r="I67" s="18">
        <f>AVERAGE(E62:E65)</f>
        <v>8.181534137969825</v>
      </c>
      <c r="J67" s="18">
        <f>AVERAGE(E102:E105)</f>
        <v>1.5314491544598079</v>
      </c>
      <c r="K67" s="18">
        <f>AVERAGE(E142:E145)</f>
        <v>1.0050339315001917</v>
      </c>
      <c r="L67" s="17">
        <f>STDEV(E22:E24)</f>
        <v>8.2482735286683528</v>
      </c>
      <c r="M67" s="17">
        <f>STDEV(E62:E63)</f>
        <v>2.6337999917726709</v>
      </c>
      <c r="N67" s="17">
        <f>STDEV(E142:E145)</f>
        <v>1.2425401126341962</v>
      </c>
      <c r="O67" s="17">
        <f>STDEV(E102:E105)</f>
        <v>2.353879463389172</v>
      </c>
    </row>
    <row r="68" spans="1:15" x14ac:dyDescent="0.25">
      <c r="A68" s="6">
        <v>43480</v>
      </c>
      <c r="B68" t="s">
        <v>36</v>
      </c>
      <c r="C68" t="s">
        <v>68</v>
      </c>
      <c r="D68">
        <v>31.831945211160114</v>
      </c>
      <c r="E68">
        <v>0</v>
      </c>
      <c r="F68">
        <v>31.831945211160114</v>
      </c>
      <c r="G68" s="16">
        <v>43480</v>
      </c>
      <c r="H68" s="18">
        <f>AVERAGE(E26:E29)</f>
        <v>0</v>
      </c>
      <c r="I68" s="18">
        <f>AVERAGE(E66:E67,E68,E69)</f>
        <v>4.8707956486098958</v>
      </c>
      <c r="J68" s="18">
        <f>AVERAGE(E106:E107,E108:E109)</f>
        <v>3.0470504664793281</v>
      </c>
      <c r="K68" s="18">
        <f>AVERAGE(E146:E149)</f>
        <v>0</v>
      </c>
      <c r="L68" s="17">
        <f>STDEV(E26:E29)</f>
        <v>0</v>
      </c>
      <c r="M68" s="17">
        <f>STDEV(E66,E68:E69)</f>
        <v>2.7658952946251736</v>
      </c>
      <c r="N68" s="17">
        <v>0</v>
      </c>
      <c r="O68" s="17">
        <f>STDEV(E106,E108:E109)</f>
        <v>0.74341013548974177</v>
      </c>
    </row>
    <row r="69" spans="1:15" x14ac:dyDescent="0.25">
      <c r="A69" s="6">
        <v>43480</v>
      </c>
      <c r="B69" t="s">
        <v>38</v>
      </c>
      <c r="C69" t="s">
        <v>68</v>
      </c>
      <c r="D69">
        <v>54.307741748024782</v>
      </c>
      <c r="E69">
        <v>4.7906711787064893</v>
      </c>
      <c r="F69">
        <v>59.098412926731271</v>
      </c>
      <c r="G69" s="16">
        <v>43490</v>
      </c>
      <c r="H69" s="18">
        <f>AVERAGE(E30:E31,E33)</f>
        <v>0</v>
      </c>
      <c r="I69" s="18">
        <f>AVERAGE(E70:E73)</f>
        <v>5.010518673734027</v>
      </c>
      <c r="J69" s="18">
        <f>AVERAGE(E110:E113)</f>
        <v>0</v>
      </c>
      <c r="K69" s="18">
        <f>AVERAGE(E150:E153)</f>
        <v>2.1621912473194422</v>
      </c>
      <c r="L69" s="17">
        <v>0</v>
      </c>
      <c r="M69" s="17">
        <f>STDEV(E70:E73)</f>
        <v>10.021037347468054</v>
      </c>
      <c r="N69" s="17">
        <f>STDEV(E150:E152)</f>
        <v>0.74828428041070338</v>
      </c>
      <c r="O69" s="17">
        <v>0</v>
      </c>
    </row>
    <row r="70" spans="1:15" x14ac:dyDescent="0.25">
      <c r="A70" s="6">
        <v>43490</v>
      </c>
      <c r="B70" t="s">
        <v>25</v>
      </c>
      <c r="C70" t="s">
        <v>68</v>
      </c>
      <c r="D70">
        <v>51.856171436885624</v>
      </c>
      <c r="E70">
        <v>0</v>
      </c>
      <c r="F70">
        <v>51.856171436885624</v>
      </c>
      <c r="G70" s="16">
        <v>43501</v>
      </c>
      <c r="H70" s="18">
        <f>AVERAGE(E34:E36)</f>
        <v>0</v>
      </c>
      <c r="I70" s="18">
        <f>AVERAGE(E74:E77)</f>
        <v>0</v>
      </c>
      <c r="J70" s="18">
        <f>AVERAGE(E114:E117)</f>
        <v>0</v>
      </c>
      <c r="K70" s="18">
        <f>AVERAGE(E154:E157)</f>
        <v>0</v>
      </c>
      <c r="L70" s="17">
        <v>0</v>
      </c>
      <c r="M70" s="17">
        <f>STDEV(E74:E77)</f>
        <v>0</v>
      </c>
      <c r="N70" s="17">
        <v>0</v>
      </c>
      <c r="O70" s="17">
        <v>0</v>
      </c>
    </row>
    <row r="71" spans="1:15" x14ac:dyDescent="0.25">
      <c r="A71" s="6">
        <v>43490</v>
      </c>
      <c r="B71" t="s">
        <v>30</v>
      </c>
      <c r="C71" t="s">
        <v>68</v>
      </c>
      <c r="D71">
        <v>37.521342932126636</v>
      </c>
      <c r="E71">
        <v>0</v>
      </c>
      <c r="F71">
        <v>37.521342932126636</v>
      </c>
      <c r="G71" s="16">
        <v>43509</v>
      </c>
      <c r="H71" s="18">
        <f>AVERAGE(E40,E38:E39)</f>
        <v>10.183540361233957</v>
      </c>
      <c r="I71" s="18">
        <f>AVERAGE(E78:E81)</f>
        <v>9.655968975985008</v>
      </c>
      <c r="J71" s="18">
        <f>AVERAGE(E118:E121)</f>
        <v>1.0114759531021473</v>
      </c>
      <c r="K71" s="18">
        <f>AVERAGE(E158:E161)</f>
        <v>1.7305307880611558</v>
      </c>
      <c r="L71" s="17">
        <f>STDEV(E38:E39,E40)</f>
        <v>9.2754454109300823</v>
      </c>
      <c r="M71" s="17">
        <f>STDEV(E78:E81)</f>
        <v>10.885646422259372</v>
      </c>
      <c r="N71" s="17">
        <f>STDEV(E158:E161)</f>
        <v>2.0345490172263281</v>
      </c>
      <c r="O71" s="17">
        <f>STDEV(E118:E121)</f>
        <v>1.4247836154328513</v>
      </c>
    </row>
    <row r="72" spans="1:15" x14ac:dyDescent="0.25">
      <c r="A72" s="6">
        <v>43490</v>
      </c>
      <c r="B72" t="s">
        <v>36</v>
      </c>
      <c r="C72" t="s">
        <v>68</v>
      </c>
      <c r="D72">
        <v>17.793441823506885</v>
      </c>
      <c r="E72">
        <v>0</v>
      </c>
      <c r="F72">
        <v>17.793441823506885</v>
      </c>
      <c r="L72" s="19" t="s">
        <v>78</v>
      </c>
      <c r="M72" s="19"/>
      <c r="N72" s="19"/>
      <c r="O72" s="19"/>
    </row>
    <row r="73" spans="1:15" ht="15.75" x14ac:dyDescent="0.25">
      <c r="A73" s="6">
        <v>43490</v>
      </c>
      <c r="B73" t="s">
        <v>38</v>
      </c>
      <c r="C73" t="s">
        <v>68</v>
      </c>
      <c r="D73">
        <v>44.142559787374942</v>
      </c>
      <c r="E73">
        <v>20.042074694936108</v>
      </c>
      <c r="F73">
        <v>64.184634482311054</v>
      </c>
      <c r="L73" s="3" t="s">
        <v>85</v>
      </c>
      <c r="M73" s="3" t="s">
        <v>84</v>
      </c>
      <c r="N73" s="3" t="s">
        <v>86</v>
      </c>
      <c r="O73" s="3" t="s">
        <v>87</v>
      </c>
    </row>
    <row r="74" spans="1:15" x14ac:dyDescent="0.25">
      <c r="A74" s="6">
        <v>43501</v>
      </c>
      <c r="B74" t="s">
        <v>25</v>
      </c>
      <c r="C74" t="s">
        <v>68</v>
      </c>
      <c r="D74">
        <v>87.999371452369317</v>
      </c>
      <c r="E74">
        <v>0</v>
      </c>
      <c r="F74">
        <v>87.999371452369317</v>
      </c>
      <c r="L74">
        <f>L62/SQRT(4)</f>
        <v>0</v>
      </c>
      <c r="M74">
        <f>M62/SQRT(4)</f>
        <v>0</v>
      </c>
      <c r="N74">
        <f>N62/SQRT(3)</f>
        <v>0.11666598681954851</v>
      </c>
      <c r="O74">
        <f>O62/SQRT(4)</f>
        <v>0</v>
      </c>
    </row>
    <row r="75" spans="1:15" x14ac:dyDescent="0.25">
      <c r="A75" s="6">
        <v>43501</v>
      </c>
      <c r="B75" t="s">
        <v>30</v>
      </c>
      <c r="C75" t="s">
        <v>68</v>
      </c>
      <c r="D75">
        <v>66.633953042612632</v>
      </c>
      <c r="E75">
        <v>0</v>
      </c>
      <c r="F75">
        <v>66.633953042612632</v>
      </c>
      <c r="L75">
        <f t="shared" ref="L75:L83" si="5">L63/SQRT(4)</f>
        <v>0.97774688004803689</v>
      </c>
      <c r="M75">
        <f>M63/SQRT(3)</f>
        <v>3.6462458142430774</v>
      </c>
      <c r="N75">
        <f>N63/SQRT(3)</f>
        <v>0.61183765544519897</v>
      </c>
      <c r="O75">
        <f>O63/SQRT(2)</f>
        <v>1.074802897420861</v>
      </c>
    </row>
    <row r="76" spans="1:15" x14ac:dyDescent="0.25">
      <c r="A76" s="6">
        <v>43501</v>
      </c>
      <c r="B76" t="s">
        <v>36</v>
      </c>
      <c r="C76" t="s">
        <v>68</v>
      </c>
      <c r="D76">
        <v>32.495330088104595</v>
      </c>
      <c r="E76">
        <v>0</v>
      </c>
      <c r="F76">
        <v>32.495330088104595</v>
      </c>
      <c r="L76">
        <f t="shared" si="5"/>
        <v>0</v>
      </c>
      <c r="M76">
        <f>M64/SQRT(3)</f>
        <v>0</v>
      </c>
      <c r="N76">
        <f>N64/SQRT(2)</f>
        <v>0</v>
      </c>
      <c r="O76">
        <f t="shared" ref="O76" si="6">O64/SQRT(4)</f>
        <v>0</v>
      </c>
    </row>
    <row r="77" spans="1:15" x14ac:dyDescent="0.25">
      <c r="A77" s="6">
        <v>43501</v>
      </c>
      <c r="B77" t="s">
        <v>38</v>
      </c>
      <c r="C77" t="s">
        <v>68</v>
      </c>
      <c r="D77">
        <v>52.249504375381903</v>
      </c>
      <c r="E77">
        <v>0</v>
      </c>
      <c r="F77">
        <v>52.249504375381903</v>
      </c>
      <c r="L77">
        <f t="shared" si="5"/>
        <v>1.0757456632654954</v>
      </c>
      <c r="M77">
        <f>M65/SQRT(3)</f>
        <v>1.7711599310847548</v>
      </c>
      <c r="N77">
        <f>N65/SQRT(4)</f>
        <v>2.4488295317063988</v>
      </c>
      <c r="O77">
        <f>O65/SQRT(3)</f>
        <v>2.0891465087723393</v>
      </c>
    </row>
    <row r="78" spans="1:15" x14ac:dyDescent="0.25">
      <c r="A78" s="6">
        <v>43509</v>
      </c>
      <c r="B78" t="s">
        <v>25</v>
      </c>
      <c r="C78" t="s">
        <v>68</v>
      </c>
      <c r="D78">
        <v>22.278682311034046</v>
      </c>
      <c r="E78">
        <v>0</v>
      </c>
      <c r="F78">
        <v>22.278682311034046</v>
      </c>
      <c r="L78">
        <f t="shared" si="5"/>
        <v>0.42400457164894823</v>
      </c>
      <c r="M78">
        <f>M66/SQRT(4)</f>
        <v>1.6746943444655125</v>
      </c>
      <c r="N78">
        <f t="shared" ref="N78:N80" si="7">N66/SQRT(4)</f>
        <v>0</v>
      </c>
      <c r="O78">
        <f t="shared" ref="O78:O82" si="8">O66/SQRT(3)</f>
        <v>0</v>
      </c>
    </row>
    <row r="79" spans="1:15" x14ac:dyDescent="0.25">
      <c r="A79" s="6">
        <v>43509</v>
      </c>
      <c r="B79" t="s">
        <v>30</v>
      </c>
      <c r="C79" t="s">
        <v>68</v>
      </c>
      <c r="D79">
        <v>51.926549626365052</v>
      </c>
      <c r="E79">
        <v>6.4960057394135768</v>
      </c>
      <c r="F79">
        <v>58.422555365778628</v>
      </c>
      <c r="L79">
        <f t="shared" si="5"/>
        <v>4.1241367643341764</v>
      </c>
      <c r="M79">
        <f>M67/SQRT(2)</f>
        <v>1.8623778344715285</v>
      </c>
      <c r="N79">
        <f>N67/SQRT(4)</f>
        <v>0.62127005631709808</v>
      </c>
      <c r="O79">
        <f>O67/SQRT(4)</f>
        <v>1.176939731694586</v>
      </c>
    </row>
    <row r="80" spans="1:15" x14ac:dyDescent="0.25">
      <c r="A80" s="6">
        <v>43509</v>
      </c>
      <c r="B80" t="s">
        <v>36</v>
      </c>
      <c r="C80" t="s">
        <v>68</v>
      </c>
      <c r="D80">
        <v>45.078289935208623</v>
      </c>
      <c r="E80">
        <v>6.8404669077841751</v>
      </c>
      <c r="F80">
        <v>51.918756842992799</v>
      </c>
      <c r="L80">
        <f t="shared" si="5"/>
        <v>0</v>
      </c>
      <c r="M80">
        <f>M68/SQRT(3)</f>
        <v>1.5968903929021634</v>
      </c>
      <c r="N80">
        <f t="shared" si="7"/>
        <v>0</v>
      </c>
      <c r="O80">
        <f>O68/SQRT(3)</f>
        <v>0.42920804184329858</v>
      </c>
    </row>
    <row r="81" spans="1:15" x14ac:dyDescent="0.25">
      <c r="A81" s="6">
        <v>43509</v>
      </c>
      <c r="B81" t="s">
        <v>38</v>
      </c>
      <c r="C81" t="s">
        <v>68</v>
      </c>
      <c r="D81">
        <v>65.449217905222952</v>
      </c>
      <c r="E81">
        <v>25.287403256742284</v>
      </c>
      <c r="F81">
        <v>90.736621161965232</v>
      </c>
      <c r="L81">
        <f t="shared" si="5"/>
        <v>0</v>
      </c>
      <c r="M81">
        <f>M69/SQRT(4)</f>
        <v>5.010518673734027</v>
      </c>
      <c r="N81">
        <f>N69/SQRT(3)</f>
        <v>0.43202213072548501</v>
      </c>
      <c r="O81">
        <f t="shared" si="8"/>
        <v>0</v>
      </c>
    </row>
    <row r="82" spans="1:15" x14ac:dyDescent="0.25">
      <c r="A82" s="6">
        <v>43410</v>
      </c>
      <c r="B82" s="7" t="s">
        <v>8</v>
      </c>
      <c r="C82" t="s">
        <v>72</v>
      </c>
      <c r="D82">
        <v>42.310256436953267</v>
      </c>
      <c r="E82">
        <v>0</v>
      </c>
      <c r="F82">
        <f t="shared" ref="F82:F130" si="9">D82+E82</f>
        <v>42.310256436953267</v>
      </c>
      <c r="L82">
        <f t="shared" si="5"/>
        <v>0</v>
      </c>
      <c r="M82">
        <f>M70/SQRT(3)</f>
        <v>0</v>
      </c>
      <c r="N82">
        <f>N70/SQRT(4)</f>
        <v>0</v>
      </c>
      <c r="O82">
        <f t="shared" si="8"/>
        <v>0</v>
      </c>
    </row>
    <row r="83" spans="1:15" x14ac:dyDescent="0.25">
      <c r="A83" s="6">
        <v>43410</v>
      </c>
      <c r="B83" s="7" t="s">
        <v>9</v>
      </c>
      <c r="C83" t="s">
        <v>72</v>
      </c>
      <c r="D83">
        <v>15.525252474295431</v>
      </c>
      <c r="E83">
        <v>0</v>
      </c>
      <c r="F83">
        <f t="shared" si="9"/>
        <v>15.525252474295431</v>
      </c>
      <c r="L83">
        <f t="shared" si="5"/>
        <v>4.6377227054650412</v>
      </c>
      <c r="M83">
        <f>M71/SQRT(4)</f>
        <v>5.4428232111296859</v>
      </c>
      <c r="N83">
        <f>N71/SQRT(4)</f>
        <v>1.017274508613164</v>
      </c>
      <c r="O83">
        <f>O71/SQRT(4)</f>
        <v>0.71239180771642563</v>
      </c>
    </row>
    <row r="84" spans="1:15" x14ac:dyDescent="0.25">
      <c r="A84" s="6">
        <v>43410</v>
      </c>
      <c r="B84" t="s">
        <v>14</v>
      </c>
      <c r="C84" t="s">
        <v>72</v>
      </c>
      <c r="D84">
        <v>16.033270189954667</v>
      </c>
      <c r="E84">
        <v>0</v>
      </c>
      <c r="F84">
        <f t="shared" si="9"/>
        <v>16.033270189954667</v>
      </c>
    </row>
    <row r="85" spans="1:15" x14ac:dyDescent="0.25">
      <c r="A85" s="6">
        <v>43410</v>
      </c>
      <c r="B85" t="s">
        <v>17</v>
      </c>
      <c r="C85" t="s">
        <v>72</v>
      </c>
      <c r="D85">
        <v>47.510375913046545</v>
      </c>
      <c r="E85">
        <v>0</v>
      </c>
      <c r="F85">
        <f t="shared" si="9"/>
        <v>47.510375913046545</v>
      </c>
    </row>
    <row r="86" spans="1:15" x14ac:dyDescent="0.25">
      <c r="A86" s="6">
        <v>43425</v>
      </c>
      <c r="B86" t="s">
        <v>26</v>
      </c>
      <c r="C86" t="s">
        <v>72</v>
      </c>
      <c r="D86">
        <v>44.693498975406818</v>
      </c>
      <c r="E86">
        <v>12.759266335061275</v>
      </c>
      <c r="F86">
        <f t="shared" si="9"/>
        <v>57.452765310468095</v>
      </c>
    </row>
    <row r="87" spans="1:15" x14ac:dyDescent="0.25">
      <c r="A87" s="6">
        <v>43425</v>
      </c>
      <c r="B87" t="s">
        <v>29</v>
      </c>
      <c r="C87" t="s">
        <v>72</v>
      </c>
      <c r="D87">
        <v>43.680949595401344</v>
      </c>
      <c r="E87">
        <v>4.8953117046037979</v>
      </c>
      <c r="F87">
        <f t="shared" si="9"/>
        <v>48.576261300005143</v>
      </c>
    </row>
    <row r="88" spans="1:15" x14ac:dyDescent="0.25">
      <c r="A88" s="6">
        <v>43425</v>
      </c>
      <c r="B88" t="s">
        <v>32</v>
      </c>
      <c r="C88" t="s">
        <v>72</v>
      </c>
      <c r="D88">
        <v>53.97994612121304</v>
      </c>
      <c r="E88">
        <v>2.7457059097620755</v>
      </c>
      <c r="F88">
        <f t="shared" si="9"/>
        <v>56.725652030975112</v>
      </c>
    </row>
    <row r="89" spans="1:15" x14ac:dyDescent="0.25">
      <c r="A89" s="11">
        <v>43425</v>
      </c>
      <c r="B89" s="12" t="s">
        <v>43</v>
      </c>
      <c r="C89" t="s">
        <v>72</v>
      </c>
      <c r="D89">
        <v>63.502379775022476</v>
      </c>
      <c r="E89">
        <v>0</v>
      </c>
      <c r="F89">
        <f t="shared" si="9"/>
        <v>63.502379775022476</v>
      </c>
    </row>
    <row r="90" spans="1:15" x14ac:dyDescent="0.25">
      <c r="A90" s="6">
        <v>43434</v>
      </c>
      <c r="B90" t="s">
        <v>26</v>
      </c>
      <c r="C90" t="s">
        <v>72</v>
      </c>
      <c r="D90">
        <v>19.808683206775704</v>
      </c>
      <c r="E90">
        <v>0</v>
      </c>
      <c r="F90">
        <f t="shared" si="9"/>
        <v>19.808683206775704</v>
      </c>
    </row>
    <row r="91" spans="1:15" x14ac:dyDescent="0.25">
      <c r="A91" s="6">
        <v>43434</v>
      </c>
      <c r="B91" t="s">
        <v>29</v>
      </c>
      <c r="C91" t="s">
        <v>72</v>
      </c>
      <c r="D91">
        <v>22.860836815751032</v>
      </c>
      <c r="E91">
        <v>0</v>
      </c>
      <c r="F91">
        <f t="shared" si="9"/>
        <v>22.860836815751032</v>
      </c>
    </row>
    <row r="92" spans="1:15" x14ac:dyDescent="0.25">
      <c r="A92" s="6">
        <v>43434</v>
      </c>
      <c r="B92" t="s">
        <v>32</v>
      </c>
      <c r="C92" t="s">
        <v>72</v>
      </c>
      <c r="D92">
        <v>11.869809210086062</v>
      </c>
      <c r="E92">
        <v>0</v>
      </c>
      <c r="F92">
        <f t="shared" si="9"/>
        <v>11.869809210086062</v>
      </c>
    </row>
    <row r="93" spans="1:15" x14ac:dyDescent="0.25">
      <c r="A93" s="6">
        <v>43434</v>
      </c>
      <c r="B93" t="s">
        <v>43</v>
      </c>
      <c r="C93" t="s">
        <v>72</v>
      </c>
      <c r="D93">
        <v>39.962178867391053</v>
      </c>
      <c r="E93">
        <v>0</v>
      </c>
      <c r="F93">
        <f t="shared" si="9"/>
        <v>39.962178867391053</v>
      </c>
    </row>
    <row r="94" spans="1:15" x14ac:dyDescent="0.25">
      <c r="A94" s="6">
        <v>43438</v>
      </c>
      <c r="B94" t="s">
        <v>26</v>
      </c>
      <c r="C94" t="s">
        <v>72</v>
      </c>
      <c r="D94">
        <v>22.205027020903216</v>
      </c>
      <c r="E94">
        <v>0</v>
      </c>
      <c r="F94">
        <f t="shared" si="9"/>
        <v>22.205027020903216</v>
      </c>
    </row>
    <row r="95" spans="1:15" x14ac:dyDescent="0.25">
      <c r="A95" s="6">
        <v>43438</v>
      </c>
      <c r="B95" t="s">
        <v>29</v>
      </c>
      <c r="C95" t="s">
        <v>72</v>
      </c>
      <c r="D95">
        <v>52.640546328696438</v>
      </c>
      <c r="E95">
        <v>19.200542438898896</v>
      </c>
      <c r="F95">
        <f t="shared" si="9"/>
        <v>71.841088767595338</v>
      </c>
    </row>
    <row r="96" spans="1:15" x14ac:dyDescent="0.25">
      <c r="A96" s="6">
        <v>43438</v>
      </c>
      <c r="B96" t="s">
        <v>32</v>
      </c>
      <c r="C96" t="s">
        <v>72</v>
      </c>
      <c r="D96">
        <v>36.558782025092007</v>
      </c>
      <c r="E96">
        <v>6.267439526317018</v>
      </c>
      <c r="F96">
        <f t="shared" si="9"/>
        <v>42.826221551409027</v>
      </c>
    </row>
    <row r="97" spans="1:6" x14ac:dyDescent="0.25">
      <c r="A97" s="6">
        <v>43438</v>
      </c>
      <c r="B97" t="s">
        <v>43</v>
      </c>
      <c r="C97" t="s">
        <v>72</v>
      </c>
      <c r="D97">
        <v>49.427664615658657</v>
      </c>
      <c r="E97">
        <v>0</v>
      </c>
      <c r="F97">
        <f t="shared" si="9"/>
        <v>49.427664615658657</v>
      </c>
    </row>
    <row r="98" spans="1:6" x14ac:dyDescent="0.25">
      <c r="A98" s="6">
        <v>43454</v>
      </c>
      <c r="B98" t="s">
        <v>26</v>
      </c>
      <c r="C98" t="s">
        <v>72</v>
      </c>
      <c r="D98">
        <v>42.922707458150981</v>
      </c>
      <c r="E98">
        <v>0</v>
      </c>
      <c r="F98">
        <f t="shared" si="9"/>
        <v>42.922707458150981</v>
      </c>
    </row>
    <row r="99" spans="1:6" x14ac:dyDescent="0.25">
      <c r="A99" s="6">
        <v>43454</v>
      </c>
      <c r="B99" t="s">
        <v>29</v>
      </c>
      <c r="C99" t="s">
        <v>72</v>
      </c>
      <c r="D99">
        <v>30.249347774935895</v>
      </c>
      <c r="E99">
        <v>0</v>
      </c>
      <c r="F99">
        <f t="shared" si="9"/>
        <v>30.249347774935895</v>
      </c>
    </row>
    <row r="100" spans="1:6" x14ac:dyDescent="0.25">
      <c r="A100" s="6">
        <v>43454</v>
      </c>
      <c r="B100" t="s">
        <v>32</v>
      </c>
      <c r="C100" t="s">
        <v>72</v>
      </c>
      <c r="D100">
        <v>26.083742843194443</v>
      </c>
      <c r="E100">
        <v>18.174893234019226</v>
      </c>
      <c r="F100">
        <f t="shared" si="9"/>
        <v>44.258636077213666</v>
      </c>
    </row>
    <row r="101" spans="1:6" x14ac:dyDescent="0.25">
      <c r="A101" s="6">
        <v>43454</v>
      </c>
      <c r="B101" t="s">
        <v>73</v>
      </c>
      <c r="C101" t="s">
        <v>72</v>
      </c>
      <c r="D101">
        <v>20.236191766139708</v>
      </c>
      <c r="E101">
        <v>0</v>
      </c>
      <c r="F101">
        <f t="shared" si="9"/>
        <v>20.236191766139708</v>
      </c>
    </row>
    <row r="102" spans="1:6" x14ac:dyDescent="0.25">
      <c r="A102" s="6">
        <v>43476</v>
      </c>
      <c r="B102" t="s">
        <v>26</v>
      </c>
      <c r="C102" t="s">
        <v>72</v>
      </c>
      <c r="D102">
        <v>96.469672475118003</v>
      </c>
      <c r="E102">
        <v>4.9656462603983771</v>
      </c>
      <c r="F102">
        <f t="shared" si="9"/>
        <v>101.43531873551638</v>
      </c>
    </row>
    <row r="103" spans="1:6" x14ac:dyDescent="0.25">
      <c r="A103" s="6">
        <v>43476</v>
      </c>
      <c r="B103" t="s">
        <v>29</v>
      </c>
      <c r="C103" t="s">
        <v>72</v>
      </c>
      <c r="D103">
        <v>61.31721589112307</v>
      </c>
      <c r="E103">
        <v>1.1601503574408545</v>
      </c>
      <c r="F103">
        <f t="shared" si="9"/>
        <v>62.477366248563925</v>
      </c>
    </row>
    <row r="104" spans="1:6" x14ac:dyDescent="0.25">
      <c r="A104" s="6">
        <v>43476</v>
      </c>
      <c r="B104" t="s">
        <v>32</v>
      </c>
      <c r="C104" t="s">
        <v>72</v>
      </c>
      <c r="D104">
        <v>64.097382092576922</v>
      </c>
      <c r="E104">
        <v>0</v>
      </c>
      <c r="F104">
        <f t="shared" si="9"/>
        <v>64.097382092576922</v>
      </c>
    </row>
    <row r="105" spans="1:6" x14ac:dyDescent="0.25">
      <c r="A105" s="6">
        <v>43476</v>
      </c>
      <c r="B105" t="s">
        <v>43</v>
      </c>
      <c r="C105" t="s">
        <v>72</v>
      </c>
      <c r="D105">
        <v>61.830201371378877</v>
      </c>
      <c r="E105">
        <v>0</v>
      </c>
      <c r="F105">
        <f t="shared" si="9"/>
        <v>61.830201371378877</v>
      </c>
    </row>
    <row r="106" spans="1:6" x14ac:dyDescent="0.25">
      <c r="A106" s="6">
        <v>43480</v>
      </c>
      <c r="B106" t="s">
        <v>26</v>
      </c>
      <c r="C106" t="s">
        <v>72</v>
      </c>
      <c r="D106">
        <v>29.605839730730541</v>
      </c>
      <c r="E106">
        <v>1.2876241255298957</v>
      </c>
      <c r="F106">
        <f t="shared" si="9"/>
        <v>30.893463856260436</v>
      </c>
    </row>
    <row r="107" spans="1:6" x14ac:dyDescent="0.25">
      <c r="A107" s="6">
        <v>43480</v>
      </c>
      <c r="B107" t="s">
        <v>29</v>
      </c>
      <c r="C107" t="s">
        <v>72</v>
      </c>
      <c r="D107">
        <v>57.697114023357308</v>
      </c>
      <c r="E107">
        <v>10.900577740387417</v>
      </c>
      <c r="F107">
        <f t="shared" si="9"/>
        <v>68.59769176374472</v>
      </c>
    </row>
    <row r="108" spans="1:6" x14ac:dyDescent="0.25">
      <c r="A108" s="6">
        <v>43480</v>
      </c>
      <c r="B108" t="s">
        <v>32</v>
      </c>
      <c r="C108" t="s">
        <v>72</v>
      </c>
      <c r="D108">
        <v>33.170775942097421</v>
      </c>
      <c r="E108">
        <v>0</v>
      </c>
      <c r="F108">
        <f t="shared" si="9"/>
        <v>33.170775942097421</v>
      </c>
    </row>
    <row r="109" spans="1:6" x14ac:dyDescent="0.25">
      <c r="A109" s="6">
        <v>43480</v>
      </c>
      <c r="B109" t="s">
        <v>43</v>
      </c>
      <c r="C109" t="s">
        <v>72</v>
      </c>
      <c r="D109">
        <v>48.132396009215746</v>
      </c>
      <c r="E109">
        <v>0</v>
      </c>
      <c r="F109">
        <f t="shared" si="9"/>
        <v>48.132396009215746</v>
      </c>
    </row>
    <row r="110" spans="1:6" x14ac:dyDescent="0.25">
      <c r="A110" s="6">
        <v>43490</v>
      </c>
      <c r="B110" t="s">
        <v>26</v>
      </c>
      <c r="C110" t="s">
        <v>72</v>
      </c>
      <c r="D110">
        <v>31.546168595287831</v>
      </c>
      <c r="E110">
        <v>0</v>
      </c>
      <c r="F110">
        <f t="shared" si="9"/>
        <v>31.546168595287831</v>
      </c>
    </row>
    <row r="111" spans="1:6" x14ac:dyDescent="0.25">
      <c r="A111" s="6">
        <v>43490</v>
      </c>
      <c r="B111" t="s">
        <v>29</v>
      </c>
      <c r="C111" t="s">
        <v>72</v>
      </c>
      <c r="D111">
        <v>47.279319052064771</v>
      </c>
      <c r="E111">
        <v>0</v>
      </c>
      <c r="F111">
        <f t="shared" si="9"/>
        <v>47.279319052064771</v>
      </c>
    </row>
    <row r="112" spans="1:6" x14ac:dyDescent="0.25">
      <c r="A112" s="6">
        <v>43490</v>
      </c>
      <c r="B112" t="s">
        <v>32</v>
      </c>
      <c r="C112" t="s">
        <v>72</v>
      </c>
      <c r="D112">
        <v>34.746158517369288</v>
      </c>
      <c r="E112">
        <v>0</v>
      </c>
      <c r="F112">
        <f t="shared" si="9"/>
        <v>34.746158517369288</v>
      </c>
    </row>
    <row r="113" spans="1:6" x14ac:dyDescent="0.25">
      <c r="A113" s="6">
        <v>43490</v>
      </c>
      <c r="B113" t="s">
        <v>43</v>
      </c>
      <c r="C113" t="s">
        <v>72</v>
      </c>
      <c r="D113">
        <v>67.187553545638707</v>
      </c>
      <c r="E113">
        <v>0</v>
      </c>
      <c r="F113">
        <f t="shared" si="9"/>
        <v>67.187553545638707</v>
      </c>
    </row>
    <row r="114" spans="1:6" x14ac:dyDescent="0.25">
      <c r="A114" s="6">
        <v>43501</v>
      </c>
      <c r="B114" t="s">
        <v>26</v>
      </c>
      <c r="C114" t="s">
        <v>72</v>
      </c>
      <c r="D114">
        <v>45.721848408268784</v>
      </c>
      <c r="E114">
        <v>0</v>
      </c>
      <c r="F114">
        <f t="shared" si="9"/>
        <v>45.721848408268784</v>
      </c>
    </row>
    <row r="115" spans="1:6" x14ac:dyDescent="0.25">
      <c r="A115" s="6">
        <v>43501</v>
      </c>
      <c r="B115" t="s">
        <v>29</v>
      </c>
      <c r="C115" t="s">
        <v>72</v>
      </c>
      <c r="D115">
        <v>91.829954257690844</v>
      </c>
      <c r="E115">
        <v>0</v>
      </c>
      <c r="F115">
        <f t="shared" si="9"/>
        <v>91.829954257690844</v>
      </c>
    </row>
    <row r="116" spans="1:6" x14ac:dyDescent="0.25">
      <c r="A116" s="6">
        <v>43501</v>
      </c>
      <c r="B116" t="s">
        <v>32</v>
      </c>
      <c r="C116" t="s">
        <v>72</v>
      </c>
      <c r="D116">
        <v>42.692543465324292</v>
      </c>
      <c r="E116">
        <v>0</v>
      </c>
      <c r="F116">
        <f t="shared" si="9"/>
        <v>42.692543465324292</v>
      </c>
    </row>
    <row r="117" spans="1:6" x14ac:dyDescent="0.25">
      <c r="A117" s="6">
        <v>43501</v>
      </c>
      <c r="B117" t="s">
        <v>43</v>
      </c>
      <c r="C117" t="s">
        <v>72</v>
      </c>
      <c r="D117">
        <v>55.119961825215952</v>
      </c>
      <c r="E117">
        <v>0</v>
      </c>
      <c r="F117">
        <f t="shared" si="9"/>
        <v>55.119961825215952</v>
      </c>
    </row>
    <row r="118" spans="1:6" x14ac:dyDescent="0.25">
      <c r="A118" s="6">
        <v>43509</v>
      </c>
      <c r="B118" t="s">
        <v>26</v>
      </c>
      <c r="C118" t="s">
        <v>72</v>
      </c>
      <c r="D118">
        <v>30.576955247266834</v>
      </c>
      <c r="E118">
        <v>0</v>
      </c>
      <c r="F118">
        <f t="shared" si="9"/>
        <v>30.576955247266834</v>
      </c>
    </row>
    <row r="119" spans="1:6" x14ac:dyDescent="0.25">
      <c r="A119" s="6">
        <v>43509</v>
      </c>
      <c r="B119" t="s">
        <v>29</v>
      </c>
      <c r="C119" t="s">
        <v>72</v>
      </c>
      <c r="D119">
        <v>48.945611433734499</v>
      </c>
      <c r="E119">
        <v>3.0223743988474538</v>
      </c>
      <c r="F119">
        <f t="shared" si="9"/>
        <v>51.967985832581952</v>
      </c>
    </row>
    <row r="120" spans="1:6" x14ac:dyDescent="0.25">
      <c r="A120" s="6">
        <v>43509</v>
      </c>
      <c r="B120" t="s">
        <v>32</v>
      </c>
      <c r="C120" t="s">
        <v>72</v>
      </c>
      <c r="D120">
        <v>26.293756870367563</v>
      </c>
      <c r="E120">
        <v>1.0235294135611352</v>
      </c>
      <c r="F120">
        <f t="shared" si="9"/>
        <v>27.317286283928699</v>
      </c>
    </row>
    <row r="121" spans="1:6" x14ac:dyDescent="0.25">
      <c r="A121" s="6">
        <v>43509</v>
      </c>
      <c r="B121" t="s">
        <v>43</v>
      </c>
      <c r="C121" t="s">
        <v>72</v>
      </c>
      <c r="D121">
        <v>43.990767834138047</v>
      </c>
      <c r="E121">
        <v>0</v>
      </c>
      <c r="F121">
        <f t="shared" si="9"/>
        <v>43.990767834138047</v>
      </c>
    </row>
    <row r="122" spans="1:6" x14ac:dyDescent="0.25">
      <c r="A122" s="6">
        <v>43410</v>
      </c>
      <c r="B122" s="7" t="s">
        <v>7</v>
      </c>
      <c r="C122" t="s">
        <v>71</v>
      </c>
      <c r="D122">
        <v>71.003296134370103</v>
      </c>
      <c r="E122">
        <v>14.019152168840217</v>
      </c>
      <c r="F122">
        <f t="shared" si="9"/>
        <v>85.022448303210325</v>
      </c>
    </row>
    <row r="123" spans="1:6" x14ac:dyDescent="0.25">
      <c r="A123" s="6">
        <v>43410</v>
      </c>
      <c r="B123" s="7" t="s">
        <v>10</v>
      </c>
      <c r="C123" t="s">
        <v>71</v>
      </c>
      <c r="D123">
        <v>22.06213126620499</v>
      </c>
      <c r="E123">
        <v>0</v>
      </c>
      <c r="F123">
        <f t="shared" si="9"/>
        <v>22.06213126620499</v>
      </c>
    </row>
    <row r="124" spans="1:6" x14ac:dyDescent="0.25">
      <c r="A124" s="6">
        <v>43410</v>
      </c>
      <c r="B124" t="s">
        <v>13</v>
      </c>
      <c r="C124" t="s">
        <v>71</v>
      </c>
      <c r="D124">
        <v>25.419640006284691</v>
      </c>
      <c r="E124">
        <v>0</v>
      </c>
      <c r="F124">
        <f t="shared" si="9"/>
        <v>25.419640006284691</v>
      </c>
    </row>
    <row r="125" spans="1:6" x14ac:dyDescent="0.25">
      <c r="A125" s="6">
        <v>43410</v>
      </c>
      <c r="B125" t="s">
        <v>18</v>
      </c>
      <c r="C125" t="s">
        <v>71</v>
      </c>
      <c r="D125">
        <v>11.699308445109613</v>
      </c>
      <c r="E125">
        <v>0.34999796045864556</v>
      </c>
      <c r="F125">
        <f t="shared" si="9"/>
        <v>12.049306405568259</v>
      </c>
    </row>
    <row r="126" spans="1:6" x14ac:dyDescent="0.25">
      <c r="A126" s="6">
        <v>43425</v>
      </c>
      <c r="B126" t="s">
        <v>27</v>
      </c>
      <c r="C126" t="s">
        <v>71</v>
      </c>
      <c r="D126">
        <v>31.933416864025865</v>
      </c>
      <c r="E126">
        <v>2.5713081476961688</v>
      </c>
      <c r="F126">
        <f t="shared" si="9"/>
        <v>34.504725011722037</v>
      </c>
    </row>
    <row r="127" spans="1:6" x14ac:dyDescent="0.25">
      <c r="A127" s="6">
        <v>43425</v>
      </c>
      <c r="B127" t="s">
        <v>28</v>
      </c>
      <c r="C127" t="s">
        <v>71</v>
      </c>
      <c r="D127">
        <v>93.225042509068118</v>
      </c>
      <c r="E127">
        <v>23.053314705552054</v>
      </c>
      <c r="F127">
        <f t="shared" si="9"/>
        <v>116.27835721462017</v>
      </c>
    </row>
    <row r="128" spans="1:6" x14ac:dyDescent="0.25">
      <c r="A128" s="6">
        <v>43425</v>
      </c>
      <c r="B128" t="s">
        <v>41</v>
      </c>
      <c r="C128" t="s">
        <v>71</v>
      </c>
      <c r="D128">
        <v>35.372729043667789</v>
      </c>
      <c r="E128">
        <v>1.2987367321116365</v>
      </c>
      <c r="F128">
        <f t="shared" si="9"/>
        <v>36.671465775779424</v>
      </c>
    </row>
    <row r="129" spans="1:6" x14ac:dyDescent="0.25">
      <c r="A129" s="6">
        <v>43425</v>
      </c>
      <c r="B129" t="s">
        <v>42</v>
      </c>
      <c r="C129" t="s">
        <v>71</v>
      </c>
      <c r="D129">
        <v>48.00351385220474</v>
      </c>
      <c r="E129">
        <v>0.46719092921747946</v>
      </c>
      <c r="F129">
        <f t="shared" si="9"/>
        <v>48.470704781422221</v>
      </c>
    </row>
    <row r="130" spans="1:6" x14ac:dyDescent="0.25">
      <c r="A130" s="6">
        <v>43434</v>
      </c>
      <c r="B130" t="s">
        <v>27</v>
      </c>
      <c r="C130" t="s">
        <v>71</v>
      </c>
      <c r="D130">
        <v>0.18663566928953779</v>
      </c>
      <c r="E130">
        <v>0</v>
      </c>
      <c r="F130">
        <f t="shared" si="9"/>
        <v>0.18663566928953779</v>
      </c>
    </row>
    <row r="131" spans="1:6" x14ac:dyDescent="0.25">
      <c r="A131" s="6">
        <v>43434</v>
      </c>
      <c r="B131" t="s">
        <v>28</v>
      </c>
      <c r="C131" t="s">
        <v>71</v>
      </c>
      <c r="D131">
        <v>14.978757849790838</v>
      </c>
      <c r="E131">
        <v>0</v>
      </c>
      <c r="F131">
        <f t="shared" ref="F131:F161" si="10">D131+E131</f>
        <v>14.978757849790838</v>
      </c>
    </row>
    <row r="132" spans="1:6" x14ac:dyDescent="0.25">
      <c r="A132" s="6">
        <v>43434</v>
      </c>
      <c r="B132" t="s">
        <v>41</v>
      </c>
      <c r="C132" t="s">
        <v>71</v>
      </c>
      <c r="D132">
        <v>14.671100060518297</v>
      </c>
      <c r="E132">
        <v>0</v>
      </c>
      <c r="F132">
        <f t="shared" si="10"/>
        <v>14.671100060518297</v>
      </c>
    </row>
    <row r="133" spans="1:6" x14ac:dyDescent="0.25">
      <c r="A133" s="6">
        <v>43434</v>
      </c>
      <c r="B133" t="s">
        <v>42</v>
      </c>
      <c r="C133" t="s">
        <v>71</v>
      </c>
      <c r="D133">
        <v>2.5256846122543597</v>
      </c>
      <c r="E133">
        <v>0</v>
      </c>
      <c r="F133">
        <f t="shared" si="10"/>
        <v>2.5256846122543597</v>
      </c>
    </row>
    <row r="134" spans="1:6" x14ac:dyDescent="0.25">
      <c r="A134" s="6">
        <v>43438</v>
      </c>
      <c r="B134" t="s">
        <v>27</v>
      </c>
      <c r="C134" t="s">
        <v>71</v>
      </c>
      <c r="D134">
        <v>26.038953537725096</v>
      </c>
      <c r="E134">
        <v>0</v>
      </c>
      <c r="F134">
        <f t="shared" si="10"/>
        <v>26.038953537725096</v>
      </c>
    </row>
    <row r="135" spans="1:6" x14ac:dyDescent="0.25">
      <c r="A135" s="6">
        <v>43438</v>
      </c>
      <c r="B135" t="s">
        <v>28</v>
      </c>
      <c r="C135" t="s">
        <v>71</v>
      </c>
      <c r="D135">
        <v>41.183372788056474</v>
      </c>
      <c r="E135">
        <v>0</v>
      </c>
      <c r="F135">
        <f t="shared" si="10"/>
        <v>41.183372788056474</v>
      </c>
    </row>
    <row r="136" spans="1:6" x14ac:dyDescent="0.25">
      <c r="A136" s="6">
        <v>43438</v>
      </c>
      <c r="B136" t="s">
        <v>41</v>
      </c>
      <c r="C136" t="s">
        <v>71</v>
      </c>
      <c r="D136">
        <v>39.511519238620231</v>
      </c>
      <c r="E136">
        <v>9.7953181268255953</v>
      </c>
      <c r="F136">
        <f t="shared" si="10"/>
        <v>49.30683736544583</v>
      </c>
    </row>
    <row r="137" spans="1:6" x14ac:dyDescent="0.25">
      <c r="A137" s="6">
        <v>43438</v>
      </c>
      <c r="B137" t="s">
        <v>42</v>
      </c>
      <c r="C137" t="s">
        <v>71</v>
      </c>
      <c r="D137">
        <v>22.379943118335323</v>
      </c>
      <c r="E137">
        <v>0</v>
      </c>
      <c r="F137">
        <f t="shared" si="10"/>
        <v>22.379943118335323</v>
      </c>
    </row>
    <row r="138" spans="1:6" x14ac:dyDescent="0.25">
      <c r="A138" s="6">
        <v>43454</v>
      </c>
      <c r="B138" t="s">
        <v>27</v>
      </c>
      <c r="C138" t="s">
        <v>71</v>
      </c>
      <c r="D138">
        <v>20.976421165236719</v>
      </c>
      <c r="E138">
        <v>0</v>
      </c>
      <c r="F138">
        <f t="shared" si="10"/>
        <v>20.976421165236719</v>
      </c>
    </row>
    <row r="139" spans="1:6" x14ac:dyDescent="0.25">
      <c r="A139" s="6">
        <v>43454</v>
      </c>
      <c r="B139" t="s">
        <v>28</v>
      </c>
      <c r="C139" t="s">
        <v>71</v>
      </c>
      <c r="D139">
        <v>45.239736808208193</v>
      </c>
      <c r="E139">
        <v>0</v>
      </c>
      <c r="F139">
        <f t="shared" si="10"/>
        <v>45.239736808208193</v>
      </c>
    </row>
    <row r="140" spans="1:6" x14ac:dyDescent="0.25">
      <c r="A140" s="6">
        <v>43454</v>
      </c>
      <c r="B140" t="s">
        <v>41</v>
      </c>
      <c r="C140" t="s">
        <v>71</v>
      </c>
      <c r="D140">
        <v>11.30585100625823</v>
      </c>
      <c r="E140">
        <v>0</v>
      </c>
      <c r="F140">
        <f t="shared" si="10"/>
        <v>11.30585100625823</v>
      </c>
    </row>
    <row r="141" spans="1:6" x14ac:dyDescent="0.25">
      <c r="A141" s="6">
        <v>43454</v>
      </c>
      <c r="B141" t="s">
        <v>74</v>
      </c>
      <c r="C141" t="s">
        <v>71</v>
      </c>
      <c r="D141">
        <v>20.913299111392064</v>
      </c>
      <c r="E141">
        <v>0</v>
      </c>
      <c r="F141">
        <f t="shared" si="10"/>
        <v>20.913299111392064</v>
      </c>
    </row>
    <row r="142" spans="1:6" x14ac:dyDescent="0.25">
      <c r="A142" s="6">
        <v>43476</v>
      </c>
      <c r="B142" t="s">
        <v>27</v>
      </c>
      <c r="C142" t="s">
        <v>71</v>
      </c>
      <c r="D142">
        <v>31.445728215862022</v>
      </c>
      <c r="E142">
        <v>2.5538256126684105</v>
      </c>
      <c r="F142">
        <f t="shared" si="10"/>
        <v>33.999553828530431</v>
      </c>
    </row>
    <row r="143" spans="1:6" x14ac:dyDescent="0.25">
      <c r="A143" s="6">
        <v>43476</v>
      </c>
      <c r="B143" t="s">
        <v>28</v>
      </c>
      <c r="C143" t="s">
        <v>71</v>
      </c>
      <c r="D143">
        <v>63.209524576767841</v>
      </c>
      <c r="E143">
        <v>1.4663101133323568</v>
      </c>
      <c r="F143">
        <f t="shared" si="10"/>
        <v>64.675834690100203</v>
      </c>
    </row>
    <row r="144" spans="1:6" x14ac:dyDescent="0.25">
      <c r="A144" s="6">
        <v>43476</v>
      </c>
      <c r="B144" t="s">
        <v>41</v>
      </c>
      <c r="C144" t="s">
        <v>71</v>
      </c>
      <c r="D144">
        <v>59.525622592398186</v>
      </c>
      <c r="E144">
        <v>0</v>
      </c>
      <c r="F144">
        <f t="shared" si="10"/>
        <v>59.525622592398186</v>
      </c>
    </row>
    <row r="145" spans="1:6" x14ac:dyDescent="0.25">
      <c r="A145" s="6">
        <v>43476</v>
      </c>
      <c r="B145" t="s">
        <v>42</v>
      </c>
      <c r="C145" t="s">
        <v>71</v>
      </c>
      <c r="D145">
        <v>49.652007953514918</v>
      </c>
      <c r="E145">
        <v>0</v>
      </c>
      <c r="F145">
        <f t="shared" si="10"/>
        <v>49.652007953514918</v>
      </c>
    </row>
    <row r="146" spans="1:6" x14ac:dyDescent="0.25">
      <c r="A146" s="6">
        <v>43480</v>
      </c>
      <c r="B146" t="s">
        <v>27</v>
      </c>
      <c r="C146" t="s">
        <v>71</v>
      </c>
      <c r="D146">
        <v>11.495065071186847</v>
      </c>
      <c r="E146">
        <v>0</v>
      </c>
      <c r="F146">
        <f t="shared" si="10"/>
        <v>11.495065071186847</v>
      </c>
    </row>
    <row r="147" spans="1:6" x14ac:dyDescent="0.25">
      <c r="A147" s="6">
        <v>43480</v>
      </c>
      <c r="B147" t="s">
        <v>28</v>
      </c>
      <c r="C147" t="s">
        <v>71</v>
      </c>
      <c r="D147">
        <v>26.577887832299854</v>
      </c>
      <c r="E147">
        <v>0</v>
      </c>
      <c r="F147">
        <f t="shared" si="10"/>
        <v>26.577887832299854</v>
      </c>
    </row>
    <row r="148" spans="1:6" x14ac:dyDescent="0.25">
      <c r="A148" s="6">
        <v>43480</v>
      </c>
      <c r="B148" t="s">
        <v>41</v>
      </c>
      <c r="C148" t="s">
        <v>71</v>
      </c>
      <c r="D148">
        <v>34.198222885955332</v>
      </c>
      <c r="E148">
        <v>0</v>
      </c>
      <c r="F148">
        <f t="shared" si="10"/>
        <v>34.198222885955332</v>
      </c>
    </row>
    <row r="149" spans="1:6" x14ac:dyDescent="0.25">
      <c r="A149" s="6">
        <v>43480</v>
      </c>
      <c r="B149" t="s">
        <v>42</v>
      </c>
      <c r="C149" t="s">
        <v>71</v>
      </c>
      <c r="D149">
        <v>20.858889142572238</v>
      </c>
      <c r="E149">
        <v>0</v>
      </c>
      <c r="F149">
        <f t="shared" si="10"/>
        <v>20.858889142572238</v>
      </c>
    </row>
    <row r="150" spans="1:6" x14ac:dyDescent="0.25">
      <c r="A150" s="6">
        <v>43490</v>
      </c>
      <c r="B150" t="s">
        <v>27</v>
      </c>
      <c r="C150" t="s">
        <v>71</v>
      </c>
      <c r="D150">
        <v>0</v>
      </c>
      <c r="E150">
        <v>0</v>
      </c>
      <c r="F150">
        <f t="shared" si="10"/>
        <v>0</v>
      </c>
    </row>
    <row r="151" spans="1:6" x14ac:dyDescent="0.25">
      <c r="A151" s="6">
        <v>43490</v>
      </c>
      <c r="B151" t="s">
        <v>28</v>
      </c>
      <c r="C151" t="s">
        <v>71</v>
      </c>
      <c r="D151">
        <v>34.673192631483509</v>
      </c>
      <c r="E151">
        <v>0</v>
      </c>
      <c r="F151">
        <f t="shared" si="10"/>
        <v>34.673192631483509</v>
      </c>
    </row>
    <row r="152" spans="1:6" x14ac:dyDescent="0.25">
      <c r="A152" s="6">
        <v>43490</v>
      </c>
      <c r="B152" t="s">
        <v>41</v>
      </c>
      <c r="C152" t="s">
        <v>71</v>
      </c>
      <c r="D152">
        <v>53.096222353743819</v>
      </c>
      <c r="E152">
        <v>1.296066392176455</v>
      </c>
      <c r="F152">
        <f t="shared" si="10"/>
        <v>54.392288745920276</v>
      </c>
    </row>
    <row r="153" spans="1:6" x14ac:dyDescent="0.25">
      <c r="A153" s="6">
        <v>43490</v>
      </c>
      <c r="B153" t="s">
        <v>42</v>
      </c>
      <c r="C153" t="s">
        <v>71</v>
      </c>
      <c r="D153">
        <v>23.940575647549977</v>
      </c>
      <c r="E153">
        <v>7.3526985971013135</v>
      </c>
      <c r="F153">
        <f t="shared" si="10"/>
        <v>31.29327424465129</v>
      </c>
    </row>
    <row r="154" spans="1:6" x14ac:dyDescent="0.25">
      <c r="A154" s="6">
        <v>43501</v>
      </c>
      <c r="B154" t="s">
        <v>27</v>
      </c>
      <c r="C154" t="s">
        <v>71</v>
      </c>
      <c r="D154">
        <v>37.760417743523135</v>
      </c>
      <c r="E154">
        <v>0</v>
      </c>
      <c r="F154">
        <f t="shared" si="10"/>
        <v>37.760417743523135</v>
      </c>
    </row>
    <row r="155" spans="1:6" x14ac:dyDescent="0.25">
      <c r="A155" s="6">
        <v>43501</v>
      </c>
      <c r="B155" t="s">
        <v>28</v>
      </c>
      <c r="C155" t="s">
        <v>71</v>
      </c>
      <c r="D155">
        <v>57.223727936321318</v>
      </c>
      <c r="E155">
        <v>0</v>
      </c>
      <c r="F155">
        <f t="shared" si="10"/>
        <v>57.223727936321318</v>
      </c>
    </row>
    <row r="156" spans="1:6" x14ac:dyDescent="0.25">
      <c r="A156" s="6">
        <v>43501</v>
      </c>
      <c r="B156" t="s">
        <v>41</v>
      </c>
      <c r="C156" t="s">
        <v>71</v>
      </c>
      <c r="D156">
        <v>75.182526849639004</v>
      </c>
      <c r="E156">
        <v>0</v>
      </c>
      <c r="F156">
        <f t="shared" si="10"/>
        <v>75.182526849639004</v>
      </c>
    </row>
    <row r="157" spans="1:6" x14ac:dyDescent="0.25">
      <c r="A157" s="6">
        <v>43501</v>
      </c>
      <c r="B157" t="s">
        <v>42</v>
      </c>
      <c r="C157" t="s">
        <v>71</v>
      </c>
      <c r="D157">
        <v>17.504772312259917</v>
      </c>
      <c r="E157">
        <v>0</v>
      </c>
      <c r="F157">
        <f t="shared" si="10"/>
        <v>17.504772312259917</v>
      </c>
    </row>
    <row r="158" spans="1:6" x14ac:dyDescent="0.25">
      <c r="A158" s="6">
        <v>43509</v>
      </c>
      <c r="B158" t="s">
        <v>27</v>
      </c>
      <c r="C158" t="s">
        <v>71</v>
      </c>
      <c r="D158">
        <v>14.760032162738105</v>
      </c>
      <c r="E158">
        <v>0</v>
      </c>
      <c r="F158">
        <f t="shared" si="10"/>
        <v>14.760032162738105</v>
      </c>
    </row>
    <row r="159" spans="1:6" x14ac:dyDescent="0.25">
      <c r="A159" s="6">
        <v>43509</v>
      </c>
      <c r="B159" t="s">
        <v>28</v>
      </c>
      <c r="C159" t="s">
        <v>71</v>
      </c>
      <c r="D159">
        <v>26.047527244125575</v>
      </c>
      <c r="E159">
        <v>0</v>
      </c>
      <c r="F159">
        <f t="shared" si="10"/>
        <v>26.047527244125575</v>
      </c>
    </row>
    <row r="160" spans="1:6" x14ac:dyDescent="0.25">
      <c r="A160" s="6">
        <v>43509</v>
      </c>
      <c r="B160" t="s">
        <v>41</v>
      </c>
      <c r="C160" t="s">
        <v>71</v>
      </c>
      <c r="D160">
        <v>42.194618207727991</v>
      </c>
      <c r="E160">
        <v>2.9924349247357345</v>
      </c>
      <c r="F160">
        <f t="shared" si="10"/>
        <v>45.187053132463724</v>
      </c>
    </row>
    <row r="161" spans="1:6" x14ac:dyDescent="0.25">
      <c r="A161" s="6">
        <v>43509</v>
      </c>
      <c r="B161" t="s">
        <v>42</v>
      </c>
      <c r="C161" t="s">
        <v>71</v>
      </c>
      <c r="D161">
        <v>21.521169291565723</v>
      </c>
      <c r="E161">
        <v>3.9296882275088887</v>
      </c>
      <c r="F161">
        <f t="shared" si="10"/>
        <v>25.45085751907461</v>
      </c>
    </row>
  </sheetData>
  <mergeCells count="6">
    <mergeCell ref="L72:O72"/>
    <mergeCell ref="H12:L12"/>
    <mergeCell ref="M12:P12"/>
    <mergeCell ref="Q12:T12"/>
    <mergeCell ref="G60:K60"/>
    <mergeCell ref="L60:O6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I32" sqref="I32"/>
    </sheetView>
  </sheetViews>
  <sheetFormatPr defaultRowHeight="15" x14ac:dyDescent="0.25"/>
  <cols>
    <col min="1" max="1" width="13.7109375" bestFit="1" customWidth="1"/>
    <col min="3" max="3" width="15.5703125" bestFit="1" customWidth="1"/>
    <col min="5" max="5" width="12" bestFit="1" customWidth="1"/>
    <col min="6" max="6" width="16.85546875" bestFit="1" customWidth="1"/>
    <col min="7" max="7" width="17.85546875" bestFit="1" customWidth="1"/>
    <col min="8" max="8" width="20" bestFit="1" customWidth="1"/>
    <col min="9" max="9" width="19.42578125" bestFit="1" customWidth="1"/>
    <col min="10" max="10" width="16.85546875" bestFit="1" customWidth="1"/>
    <col min="11" max="11" width="17.85546875" bestFit="1" customWidth="1"/>
    <col min="12" max="12" width="20" bestFit="1" customWidth="1"/>
    <col min="13" max="13" width="19.42578125" bestFit="1" customWidth="1"/>
  </cols>
  <sheetData>
    <row r="1" spans="1:13" x14ac:dyDescent="0.25">
      <c r="A1" s="21" t="s">
        <v>83</v>
      </c>
      <c r="B1" s="21"/>
      <c r="C1" s="21"/>
      <c r="D1" s="21"/>
      <c r="E1" s="21"/>
      <c r="F1" s="21" t="s">
        <v>77</v>
      </c>
      <c r="G1" s="21"/>
      <c r="H1" s="21"/>
      <c r="I1" s="21"/>
      <c r="J1" s="21" t="s">
        <v>78</v>
      </c>
      <c r="K1" s="21"/>
      <c r="L1" s="21"/>
      <c r="M1" s="21"/>
    </row>
    <row r="2" spans="1:13" x14ac:dyDescent="0.25">
      <c r="A2" t="s">
        <v>0</v>
      </c>
      <c r="B2" t="s">
        <v>70</v>
      </c>
      <c r="C2" t="s">
        <v>90</v>
      </c>
      <c r="D2" t="s">
        <v>72</v>
      </c>
      <c r="E2" t="s">
        <v>91</v>
      </c>
      <c r="F2" t="s">
        <v>79</v>
      </c>
      <c r="G2" t="s">
        <v>80</v>
      </c>
      <c r="H2" t="s">
        <v>81</v>
      </c>
      <c r="I2" t="s">
        <v>82</v>
      </c>
      <c r="J2" t="s">
        <v>79</v>
      </c>
      <c r="K2" t="s">
        <v>80</v>
      </c>
      <c r="L2" t="s">
        <v>81</v>
      </c>
      <c r="M2" t="s">
        <v>82</v>
      </c>
    </row>
    <row r="3" spans="1:13" x14ac:dyDescent="0.25">
      <c r="A3" s="6">
        <v>43410</v>
      </c>
      <c r="B3">
        <v>19.312979344647925</v>
      </c>
      <c r="C3">
        <v>26.630041635479408</v>
      </c>
      <c r="D3">
        <v>30.344788753562476</v>
      </c>
      <c r="E3">
        <v>32.546093962992352</v>
      </c>
      <c r="F3">
        <v>21.320675133817598</v>
      </c>
      <c r="G3">
        <v>9.4044694652699121</v>
      </c>
      <c r="H3">
        <v>26.294769347429344</v>
      </c>
      <c r="I3">
        <v>16.95354455112674</v>
      </c>
      <c r="J3">
        <v>12.309497527814152</v>
      </c>
      <c r="K3">
        <v>4.7022347326349561</v>
      </c>
      <c r="L3">
        <v>13.147384673714672</v>
      </c>
      <c r="M3">
        <v>8.4767722755633699</v>
      </c>
    </row>
    <row r="4" spans="1:13" x14ac:dyDescent="0.25">
      <c r="A4" s="6">
        <v>43425</v>
      </c>
      <c r="B4">
        <v>56.029625660652101</v>
      </c>
      <c r="C4">
        <v>52.80837991168341</v>
      </c>
      <c r="D4">
        <v>51.464193616760923</v>
      </c>
      <c r="E4">
        <v>52.133675567241632</v>
      </c>
      <c r="F4">
        <v>5.9153732087989424</v>
      </c>
      <c r="G4">
        <v>34.364267614361097</v>
      </c>
      <c r="H4">
        <v>28.252070443203117</v>
      </c>
      <c r="I4">
        <v>9.2676521670288956</v>
      </c>
      <c r="J4">
        <v>3.4152423144571697</v>
      </c>
      <c r="K4">
        <v>17.182133807180549</v>
      </c>
      <c r="L4">
        <v>14.126035221601558</v>
      </c>
      <c r="M4">
        <v>4.6338260835144478</v>
      </c>
    </row>
    <row r="5" spans="1:13" x14ac:dyDescent="0.25">
      <c r="A5" s="6">
        <v>43434</v>
      </c>
      <c r="B5">
        <v>34.050005559527762</v>
      </c>
      <c r="C5">
        <v>23.505653012662314</v>
      </c>
      <c r="D5">
        <v>23.625377025000965</v>
      </c>
      <c r="E5">
        <v>14.824928955154569</v>
      </c>
      <c r="F5">
        <v>15.916708397247911</v>
      </c>
      <c r="G5">
        <v>15.644245247736478</v>
      </c>
      <c r="H5">
        <v>0.21754690907947588</v>
      </c>
      <c r="I5">
        <v>11.83548537974146</v>
      </c>
      <c r="J5">
        <v>9.1895158777638581</v>
      </c>
      <c r="K5">
        <v>7.8221226238682391</v>
      </c>
      <c r="L5">
        <v>0.1538288946362707</v>
      </c>
      <c r="M5">
        <v>5.9177426898707299</v>
      </c>
    </row>
    <row r="6" spans="1:13" x14ac:dyDescent="0.25">
      <c r="A6" s="6">
        <v>43438</v>
      </c>
      <c r="B6">
        <v>37.404711359938013</v>
      </c>
      <c r="C6">
        <v>43.715578772106255</v>
      </c>
      <c r="D6">
        <v>40.20800499758758</v>
      </c>
      <c r="E6">
        <v>32.278447170684281</v>
      </c>
      <c r="F6">
        <v>12.636408571401848</v>
      </c>
      <c r="G6">
        <v>11.48137495283264</v>
      </c>
      <c r="H6">
        <v>9.4609142451279329</v>
      </c>
      <c r="I6">
        <v>13.868360294266857</v>
      </c>
      <c r="J6">
        <v>7.2956338902889515</v>
      </c>
      <c r="K6">
        <v>5.74068747641632</v>
      </c>
      <c r="L6">
        <v>4.7304571225639664</v>
      </c>
      <c r="M6">
        <v>6.9341801471334286</v>
      </c>
    </row>
    <row r="7" spans="1:13" x14ac:dyDescent="0.25">
      <c r="A7" s="6">
        <v>43454</v>
      </c>
      <c r="B7">
        <v>33.469921186440331</v>
      </c>
      <c r="C7">
        <v>23.135677647262007</v>
      </c>
      <c r="D7">
        <v>29.872997460605259</v>
      </c>
      <c r="E7">
        <v>24.608827022773802</v>
      </c>
      <c r="F7">
        <v>42.709512859941796</v>
      </c>
      <c r="G7">
        <v>12.661156699128846</v>
      </c>
      <c r="H7">
        <v>14.485106239725361</v>
      </c>
      <c r="I7">
        <v>9.6205170534574034</v>
      </c>
      <c r="J7">
        <v>24.658348746645181</v>
      </c>
      <c r="K7">
        <v>6.3305783495644228</v>
      </c>
      <c r="L7">
        <v>7.2425531198626807</v>
      </c>
      <c r="M7">
        <v>4.8102585267287017</v>
      </c>
    </row>
    <row r="8" spans="1:13" x14ac:dyDescent="0.25">
      <c r="A8" s="6">
        <v>43476</v>
      </c>
      <c r="B8">
        <v>62.304343147100923</v>
      </c>
      <c r="C8">
        <v>63.094248723775735</v>
      </c>
      <c r="D8">
        <v>70.928617957549221</v>
      </c>
      <c r="E8">
        <v>50.958220834635746</v>
      </c>
      <c r="F8">
        <v>6.6876014014636667</v>
      </c>
      <c r="G8">
        <v>11.024986502129963</v>
      </c>
      <c r="H8">
        <v>14.211947750037561</v>
      </c>
      <c r="I8">
        <v>17.070163867308565</v>
      </c>
      <c r="J8">
        <v>3.8610884693679668</v>
      </c>
      <c r="K8">
        <v>5.5124932510649813</v>
      </c>
      <c r="L8">
        <v>7.1059738750187806</v>
      </c>
      <c r="M8">
        <v>8.5350819336542827</v>
      </c>
    </row>
    <row r="9" spans="1:13" x14ac:dyDescent="0.25">
      <c r="A9" s="6">
        <v>43480</v>
      </c>
      <c r="B9">
        <v>42.956021812790546</v>
      </c>
      <c r="C9">
        <v>44.058652047517739</v>
      </c>
      <c r="D9">
        <v>42.151531426350253</v>
      </c>
      <c r="E9">
        <v>23.282516233003566</v>
      </c>
      <c r="F9">
        <v>16.794459366272619</v>
      </c>
      <c r="G9">
        <v>13.386577466841096</v>
      </c>
      <c r="H9">
        <v>9.5713130216710827</v>
      </c>
      <c r="I9">
        <v>13.108320876812332</v>
      </c>
      <c r="J9">
        <v>9.6962856360117282</v>
      </c>
      <c r="K9">
        <v>6.6932887334205482</v>
      </c>
      <c r="L9">
        <v>4.7856565108355413</v>
      </c>
      <c r="M9">
        <v>6.554160438406166</v>
      </c>
    </row>
    <row r="10" spans="1:13" x14ac:dyDescent="0.25">
      <c r="A10" s="6">
        <v>43490</v>
      </c>
      <c r="B10">
        <v>50.018747263148263</v>
      </c>
      <c r="C10">
        <v>37.828378994973519</v>
      </c>
      <c r="D10">
        <v>45.189799927590151</v>
      </c>
      <c r="E10">
        <v>37.236663544259102</v>
      </c>
      <c r="F10">
        <v>12.785328644497326</v>
      </c>
      <c r="G10">
        <v>14.58470452770073</v>
      </c>
      <c r="H10">
        <v>14.745896753150772</v>
      </c>
      <c r="I10">
        <v>16.160503047543354</v>
      </c>
      <c r="J10">
        <v>7.3816129345783645</v>
      </c>
      <c r="K10">
        <v>7.2923522638503648</v>
      </c>
      <c r="L10">
        <v>8.5135474598740277</v>
      </c>
      <c r="M10">
        <v>8.0802515237716772</v>
      </c>
    </row>
    <row r="11" spans="1:13" x14ac:dyDescent="0.25">
      <c r="A11" s="6">
        <v>43501</v>
      </c>
      <c r="B11">
        <v>65.493337899943128</v>
      </c>
      <c r="C11">
        <v>59.844539739617105</v>
      </c>
      <c r="D11">
        <v>58.841076989124971</v>
      </c>
      <c r="E11">
        <v>46.917861210435845</v>
      </c>
      <c r="F11">
        <v>18.86156222282133</v>
      </c>
      <c r="G11">
        <v>17.988174186144459</v>
      </c>
      <c r="H11">
        <v>24.860214413458337</v>
      </c>
      <c r="I11">
        <v>22.620064950022009</v>
      </c>
      <c r="J11">
        <v>10.889728026682771</v>
      </c>
      <c r="K11">
        <v>8.9940870930722294</v>
      </c>
      <c r="L11">
        <v>12.430107206729168</v>
      </c>
      <c r="M11">
        <v>11.310032475011004</v>
      </c>
    </row>
    <row r="12" spans="1:13" x14ac:dyDescent="0.25">
      <c r="A12" s="6">
        <v>43509</v>
      </c>
      <c r="B12">
        <v>50.217006813073986</v>
      </c>
      <c r="C12">
        <v>46.183184944457672</v>
      </c>
      <c r="D12">
        <v>37.451772846376734</v>
      </c>
      <c r="E12">
        <v>26.13083672653935</v>
      </c>
      <c r="F12">
        <v>16.344258885884067</v>
      </c>
      <c r="G12">
        <v>18.044503346333258</v>
      </c>
      <c r="H12">
        <v>11.670421960872684</v>
      </c>
      <c r="I12">
        <v>10.749127382631411</v>
      </c>
      <c r="J12">
        <v>9.4363622674700984</v>
      </c>
      <c r="K12">
        <v>9.0222516731666289</v>
      </c>
      <c r="L12">
        <v>5.8352109804363419</v>
      </c>
      <c r="M12">
        <v>5.3745636913157053</v>
      </c>
    </row>
  </sheetData>
  <mergeCells count="3">
    <mergeCell ref="A1:E1"/>
    <mergeCell ref="F1:I1"/>
    <mergeCell ref="J1:M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31" sqref="H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ReedMe</vt:lpstr>
      <vt:lpstr>Initial</vt:lpstr>
      <vt:lpstr>kgha</vt:lpstr>
      <vt:lpstr>-Block4</vt:lpstr>
      <vt:lpstr>Average</vt:lpstr>
      <vt:lpstr>graph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Naila Hina (PGR)</dc:creator>
  <cp:lastModifiedBy>Naila Hina (PGR)</cp:lastModifiedBy>
  <dcterms:created xsi:type="dcterms:W3CDTF">2021-03-17T21:43:37Z</dcterms:created>
  <dcterms:modified xsi:type="dcterms:W3CDTF">2022-02-18T17:09:13Z</dcterms:modified>
</cp:coreProperties>
</file>