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b7069474\Documents\4 year\NDICEA\"/>
    </mc:Choice>
  </mc:AlternateContent>
  <xr:revisionPtr revIDLastSave="0" documentId="11_BEC4432A9D09E15A8AB2337CB2FB631D7E20D7F4" xr6:coauthVersionLast="47" xr6:coauthVersionMax="47" xr10:uidLastSave="{00000000-0000-0000-0000-000000000000}"/>
  <bookViews>
    <workbookView xWindow="0" yWindow="0" windowWidth="11835" windowHeight="11235" firstSheet="4" activeTab="4" xr2:uid="{00000000-000D-0000-FFFF-FFFF00000000}"/>
  </bookViews>
  <sheets>
    <sheet name="rmse" sheetId="10" r:id="rId1"/>
    <sheet name="cd" sheetId="11" r:id="rId2"/>
    <sheet name="e" sheetId="12" r:id="rId3"/>
    <sheet name="ef" sheetId="13" r:id="rId4"/>
    <sheet name="m" sheetId="14" r:id="rId5"/>
    <sheet name="all.stats" sheetId="9" r:id="rId6"/>
    <sheet name="817" sheetId="1" r:id="rId7"/>
    <sheet name="820" sheetId="2" r:id="rId8"/>
    <sheet name="821" sheetId="3" r:id="rId9"/>
    <sheet name="827" sheetId="4" r:id="rId10"/>
    <sheet name="829" sheetId="5" r:id="rId11"/>
    <sheet name="832" sheetId="6" r:id="rId12"/>
    <sheet name="833" sheetId="7" r:id="rId13"/>
    <sheet name="834" sheetId="8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8" l="1"/>
  <c r="E22" i="8"/>
  <c r="D22" i="8"/>
  <c r="F21" i="8"/>
  <c r="E21" i="8"/>
  <c r="D21" i="8"/>
  <c r="L20" i="8"/>
  <c r="M20" i="8" s="1"/>
  <c r="K20" i="8"/>
  <c r="G20" i="8"/>
  <c r="H20" i="8" s="1"/>
  <c r="F20" i="8"/>
  <c r="E20" i="8"/>
  <c r="I20" i="8" s="1"/>
  <c r="J20" i="8" s="1"/>
  <c r="D20" i="8"/>
  <c r="N20" i="8" s="1"/>
  <c r="F14" i="8"/>
  <c r="E14" i="8"/>
  <c r="D14" i="8"/>
  <c r="F13" i="8"/>
  <c r="E13" i="8"/>
  <c r="D13" i="8"/>
  <c r="L12" i="8"/>
  <c r="M12" i="8" s="1"/>
  <c r="K12" i="8"/>
  <c r="G12" i="8"/>
  <c r="H12" i="8" s="1"/>
  <c r="F12" i="8"/>
  <c r="E12" i="8"/>
  <c r="I12" i="8" s="1"/>
  <c r="J12" i="8" s="1"/>
  <c r="D12" i="8"/>
  <c r="N12" i="8" s="1"/>
  <c r="F4" i="8"/>
  <c r="E4" i="8"/>
  <c r="D4" i="8"/>
  <c r="F3" i="8"/>
  <c r="E3" i="8"/>
  <c r="D3" i="8"/>
  <c r="L2" i="8"/>
  <c r="M2" i="8" s="1"/>
  <c r="K2" i="8"/>
  <c r="G2" i="8"/>
  <c r="H2" i="8" s="1"/>
  <c r="F2" i="8"/>
  <c r="E2" i="8"/>
  <c r="I2" i="8" s="1"/>
  <c r="J2" i="8" s="1"/>
  <c r="D2" i="8"/>
  <c r="N2" i="8" s="1"/>
  <c r="F21" i="4"/>
  <c r="E21" i="4"/>
  <c r="D21" i="4"/>
  <c r="F20" i="4"/>
  <c r="E20" i="4"/>
  <c r="D20" i="4"/>
  <c r="N19" i="4"/>
  <c r="M19" i="4"/>
  <c r="L19" i="4"/>
  <c r="G19" i="4"/>
  <c r="H19" i="4" s="1"/>
  <c r="F19" i="4"/>
  <c r="E19" i="4"/>
  <c r="K19" i="4" s="1"/>
  <c r="D19" i="4"/>
  <c r="F13" i="4"/>
  <c r="E13" i="4"/>
  <c r="D13" i="4"/>
  <c r="F12" i="4"/>
  <c r="E12" i="4"/>
  <c r="I11" i="4" s="1"/>
  <c r="J11" i="4" s="1"/>
  <c r="D12" i="4"/>
  <c r="L11" i="4"/>
  <c r="M11" i="4" s="1"/>
  <c r="H11" i="4"/>
  <c r="G11" i="4"/>
  <c r="F11" i="4"/>
  <c r="E11" i="4"/>
  <c r="D11" i="4"/>
  <c r="N11" i="4" s="1"/>
  <c r="H2" i="4"/>
  <c r="I2" i="4"/>
  <c r="N2" i="4"/>
  <c r="M2" i="4"/>
  <c r="M10" i="2"/>
  <c r="B23" i="8"/>
  <c r="B15" i="8"/>
  <c r="B5" i="8"/>
  <c r="B14" i="4"/>
  <c r="F12" i="2"/>
  <c r="E12" i="2"/>
  <c r="D12" i="2"/>
  <c r="F11" i="2"/>
  <c r="E11" i="2"/>
  <c r="D11" i="2"/>
  <c r="L10" i="2"/>
  <c r="K10" i="2"/>
  <c r="G10" i="2"/>
  <c r="H10" i="2" s="1"/>
  <c r="F10" i="2"/>
  <c r="E10" i="2"/>
  <c r="I10" i="2" s="1"/>
  <c r="J10" i="2" s="1"/>
  <c r="D10" i="2"/>
  <c r="N10" i="2" s="1"/>
  <c r="F19" i="2"/>
  <c r="E19" i="2"/>
  <c r="D19" i="2"/>
  <c r="F18" i="2"/>
  <c r="E18" i="2"/>
  <c r="D18" i="2"/>
  <c r="L17" i="2"/>
  <c r="M17" i="2" s="1"/>
  <c r="G17" i="2"/>
  <c r="H17" i="2" s="1"/>
  <c r="F17" i="2"/>
  <c r="E17" i="2"/>
  <c r="K17" i="2" s="1"/>
  <c r="D17" i="2"/>
  <c r="N17" i="2" s="1"/>
  <c r="E2" i="2"/>
  <c r="I2" i="2"/>
  <c r="D4" i="2"/>
  <c r="H2" i="2"/>
  <c r="G2" i="2"/>
  <c r="E4" i="2"/>
  <c r="F4" i="2"/>
  <c r="N2" i="2"/>
  <c r="G2" i="4"/>
  <c r="F2" i="4"/>
  <c r="F3" i="4"/>
  <c r="F4" i="4"/>
  <c r="E4" i="4"/>
  <c r="E2" i="4"/>
  <c r="E3" i="4"/>
  <c r="D4" i="4"/>
  <c r="N2" i="1"/>
  <c r="H2" i="1"/>
  <c r="B22" i="4"/>
  <c r="B5" i="4"/>
  <c r="I19" i="4" l="1"/>
  <c r="J19" i="4" s="1"/>
  <c r="K11" i="4"/>
  <c r="I17" i="2"/>
  <c r="J17" i="2" s="1"/>
  <c r="D3" i="4" l="1"/>
  <c r="D2" i="4"/>
  <c r="I2" i="7" l="1"/>
  <c r="H12" i="3"/>
  <c r="H11" i="5" l="1"/>
  <c r="F20" i="5"/>
  <c r="E20" i="5"/>
  <c r="K19" i="5" s="1"/>
  <c r="D20" i="5"/>
  <c r="L19" i="5"/>
  <c r="M19" i="5" s="1"/>
  <c r="H19" i="5"/>
  <c r="G19" i="5"/>
  <c r="F19" i="5"/>
  <c r="E19" i="5"/>
  <c r="D19" i="5"/>
  <c r="N19" i="5" s="1"/>
  <c r="F12" i="5"/>
  <c r="E12" i="5"/>
  <c r="I11" i="5" s="1"/>
  <c r="J11" i="5" s="1"/>
  <c r="D12" i="5"/>
  <c r="N11" i="5"/>
  <c r="L11" i="5"/>
  <c r="M11" i="5" s="1"/>
  <c r="G11" i="5"/>
  <c r="F11" i="5"/>
  <c r="E11" i="5"/>
  <c r="K11" i="5" s="1"/>
  <c r="D11" i="5"/>
  <c r="N2" i="5"/>
  <c r="H2" i="5"/>
  <c r="G2" i="5"/>
  <c r="D3" i="5"/>
  <c r="D2" i="5"/>
  <c r="D3" i="2"/>
  <c r="D2" i="2"/>
  <c r="I19" i="5" l="1"/>
  <c r="J19" i="5" s="1"/>
  <c r="N2" i="6" l="1"/>
  <c r="F21" i="6" l="1"/>
  <c r="F20" i="6"/>
  <c r="F19" i="6"/>
  <c r="E21" i="6"/>
  <c r="E20" i="6"/>
  <c r="E19" i="6"/>
  <c r="F13" i="6"/>
  <c r="F12" i="6"/>
  <c r="F11" i="6"/>
  <c r="E13" i="6"/>
  <c r="E12" i="6"/>
  <c r="E11" i="6"/>
  <c r="D11" i="6"/>
  <c r="F4" i="6"/>
  <c r="F3" i="6"/>
  <c r="F2" i="6"/>
  <c r="E4" i="6"/>
  <c r="E3" i="6"/>
  <c r="D19" i="6"/>
  <c r="H19" i="6" s="1"/>
  <c r="H11" i="6"/>
  <c r="D21" i="6"/>
  <c r="D20" i="6"/>
  <c r="L19" i="6"/>
  <c r="G19" i="6"/>
  <c r="K19" i="6"/>
  <c r="N19" i="6"/>
  <c r="D13" i="6"/>
  <c r="D12" i="6"/>
  <c r="L11" i="6"/>
  <c r="G11" i="6"/>
  <c r="H2" i="6"/>
  <c r="G2" i="6"/>
  <c r="D3" i="6"/>
  <c r="M2" i="6" s="1"/>
  <c r="D4" i="6"/>
  <c r="D2" i="6"/>
  <c r="E2" i="6"/>
  <c r="B22" i="7"/>
  <c r="E21" i="7" s="1"/>
  <c r="F21" i="7"/>
  <c r="D21" i="7"/>
  <c r="D20" i="7"/>
  <c r="L19" i="7"/>
  <c r="D19" i="7"/>
  <c r="N19" i="7" s="1"/>
  <c r="B22" i="6"/>
  <c r="B21" i="5"/>
  <c r="B21" i="3"/>
  <c r="F20" i="3"/>
  <c r="E20" i="3"/>
  <c r="D20" i="3"/>
  <c r="L19" i="3"/>
  <c r="G19" i="3"/>
  <c r="F19" i="3"/>
  <c r="E19" i="3"/>
  <c r="D19" i="3"/>
  <c r="N19" i="3" s="1"/>
  <c r="F18" i="3"/>
  <c r="E18" i="3"/>
  <c r="D18" i="3"/>
  <c r="B20" i="2"/>
  <c r="B24" i="1"/>
  <c r="F22" i="1" s="1"/>
  <c r="E23" i="1"/>
  <c r="D23" i="1"/>
  <c r="D22" i="1"/>
  <c r="L21" i="1"/>
  <c r="D21" i="1"/>
  <c r="N21" i="1" s="1"/>
  <c r="M19" i="6" l="1"/>
  <c r="I19" i="3"/>
  <c r="J19" i="3" s="1"/>
  <c r="N11" i="6"/>
  <c r="M11" i="6"/>
  <c r="M19" i="7"/>
  <c r="I11" i="6"/>
  <c r="J11" i="6" s="1"/>
  <c r="K2" i="6"/>
  <c r="I2" i="6"/>
  <c r="J2" i="6" s="1"/>
  <c r="I19" i="6"/>
  <c r="J19" i="6" s="1"/>
  <c r="K11" i="6"/>
  <c r="F19" i="7"/>
  <c r="G19" i="7"/>
  <c r="H19" i="7" s="1"/>
  <c r="E19" i="7"/>
  <c r="E20" i="7"/>
  <c r="F20" i="7"/>
  <c r="H19" i="3"/>
  <c r="D21" i="3"/>
  <c r="M19" i="3"/>
  <c r="K19" i="3"/>
  <c r="M21" i="1"/>
  <c r="F23" i="1"/>
  <c r="E21" i="1"/>
  <c r="G21" i="1"/>
  <c r="H21" i="1" s="1"/>
  <c r="F21" i="1"/>
  <c r="E22" i="1"/>
  <c r="L2" i="1"/>
  <c r="K19" i="7" l="1"/>
  <c r="I19" i="7"/>
  <c r="J19" i="7" s="1"/>
  <c r="I21" i="1"/>
  <c r="J21" i="1" s="1"/>
  <c r="K21" i="1"/>
  <c r="L11" i="7"/>
  <c r="G11" i="7"/>
  <c r="L2" i="7"/>
  <c r="L2" i="4"/>
  <c r="L13" i="1" l="1"/>
  <c r="L2" i="2"/>
  <c r="M2" i="2" s="1"/>
  <c r="G13" i="1"/>
  <c r="D13" i="1"/>
  <c r="B16" i="1"/>
  <c r="B5" i="1"/>
  <c r="H13" i="1" l="1"/>
  <c r="L2" i="6"/>
  <c r="L2" i="5"/>
  <c r="L12" i="3"/>
  <c r="L2" i="3"/>
  <c r="B14" i="7" l="1"/>
  <c r="B5" i="7"/>
  <c r="G2" i="7" s="1"/>
  <c r="D13" i="7"/>
  <c r="D12" i="7"/>
  <c r="D11" i="7"/>
  <c r="D4" i="7"/>
  <c r="D3" i="7"/>
  <c r="D2" i="7"/>
  <c r="B14" i="6"/>
  <c r="B5" i="6"/>
  <c r="D5" i="6"/>
  <c r="B13" i="5"/>
  <c r="B4" i="5"/>
  <c r="B14" i="3"/>
  <c r="D13" i="3"/>
  <c r="D12" i="3"/>
  <c r="D11" i="3"/>
  <c r="B5" i="3"/>
  <c r="D4" i="3"/>
  <c r="D3" i="3"/>
  <c r="D2" i="3"/>
  <c r="H2" i="3" s="1"/>
  <c r="B13" i="2"/>
  <c r="B5" i="2"/>
  <c r="D15" i="1"/>
  <c r="D14" i="1"/>
  <c r="D3" i="1"/>
  <c r="D4" i="1"/>
  <c r="D2" i="1"/>
  <c r="F2" i="2" l="1"/>
  <c r="E3" i="2"/>
  <c r="F3" i="2"/>
  <c r="M13" i="1"/>
  <c r="N13" i="1"/>
  <c r="I2" i="1"/>
  <c r="J2" i="1" s="1"/>
  <c r="M2" i="1"/>
  <c r="N11" i="7"/>
  <c r="I11" i="7"/>
  <c r="J11" i="7" s="1"/>
  <c r="M11" i="7"/>
  <c r="H11" i="7"/>
  <c r="H2" i="7"/>
  <c r="N2" i="7"/>
  <c r="E13" i="7"/>
  <c r="E11" i="7"/>
  <c r="F12" i="7"/>
  <c r="F11" i="7"/>
  <c r="E12" i="7"/>
  <c r="F13" i="7"/>
  <c r="F4" i="7"/>
  <c r="E4" i="7"/>
  <c r="F3" i="7"/>
  <c r="E3" i="7"/>
  <c r="F2" i="7"/>
  <c r="E2" i="7"/>
  <c r="F2" i="5"/>
  <c r="E2" i="5"/>
  <c r="K2" i="5" s="1"/>
  <c r="F3" i="5"/>
  <c r="E3" i="5"/>
  <c r="J2" i="4"/>
  <c r="F11" i="3"/>
  <c r="F12" i="3"/>
  <c r="E13" i="3"/>
  <c r="E11" i="3"/>
  <c r="F13" i="3"/>
  <c r="E12" i="3"/>
  <c r="I12" i="3" s="1"/>
  <c r="J12" i="3" s="1"/>
  <c r="G12" i="3"/>
  <c r="F4" i="3"/>
  <c r="F3" i="3"/>
  <c r="K2" i="3" s="1"/>
  <c r="F2" i="3"/>
  <c r="G2" i="3"/>
  <c r="E3" i="3"/>
  <c r="E2" i="3"/>
  <c r="E4" i="3"/>
  <c r="F15" i="1"/>
  <c r="E15" i="1"/>
  <c r="E14" i="1"/>
  <c r="F13" i="1"/>
  <c r="K13" i="1" s="1"/>
  <c r="E13" i="1"/>
  <c r="F14" i="1"/>
  <c r="M2" i="7"/>
  <c r="M2" i="5"/>
  <c r="N2" i="3"/>
  <c r="M2" i="3"/>
  <c r="D14" i="3"/>
  <c r="N12" i="3"/>
  <c r="M12" i="3"/>
  <c r="K2" i="2" l="1"/>
  <c r="I2" i="5"/>
  <c r="J2" i="5" s="1"/>
  <c r="K11" i="7"/>
  <c r="J2" i="7"/>
  <c r="K2" i="7"/>
  <c r="K2" i="4"/>
  <c r="K12" i="3"/>
  <c r="I2" i="3"/>
  <c r="J2" i="3" s="1"/>
  <c r="J2" i="2"/>
  <c r="I13" i="1"/>
  <c r="J13" i="1" s="1"/>
  <c r="F3" i="1" l="1"/>
  <c r="E4" i="1"/>
  <c r="F4" i="1"/>
  <c r="F2" i="1"/>
  <c r="E3" i="1"/>
  <c r="G2" i="1"/>
  <c r="E2" i="1"/>
  <c r="K2" i="1" l="1"/>
</calcChain>
</file>

<file path=xl/sharedStrings.xml><?xml version="1.0" encoding="utf-8"?>
<sst xmlns="http://schemas.openxmlformats.org/spreadsheetml/2006/main" count="442" uniqueCount="33">
  <si>
    <t>t-Test: Paired Two Sample for Means</t>
  </si>
  <si>
    <t>Variable 1</t>
  </si>
  <si>
    <t>Variable 2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</si>
  <si>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</si>
  <si>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</si>
  <si>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</si>
  <si>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</si>
  <si>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</si>
  <si>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</si>
  <si>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</si>
  <si>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</si>
  <si>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</si>
  <si>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</si>
  <si>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</si>
  <si>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RMSE</t>
  </si>
  <si>
    <t>EF</t>
  </si>
  <si>
    <t>ID</t>
  </si>
  <si>
    <t>before calibration</t>
  </si>
  <si>
    <t>After calibration</t>
  </si>
  <si>
    <t>CD</t>
  </si>
  <si>
    <t>M</t>
  </si>
  <si>
    <t>E</t>
  </si>
  <si>
    <t>Date</t>
  </si>
  <si>
    <t>Observed (smn)</t>
  </si>
  <si>
    <t>Predicted (smn)</t>
  </si>
  <si>
    <t>O-P</t>
  </si>
  <si>
    <t>OI-OM</t>
  </si>
  <si>
    <t>PI-OM</t>
  </si>
  <si>
    <t>100/Omean</t>
  </si>
  <si>
    <t>ef (FIRST PART)</t>
  </si>
  <si>
    <t>e</t>
  </si>
  <si>
    <t>Calibrated</t>
  </si>
  <si>
    <t>Calibrated (Average)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</si>
</sst>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0" fontId="0" fillId="3" borderId="0" xfId="0" applyFill="1"/>
    <xf numFmtId="0" fontId="0" fillId="0" borderId="1" xfId="0" applyBorder="1"/>
    <xf numFmtId="0" fontId="0" fillId="3" borderId="1" xfId="0" applyFill="1" applyBorder="1"/>
    <xf numFmtId="14" fontId="0" fillId="0" borderId="1" xfId="0" applyNumberFormat="1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2" fontId="0" fillId="0" borderId="0" xfId="0" applyNumberFormat="1"/>
    <xf numFmtId="2" fontId="0" fillId="0" borderId="1" xfId="0" applyNumberFormat="1" applyBorder="1"/>
    <xf numFmtId="0" fontId="0" fillId="0" borderId="2" xfId="0" applyBorder="1"/>
    <xf numFmtId="0" fontId="1" fillId="0" borderId="3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workbookViewId="0">
      <selection activeCell="I26" sqref="I26"/>
    </sheetView>
  </sheetViews>
  <sheetFormatPr defaultRowHeight="15"/>
  <sheetData>
    <row r="1" spans="1:3">
      <c r="A1" t="s">
        <v>0</v>
      </c>
    </row>
    <row r="2" spans="1:3" ht="15.75" thickBot="1"/>
    <row r="3" spans="1:3">
      <c r="A3" s="11"/>
      <c r="B3" s="11" t="s">
        <v>1</v>
      </c>
      <c r="C3" s="11" t="s">
        <v>2</v>
      </c>
    </row>
    <row r="4" spans="1:3">
      <c r="A4" t="s">
        <v>3</v>
      </c>
      <c r="B4">
        <v>17.390731431091201</v>
      </c>
      <c r="C4">
        <v>12.777145643622582</v>
      </c>
    </row>
    <row r="5" spans="1:3">
      <c r="A5" t="s">
        <v>4</v>
      </c>
      <c r="B5">
        <v>178.48138237492518</v>
      </c>
      <c r="C5">
        <v>104.73801682884719</v>
      </c>
    </row>
    <row r="6" spans="1:3">
      <c r="A6" t="s">
        <v>5</v>
      </c>
      <c r="B6">
        <v>8</v>
      </c>
      <c r="C6">
        <v>8</v>
      </c>
    </row>
    <row r="7" spans="1:3">
      <c r="A7" t="s">
        <v>6</v>
      </c>
      <c r="B7">
        <v>0.89430400690299661</v>
      </c>
    </row>
    <row r="8" spans="1:3">
      <c r="A8" t="s">
        <v>7</v>
      </c>
      <c r="B8">
        <v>0</v>
      </c>
    </row>
    <row r="9" spans="1:3">
      <c r="A9" t="s">
        <v>8</v>
      </c>
      <c r="B9">
        <v>7</v>
      </c>
    </row>
    <row r="10" spans="1:3">
      <c r="A10" t="s">
        <v>9</v>
      </c>
      <c r="B10">
        <v>2.098397078131466</v>
      </c>
    </row>
    <row r="11" spans="1:3">
      <c r="A11" t="s">
        <v>10</v>
      </c>
      <c r="B11">
        <v>3.7023121790355239E-2</v>
      </c>
    </row>
    <row r="12" spans="1:3">
      <c r="A12" t="s">
        <v>11</v>
      </c>
      <c r="B12">
        <v>1.8945786050900073</v>
      </c>
    </row>
    <row r="13" spans="1:3">
      <c r="A13" t="s">
        <v>12</v>
      </c>
      <c r="B13">
        <v>7.4046243580710477E-2</v>
      </c>
    </row>
    <row r="14" spans="1:3" ht="15.75" thickBot="1">
      <c r="A14" s="10" t="s">
        <v>13</v>
      </c>
      <c r="B14" s="10">
        <v>2.3646242515927849</v>
      </c>
      <c r="C14" s="10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22"/>
  <sheetViews>
    <sheetView workbookViewId="0">
      <selection activeCell="N11" sqref="N11"/>
    </sheetView>
  </sheetViews>
  <sheetFormatPr defaultRowHeight="15"/>
  <cols>
    <col min="1" max="1" width="10.7109375" bestFit="1" customWidth="1"/>
    <col min="3" max="3" width="6.42578125" customWidth="1"/>
    <col min="4" max="4" width="5.28515625" customWidth="1"/>
    <col min="5" max="5" width="7.85546875" customWidth="1"/>
    <col min="6" max="6" width="8.5703125" customWidth="1"/>
    <col min="7" max="7" width="7.5703125" customWidth="1"/>
    <col min="9" max="9" width="12.140625" customWidth="1"/>
    <col min="12" max="12" width="0" hidden="1" customWidth="1"/>
  </cols>
  <sheetData>
    <row r="1" spans="1:14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s="2" t="s">
        <v>14</v>
      </c>
      <c r="I1" t="s">
        <v>29</v>
      </c>
      <c r="J1" t="s">
        <v>15</v>
      </c>
      <c r="K1" t="s">
        <v>19</v>
      </c>
      <c r="L1" t="s">
        <v>30</v>
      </c>
      <c r="M1" s="2" t="s">
        <v>21</v>
      </c>
      <c r="N1" t="s">
        <v>20</v>
      </c>
    </row>
    <row r="2" spans="1:14">
      <c r="A2" s="1">
        <v>43760</v>
      </c>
      <c r="B2">
        <v>32</v>
      </c>
      <c r="C2">
        <v>7.4</v>
      </c>
      <c r="D2">
        <f>B2-C2</f>
        <v>24.6</v>
      </c>
      <c r="E2">
        <f>B2-B5</f>
        <v>0.33333333333333215</v>
      </c>
      <c r="F2">
        <f>C2-B5</f>
        <v>-24.266666666666666</v>
      </c>
      <c r="G2">
        <f>100/B5</f>
        <v>3.1578947368421053</v>
      </c>
      <c r="H2" s="2">
        <f>G2*SQRT(SUMSQ(D2:D4/3))</f>
        <v>25.894736842105267</v>
      </c>
      <c r="I2">
        <f>SUMSQ(E2:E4)-SUMSQ(D2:D4)</f>
        <v>-1072.9833333333333</v>
      </c>
      <c r="J2">
        <f>I2/SUMSQ(E2:E3)</f>
        <v>-568.05000000000121</v>
      </c>
      <c r="K2">
        <f>SUMSQ(E2:E3)/SUMSQ(F2:F3)</f>
        <v>2.844788347746922E-3</v>
      </c>
      <c r="L2">
        <f>100/3</f>
        <v>33.333333333333336</v>
      </c>
      <c r="M2">
        <f>L2*SUM(D2:D4)/B2:B4</f>
        <v>56.145833333333343</v>
      </c>
      <c r="N2">
        <f>SUM(D2:D4)/3</f>
        <v>17.966666666666669</v>
      </c>
    </row>
    <row r="3" spans="1:14">
      <c r="A3" s="1">
        <v>43864</v>
      </c>
      <c r="B3">
        <v>33</v>
      </c>
      <c r="C3">
        <v>23</v>
      </c>
      <c r="D3">
        <f>B3-C3</f>
        <v>10</v>
      </c>
      <c r="E3">
        <f>B3-B5</f>
        <v>1.3333333333333321</v>
      </c>
      <c r="F3">
        <f>C3-B5</f>
        <v>-8.6666666666666679</v>
      </c>
    </row>
    <row r="4" spans="1:14">
      <c r="A4" s="1">
        <v>43521</v>
      </c>
      <c r="B4">
        <v>30</v>
      </c>
      <c r="C4">
        <v>10.7</v>
      </c>
      <c r="D4">
        <f>B4-C4</f>
        <v>19.3</v>
      </c>
      <c r="E4">
        <f>B4-B5</f>
        <v>-1.6666666666666679</v>
      </c>
      <c r="F4">
        <f>C4-B5</f>
        <v>-20.966666666666669</v>
      </c>
    </row>
    <row r="5" spans="1:14">
      <c r="B5">
        <f>AVERAGE(B2:B4)</f>
        <v>31.666666666666668</v>
      </c>
    </row>
    <row r="9" spans="1:14">
      <c r="A9" s="12" t="s">
        <v>31</v>
      </c>
      <c r="B9" s="12"/>
      <c r="C9" s="12"/>
      <c r="D9" s="12"/>
    </row>
    <row r="10" spans="1:14">
      <c r="A10" t="s">
        <v>22</v>
      </c>
      <c r="B10" t="s">
        <v>23</v>
      </c>
      <c r="C10" t="s">
        <v>24</v>
      </c>
      <c r="D10" t="s">
        <v>25</v>
      </c>
      <c r="E10" t="s">
        <v>26</v>
      </c>
      <c r="F10" t="s">
        <v>27</v>
      </c>
      <c r="G10" t="s">
        <v>28</v>
      </c>
      <c r="H10" s="2" t="s">
        <v>14</v>
      </c>
      <c r="I10" t="s">
        <v>29</v>
      </c>
      <c r="J10" t="s">
        <v>15</v>
      </c>
      <c r="K10" t="s">
        <v>19</v>
      </c>
      <c r="L10" t="s">
        <v>30</v>
      </c>
      <c r="M10" s="2" t="s">
        <v>21</v>
      </c>
      <c r="N10" t="s">
        <v>20</v>
      </c>
    </row>
    <row r="11" spans="1:14">
      <c r="A11" s="1">
        <v>43760</v>
      </c>
      <c r="B11">
        <v>32</v>
      </c>
      <c r="C11">
        <v>9.1</v>
      </c>
      <c r="D11">
        <f>B11-C11</f>
        <v>22.9</v>
      </c>
      <c r="E11">
        <f>B11-B14</f>
        <v>0.33333333333333215</v>
      </c>
      <c r="F11">
        <f>C11-B14</f>
        <v>-22.56666666666667</v>
      </c>
      <c r="G11">
        <f>100/B14</f>
        <v>3.1578947368421053</v>
      </c>
      <c r="H11" s="2">
        <f>G11*SQRT(SUMSQ(D11:D13/3))</f>
        <v>24.105263157894736</v>
      </c>
      <c r="I11">
        <f>SUMSQ(E11:E13)-SUMSQ(D11:D13)</f>
        <v>-703.18333333333339</v>
      </c>
      <c r="J11">
        <f>I11/SUMSQ(E11:E12)</f>
        <v>-372.27352941176554</v>
      </c>
      <c r="K11">
        <f>SUMSQ(E11:E12)/SUMSQ(F11:F12)</f>
        <v>3.6653334914457493E-3</v>
      </c>
      <c r="L11">
        <f>100/3</f>
        <v>33.333333333333336</v>
      </c>
      <c r="M11">
        <f>L11*SUM(D11:D13)/B11:B13</f>
        <v>41.354166666666671</v>
      </c>
      <c r="N11">
        <f>SUM(D11:D13)/3</f>
        <v>13.233333333333334</v>
      </c>
    </row>
    <row r="12" spans="1:14">
      <c r="A12" s="1">
        <v>43864</v>
      </c>
      <c r="B12">
        <v>33</v>
      </c>
      <c r="C12">
        <v>29.2</v>
      </c>
      <c r="D12">
        <f>B12-C12</f>
        <v>3.8000000000000007</v>
      </c>
      <c r="E12">
        <f>B12-B14</f>
        <v>1.3333333333333321</v>
      </c>
      <c r="F12">
        <f>C12-B14</f>
        <v>-2.4666666666666686</v>
      </c>
    </row>
    <row r="13" spans="1:14">
      <c r="A13" s="1">
        <v>43521</v>
      </c>
      <c r="B13">
        <v>30</v>
      </c>
      <c r="C13">
        <v>17</v>
      </c>
      <c r="D13">
        <f>B13-C13</f>
        <v>13</v>
      </c>
      <c r="E13">
        <f>B13-B14</f>
        <v>-1.6666666666666679</v>
      </c>
      <c r="F13">
        <f>C13-B14</f>
        <v>-14.666666666666668</v>
      </c>
    </row>
    <row r="14" spans="1:14">
      <c r="B14">
        <f>AVERAGE(B11:B13)</f>
        <v>31.666666666666668</v>
      </c>
    </row>
    <row r="17" spans="1:14">
      <c r="A17" s="12" t="s">
        <v>32</v>
      </c>
      <c r="B17" s="12"/>
      <c r="C17" s="12"/>
      <c r="D17" s="12"/>
    </row>
    <row r="18" spans="1:14">
      <c r="A18" t="s">
        <v>22</v>
      </c>
      <c r="B18" t="s">
        <v>23</v>
      </c>
      <c r="C18" t="s">
        <v>24</v>
      </c>
      <c r="D18" t="s">
        <v>25</v>
      </c>
      <c r="E18" t="s">
        <v>26</v>
      </c>
      <c r="F18" t="s">
        <v>27</v>
      </c>
      <c r="G18" t="s">
        <v>28</v>
      </c>
      <c r="H18" s="2" t="s">
        <v>14</v>
      </c>
      <c r="I18" t="s">
        <v>29</v>
      </c>
      <c r="J18" t="s">
        <v>15</v>
      </c>
      <c r="K18" t="s">
        <v>19</v>
      </c>
      <c r="L18" t="s">
        <v>30</v>
      </c>
      <c r="M18" s="2" t="s">
        <v>21</v>
      </c>
      <c r="N18" t="s">
        <v>20</v>
      </c>
    </row>
    <row r="19" spans="1:14">
      <c r="A19" s="1">
        <v>43760</v>
      </c>
      <c r="B19">
        <v>32</v>
      </c>
      <c r="C19">
        <v>13.9</v>
      </c>
      <c r="D19">
        <f>B19-C19</f>
        <v>18.100000000000001</v>
      </c>
      <c r="E19">
        <f>B19-B22</f>
        <v>0.33333333333333215</v>
      </c>
      <c r="F19">
        <f>C19-B22</f>
        <v>-17.766666666666666</v>
      </c>
      <c r="G19">
        <f>100/B22</f>
        <v>3.1578947368421053</v>
      </c>
      <c r="H19" s="2">
        <f>G19*SQRT(SUMSQ(D19:D21/3))</f>
        <v>19.05263157894737</v>
      </c>
      <c r="I19">
        <f>SUMSQ(E19:E21)-SUMSQ(D19:D21)</f>
        <v>-686.1933333333335</v>
      </c>
      <c r="J19">
        <f>I19/SUMSQ(E19:E20)</f>
        <v>-363.27882352941265</v>
      </c>
      <c r="K19">
        <f>SUMSQ(E19:E20)/SUMSQ(F19:F20)</f>
        <v>5.835627535923424E-3</v>
      </c>
      <c r="L19">
        <f>100/3</f>
        <v>33.333333333333336</v>
      </c>
      <c r="M19">
        <f>L19*SUM(D19:D21)/B19:B21</f>
        <v>37.083333333333336</v>
      </c>
      <c r="N19">
        <f>SUM(D19:D21)/3</f>
        <v>11.866666666666667</v>
      </c>
    </row>
    <row r="20" spans="1:14">
      <c r="A20" s="1">
        <v>43864</v>
      </c>
      <c r="B20">
        <v>33</v>
      </c>
      <c r="C20">
        <v>34.5</v>
      </c>
      <c r="D20">
        <f>B20-C20</f>
        <v>-1.5</v>
      </c>
      <c r="E20">
        <f>B20-B22</f>
        <v>1.3333333333333321</v>
      </c>
      <c r="F20">
        <f>C20-B22</f>
        <v>2.8333333333333321</v>
      </c>
    </row>
    <row r="21" spans="1:14">
      <c r="A21" s="1">
        <v>43521</v>
      </c>
      <c r="B21">
        <v>30</v>
      </c>
      <c r="C21">
        <v>11</v>
      </c>
      <c r="D21">
        <f>B21-C21</f>
        <v>19</v>
      </c>
      <c r="E21">
        <f>B21-B22</f>
        <v>-1.6666666666666679</v>
      </c>
      <c r="F21">
        <f>C21-B22</f>
        <v>-20.666666666666668</v>
      </c>
    </row>
    <row r="22" spans="1:14">
      <c r="B22">
        <f>AVERAGE(B19:B21)</f>
        <v>31.666666666666668</v>
      </c>
    </row>
  </sheetData>
  <mergeCells count="2">
    <mergeCell ref="A9:D9"/>
    <mergeCell ref="A17:D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1"/>
  <sheetViews>
    <sheetView workbookViewId="0">
      <selection activeCell="J2" sqref="J2"/>
    </sheetView>
  </sheetViews>
  <sheetFormatPr defaultRowHeight="15"/>
  <cols>
    <col min="1" max="1" width="10.7109375" bestFit="1" customWidth="1"/>
    <col min="3" max="3" width="15.28515625" customWidth="1"/>
    <col min="4" max="4" width="5.28515625" hidden="1" customWidth="1"/>
    <col min="5" max="5" width="9.5703125" hidden="1" customWidth="1"/>
    <col min="6" max="6" width="14.7109375" hidden="1" customWidth="1"/>
    <col min="7" max="7" width="19" hidden="1" customWidth="1"/>
    <col min="9" max="9" width="5" customWidth="1"/>
    <col min="12" max="12" width="3.5703125" customWidth="1"/>
  </cols>
  <sheetData>
    <row r="1" spans="1:14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s="2" t="s">
        <v>14</v>
      </c>
      <c r="I1" t="s">
        <v>29</v>
      </c>
      <c r="J1" t="s">
        <v>15</v>
      </c>
      <c r="K1" t="s">
        <v>19</v>
      </c>
      <c r="L1" t="s">
        <v>30</v>
      </c>
      <c r="M1" s="2" t="s">
        <v>21</v>
      </c>
      <c r="N1" t="s">
        <v>20</v>
      </c>
    </row>
    <row r="2" spans="1:14">
      <c r="A2" s="1">
        <v>43760</v>
      </c>
      <c r="B2">
        <v>32</v>
      </c>
      <c r="C2">
        <v>22.7</v>
      </c>
      <c r="D2">
        <f>B2-C2</f>
        <v>9.3000000000000007</v>
      </c>
      <c r="E2">
        <f>B2-B4</f>
        <v>-0.5</v>
      </c>
      <c r="F2">
        <f>C2-B4</f>
        <v>-9.8000000000000007</v>
      </c>
      <c r="G2">
        <f>100/B4</f>
        <v>3.0769230769230771</v>
      </c>
      <c r="H2" s="2">
        <f>G2*SQRT(SUMSQ(D2:D3/2))</f>
        <v>14.30769230769231</v>
      </c>
      <c r="I2">
        <f>SUMSQ(E2:E3)-SUMSQ(D2:D3)</f>
        <v>-244.75000000000006</v>
      </c>
      <c r="J2">
        <f>I2/SUMSQ(E2:E3)</f>
        <v>-489.50000000000011</v>
      </c>
      <c r="K2">
        <f>SUMSQ(E2:E3)/SUMSQ(F2:F3)</f>
        <v>2.0622808826562173E-3</v>
      </c>
      <c r="L2">
        <f>100/3</f>
        <v>33.333333333333336</v>
      </c>
      <c r="M2">
        <f>L2*SUM(D2:D4)/B2:B4</f>
        <v>22.812500000000004</v>
      </c>
      <c r="N2">
        <f>SUM(D2:D4)/2</f>
        <v>10.950000000000001</v>
      </c>
    </row>
    <row r="3" spans="1:14">
      <c r="A3" s="1">
        <v>43864</v>
      </c>
      <c r="B3">
        <v>33</v>
      </c>
      <c r="C3">
        <v>20.399999999999999</v>
      </c>
      <c r="D3">
        <f>B3-C3</f>
        <v>12.600000000000001</v>
      </c>
      <c r="E3">
        <f>B3-B4</f>
        <v>0.5</v>
      </c>
      <c r="F3">
        <f>C3-B4</f>
        <v>-12.100000000000001</v>
      </c>
    </row>
    <row r="4" spans="1:14">
      <c r="B4">
        <f>AVERAGE(B2:B3)</f>
        <v>32.5</v>
      </c>
    </row>
    <row r="9" spans="1:14">
      <c r="A9" s="12" t="s">
        <v>31</v>
      </c>
      <c r="B9" s="12"/>
      <c r="C9" s="12"/>
      <c r="D9" s="12"/>
    </row>
    <row r="10" spans="1:14">
      <c r="A10" t="s">
        <v>22</v>
      </c>
      <c r="B10" t="s">
        <v>23</v>
      </c>
      <c r="C10" t="s">
        <v>24</v>
      </c>
      <c r="D10" t="s">
        <v>25</v>
      </c>
      <c r="E10" t="s">
        <v>26</v>
      </c>
      <c r="F10" t="s">
        <v>27</v>
      </c>
      <c r="G10" t="s">
        <v>28</v>
      </c>
      <c r="H10" s="2" t="s">
        <v>14</v>
      </c>
      <c r="I10" t="s">
        <v>29</v>
      </c>
      <c r="J10" t="s">
        <v>15</v>
      </c>
      <c r="K10" t="s">
        <v>19</v>
      </c>
      <c r="L10" t="s">
        <v>30</v>
      </c>
      <c r="M10" s="2" t="s">
        <v>21</v>
      </c>
      <c r="N10" t="s">
        <v>20</v>
      </c>
    </row>
    <row r="11" spans="1:14">
      <c r="A11" s="1">
        <v>43760</v>
      </c>
      <c r="B11">
        <v>32</v>
      </c>
      <c r="C11">
        <v>34.799999999999997</v>
      </c>
      <c r="D11">
        <f>B11-C11</f>
        <v>-2.7999999999999972</v>
      </c>
      <c r="E11">
        <f>B11-B13</f>
        <v>-0.5</v>
      </c>
      <c r="F11">
        <f>C11-B13</f>
        <v>2.2999999999999972</v>
      </c>
      <c r="G11">
        <f>100/B13</f>
        <v>3.0769230769230771</v>
      </c>
      <c r="H11" s="2">
        <f>G11*SQRT(SUMSQ(D11:D12/2))</f>
        <v>4.3076923076923039</v>
      </c>
      <c r="I11">
        <f>SUMSQ(E11:E12)-SUMSQ(D11:D12)</f>
        <v>-19.589999999999982</v>
      </c>
      <c r="J11">
        <f>I11/SUMSQ(E11:E12)</f>
        <v>-39.179999999999964</v>
      </c>
      <c r="K11">
        <f>SUMSQ(E11:E12)/SUMSQ(F11:F12)</f>
        <v>3.4989503149055315E-2</v>
      </c>
      <c r="L11">
        <f>100/3</f>
        <v>33.333333333333336</v>
      </c>
      <c r="M11">
        <f>L11*SUM(D11:D13)/B11:B13</f>
        <v>0.72916666666666963</v>
      </c>
      <c r="N11">
        <f>SUM(D11:D13)/2</f>
        <v>0.35000000000000142</v>
      </c>
    </row>
    <row r="12" spans="1:14">
      <c r="A12" s="1">
        <v>43864</v>
      </c>
      <c r="B12">
        <v>33</v>
      </c>
      <c r="C12">
        <v>29.5</v>
      </c>
      <c r="D12">
        <f>B12-C12</f>
        <v>3.5</v>
      </c>
      <c r="E12">
        <f>B12-B13</f>
        <v>0.5</v>
      </c>
      <c r="F12">
        <f>C12-B13</f>
        <v>-3</v>
      </c>
    </row>
    <row r="13" spans="1:14">
      <c r="B13">
        <f>AVERAGE(B11:B12)</f>
        <v>32.5</v>
      </c>
    </row>
    <row r="17" spans="1:14">
      <c r="A17" s="12" t="s">
        <v>32</v>
      </c>
      <c r="B17" s="12"/>
      <c r="C17" s="12"/>
      <c r="D17" s="12"/>
    </row>
    <row r="18" spans="1:14">
      <c r="A18" t="s">
        <v>22</v>
      </c>
      <c r="B18" t="s">
        <v>23</v>
      </c>
      <c r="C18" t="s">
        <v>24</v>
      </c>
      <c r="D18" t="s">
        <v>25</v>
      </c>
      <c r="E18" t="s">
        <v>26</v>
      </c>
      <c r="F18" t="s">
        <v>27</v>
      </c>
      <c r="G18" t="s">
        <v>28</v>
      </c>
      <c r="H18" s="2" t="s">
        <v>14</v>
      </c>
      <c r="I18" t="s">
        <v>29</v>
      </c>
      <c r="J18" t="s">
        <v>15</v>
      </c>
      <c r="K18" t="s">
        <v>19</v>
      </c>
      <c r="L18" t="s">
        <v>30</v>
      </c>
      <c r="M18" s="2" t="s">
        <v>21</v>
      </c>
      <c r="N18" t="s">
        <v>20</v>
      </c>
    </row>
    <row r="19" spans="1:14">
      <c r="A19" s="1">
        <v>43760</v>
      </c>
      <c r="B19">
        <v>32</v>
      </c>
      <c r="C19">
        <v>30.9</v>
      </c>
      <c r="D19">
        <f>B19-C19</f>
        <v>1.1000000000000014</v>
      </c>
      <c r="E19">
        <f>B19-B21</f>
        <v>-0.5</v>
      </c>
      <c r="F19">
        <f>C19-B21</f>
        <v>-1.6000000000000014</v>
      </c>
      <c r="G19">
        <f>100/B21</f>
        <v>3.0769230769230771</v>
      </c>
      <c r="H19" s="2">
        <f>G19*SQRT(SUMSQ(D19:D20/2))</f>
        <v>1.6923076923076945</v>
      </c>
      <c r="I19">
        <f>SUMSQ(E19:E20)-SUMSQ(D19:D20)</f>
        <v>-46.95000000000001</v>
      </c>
      <c r="J19">
        <f>I19/SUMSQ(E19:E20)</f>
        <v>-93.90000000000002</v>
      </c>
      <c r="K19">
        <f>SUMSQ(E19:E20)/SUMSQ(F19:F20)</f>
        <v>1.1834319526627215E-2</v>
      </c>
      <c r="L19">
        <f>100/3</f>
        <v>33.333333333333336</v>
      </c>
      <c r="M19">
        <f>L19*SUM(D19:D21)/B19:B21</f>
        <v>8.2291666666666696</v>
      </c>
      <c r="N19">
        <f>SUM(D19:D21)/2</f>
        <v>3.9500000000000011</v>
      </c>
    </row>
    <row r="20" spans="1:14">
      <c r="A20" s="1">
        <v>43864</v>
      </c>
      <c r="B20">
        <v>33</v>
      </c>
      <c r="C20">
        <v>26.2</v>
      </c>
      <c r="D20">
        <f>B20-C20</f>
        <v>6.8000000000000007</v>
      </c>
      <c r="E20">
        <f>B20-B21</f>
        <v>0.5</v>
      </c>
      <c r="F20">
        <f>C20-B21</f>
        <v>-6.3000000000000007</v>
      </c>
    </row>
    <row r="21" spans="1:14">
      <c r="B21">
        <f>AVERAGE(B19:B20)</f>
        <v>32.5</v>
      </c>
    </row>
  </sheetData>
  <mergeCells count="2">
    <mergeCell ref="A9:D9"/>
    <mergeCell ref="A17:D1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22"/>
  <sheetViews>
    <sheetView workbookViewId="0">
      <selection activeCell="T15" sqref="T15"/>
    </sheetView>
  </sheetViews>
  <sheetFormatPr defaultRowHeight="15"/>
  <cols>
    <col min="1" max="1" width="10.7109375" bestFit="1" customWidth="1"/>
    <col min="3" max="3" width="19" customWidth="1"/>
    <col min="4" max="4" width="7.28515625" hidden="1" customWidth="1"/>
    <col min="5" max="5" width="5.42578125" hidden="1" customWidth="1"/>
    <col min="6" max="6" width="9.140625" hidden="1" customWidth="1"/>
    <col min="7" max="7" width="14.85546875" hidden="1" customWidth="1"/>
    <col min="9" max="9" width="8.85546875" hidden="1" customWidth="1"/>
    <col min="12" max="12" width="0" hidden="1" customWidth="1"/>
  </cols>
  <sheetData>
    <row r="1" spans="1:14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s="2" t="s">
        <v>14</v>
      </c>
      <c r="I1" t="s">
        <v>29</v>
      </c>
      <c r="J1" t="s">
        <v>15</v>
      </c>
      <c r="K1" t="s">
        <v>19</v>
      </c>
      <c r="L1" t="s">
        <v>30</v>
      </c>
      <c r="M1" s="2" t="s">
        <v>21</v>
      </c>
      <c r="N1" t="s">
        <v>20</v>
      </c>
    </row>
    <row r="2" spans="1:14">
      <c r="A2" s="1">
        <v>43760</v>
      </c>
      <c r="B2">
        <v>11</v>
      </c>
      <c r="C2">
        <v>3.8</v>
      </c>
      <c r="D2">
        <f>B2-C2</f>
        <v>7.2</v>
      </c>
      <c r="E2">
        <f>B2-B5</f>
        <v>-0.55555555555555713</v>
      </c>
      <c r="F2">
        <f>C2-B5</f>
        <v>-7.7555555555555573</v>
      </c>
      <c r="G2">
        <f>100/B5</f>
        <v>8.6538461538461533</v>
      </c>
      <c r="H2" s="2">
        <f>G2*SQRT(SUMSQ(D2:D5/3))</f>
        <v>20.769230769230766</v>
      </c>
      <c r="I2">
        <f>SUMSQ(E2:E4)-SUMSQ(D2:D4)</f>
        <v>-871.03962962962964</v>
      </c>
      <c r="J2">
        <f>I2/SUMSQ(E2:E4)</f>
        <v>-0.85701005757597859</v>
      </c>
      <c r="K2">
        <f>SUMSQ(E2:E4)/SUMSQ(F2:F4)</f>
        <v>4.2391484010893672</v>
      </c>
      <c r="L2">
        <f>100/4</f>
        <v>25</v>
      </c>
      <c r="M2">
        <f>L2*SUM(D2:D4)/B2:B4</f>
        <v>148.86363636363637</v>
      </c>
      <c r="N2">
        <f>SUM(D2:D5)/3</f>
        <v>28.8</v>
      </c>
    </row>
    <row r="3" spans="1:14">
      <c r="A3" s="1">
        <v>43864</v>
      </c>
      <c r="B3">
        <v>42</v>
      </c>
      <c r="C3">
        <v>4.5999999999999996</v>
      </c>
      <c r="D3">
        <f t="shared" ref="D3:D4" si="0">B3-C3</f>
        <v>37.4</v>
      </c>
      <c r="E3">
        <f>B3-B5</f>
        <v>30.444444444444443</v>
      </c>
      <c r="F3">
        <f>C3-B5</f>
        <v>-6.9555555555555575</v>
      </c>
    </row>
    <row r="4" spans="1:14">
      <c r="A4" s="1">
        <v>43886</v>
      </c>
      <c r="B4">
        <v>21</v>
      </c>
      <c r="C4">
        <v>0.1</v>
      </c>
      <c r="D4">
        <f t="shared" si="0"/>
        <v>20.9</v>
      </c>
      <c r="E4">
        <f>B4-B5</f>
        <v>9.4444444444444429</v>
      </c>
      <c r="F4">
        <f>C4-B5</f>
        <v>-11.455555555555557</v>
      </c>
    </row>
    <row r="5" spans="1:14">
      <c r="B5">
        <f>AVEDEV(B2:B4)</f>
        <v>11.555555555555557</v>
      </c>
      <c r="D5">
        <f t="shared" ref="D5" si="1">B4-C4</f>
        <v>20.9</v>
      </c>
    </row>
    <row r="9" spans="1:14">
      <c r="A9" s="6" t="s">
        <v>31</v>
      </c>
      <c r="B9" s="6"/>
      <c r="C9" s="6"/>
    </row>
    <row r="10" spans="1:14">
      <c r="A10" t="s">
        <v>22</v>
      </c>
      <c r="B10" t="s">
        <v>23</v>
      </c>
      <c r="C10" t="s">
        <v>24</v>
      </c>
      <c r="D10" t="s">
        <v>25</v>
      </c>
      <c r="E10" t="s">
        <v>26</v>
      </c>
      <c r="F10" t="s">
        <v>27</v>
      </c>
      <c r="G10" t="s">
        <v>28</v>
      </c>
      <c r="H10" s="2" t="s">
        <v>14</v>
      </c>
      <c r="I10" t="s">
        <v>29</v>
      </c>
      <c r="J10" t="s">
        <v>15</v>
      </c>
      <c r="K10" t="s">
        <v>19</v>
      </c>
      <c r="L10" t="s">
        <v>30</v>
      </c>
      <c r="M10" s="2" t="s">
        <v>21</v>
      </c>
      <c r="N10" t="s">
        <v>20</v>
      </c>
    </row>
    <row r="11" spans="1:14">
      <c r="A11" s="1">
        <v>43760</v>
      </c>
      <c r="B11">
        <v>11</v>
      </c>
      <c r="C11">
        <v>6.5</v>
      </c>
      <c r="D11">
        <f>B11-C11</f>
        <v>4.5</v>
      </c>
      <c r="E11">
        <f>B11-B14</f>
        <v>-0.55555555555555713</v>
      </c>
      <c r="F11">
        <f>C11-B14</f>
        <v>-5.0555555555555571</v>
      </c>
      <c r="G11">
        <f>100/B14</f>
        <v>8.6538461538461533</v>
      </c>
      <c r="H11" s="2">
        <f>G11*SQRT(SUMSQ(D11:D13/3))</f>
        <v>12.98076923076923</v>
      </c>
      <c r="I11">
        <f>SUMSQ(E11:E13)-SUMSQ(D11:D13)</f>
        <v>-523.20962962962994</v>
      </c>
      <c r="J11">
        <f>I11/SUMSQ(E11:E13)</f>
        <v>-0.51478245025872793</v>
      </c>
      <c r="K11">
        <f>SUMSQ(E11:E13)/SUMSQ(F11:F13)</f>
        <v>8.1096735680554115</v>
      </c>
      <c r="L11">
        <f>100/4</f>
        <v>25</v>
      </c>
      <c r="M11">
        <f>L11*SUM(D11:D13)/B11:B13</f>
        <v>130.45454545454547</v>
      </c>
      <c r="N11">
        <f>SUM(D11:D14)/3</f>
        <v>19.133333333333336</v>
      </c>
    </row>
    <row r="12" spans="1:14">
      <c r="A12" s="1">
        <v>43864</v>
      </c>
      <c r="B12">
        <v>42</v>
      </c>
      <c r="C12">
        <v>7.8</v>
      </c>
      <c r="D12">
        <f t="shared" ref="D12:D13" si="2">B12-C12</f>
        <v>34.200000000000003</v>
      </c>
      <c r="E12">
        <f>B12-B14</f>
        <v>30.444444444444443</v>
      </c>
      <c r="F12">
        <f>C12-B14</f>
        <v>-3.7555555555555573</v>
      </c>
    </row>
    <row r="13" spans="1:14">
      <c r="A13" s="1">
        <v>43886</v>
      </c>
      <c r="B13">
        <v>21</v>
      </c>
      <c r="C13">
        <v>2.2999999999999998</v>
      </c>
      <c r="D13">
        <f t="shared" si="2"/>
        <v>18.7</v>
      </c>
      <c r="E13">
        <f>B13-B14</f>
        <v>9.4444444444444429</v>
      </c>
      <c r="F13">
        <f>C13-B14</f>
        <v>-9.2555555555555564</v>
      </c>
    </row>
    <row r="14" spans="1:14">
      <c r="B14">
        <f>AVEDEV(B11:B13)</f>
        <v>11.555555555555557</v>
      </c>
    </row>
    <row r="17" spans="1:14">
      <c r="A17" s="12" t="s">
        <v>32</v>
      </c>
      <c r="B17" s="12"/>
      <c r="C17" s="12"/>
    </row>
    <row r="18" spans="1:14">
      <c r="A18" t="s">
        <v>22</v>
      </c>
      <c r="B18" t="s">
        <v>23</v>
      </c>
      <c r="C18" t="s">
        <v>24</v>
      </c>
      <c r="D18" t="s">
        <v>25</v>
      </c>
      <c r="E18" t="s">
        <v>26</v>
      </c>
      <c r="F18" t="s">
        <v>27</v>
      </c>
      <c r="G18" t="s">
        <v>28</v>
      </c>
      <c r="H18" s="2" t="s">
        <v>14</v>
      </c>
      <c r="I18" t="s">
        <v>29</v>
      </c>
      <c r="J18" t="s">
        <v>15</v>
      </c>
      <c r="K18" t="s">
        <v>19</v>
      </c>
      <c r="L18" t="s">
        <v>30</v>
      </c>
      <c r="M18" s="2" t="s">
        <v>21</v>
      </c>
      <c r="N18" t="s">
        <v>20</v>
      </c>
    </row>
    <row r="19" spans="1:14">
      <c r="A19" s="1">
        <v>43760</v>
      </c>
      <c r="B19">
        <v>11</v>
      </c>
      <c r="C19">
        <v>9.1</v>
      </c>
      <c r="D19">
        <f>B19-C19</f>
        <v>1.9000000000000004</v>
      </c>
      <c r="E19">
        <f>B19-B22</f>
        <v>-0.55555555555555713</v>
      </c>
      <c r="F19">
        <f>C19-B22</f>
        <v>-2.4555555555555575</v>
      </c>
      <c r="G19">
        <f>100/B22</f>
        <v>8.6538461538461533</v>
      </c>
      <c r="H19" s="2">
        <f>G19*SQRT(SUMSQ(D19:D21/3))</f>
        <v>5.4807692307692308</v>
      </c>
      <c r="I19">
        <f>SUMSQ(E19:E21)-SUMSQ(D19:D21)</f>
        <v>-457.81962962963007</v>
      </c>
      <c r="J19">
        <f>I19/SUMSQ(E19:E21)</f>
        <v>-0.4504456672254214</v>
      </c>
      <c r="K19">
        <f>SUMSQ(E19:E21)/SUMSQ(F19:F21)</f>
        <v>10.693090911924802</v>
      </c>
      <c r="L19">
        <f>100/4</f>
        <v>25</v>
      </c>
      <c r="M19">
        <f>L19*SUM(D19:D21)/B19:B21</f>
        <v>122.50000000000001</v>
      </c>
      <c r="N19">
        <f>SUM(D19:D22)/3</f>
        <v>17.966666666666669</v>
      </c>
    </row>
    <row r="20" spans="1:14">
      <c r="A20" s="1">
        <v>43864</v>
      </c>
      <c r="B20">
        <v>42</v>
      </c>
      <c r="C20">
        <v>8.3000000000000007</v>
      </c>
      <c r="D20">
        <f t="shared" ref="D20:D21" si="3">B20-C20</f>
        <v>33.700000000000003</v>
      </c>
      <c r="E20">
        <f>B20-B22</f>
        <v>30.444444444444443</v>
      </c>
      <c r="F20">
        <f>C20-B22</f>
        <v>-3.2555555555555564</v>
      </c>
    </row>
    <row r="21" spans="1:14">
      <c r="A21" s="1">
        <v>43886</v>
      </c>
      <c r="B21">
        <v>21</v>
      </c>
      <c r="C21">
        <v>2.7</v>
      </c>
      <c r="D21">
        <f t="shared" si="3"/>
        <v>18.3</v>
      </c>
      <c r="E21">
        <f>B21-B22</f>
        <v>9.4444444444444429</v>
      </c>
      <c r="F21">
        <f>C21-B22</f>
        <v>-8.8555555555555578</v>
      </c>
    </row>
    <row r="22" spans="1:14">
      <c r="B22">
        <f>AVEDEV(B19:B21)</f>
        <v>11.555555555555557</v>
      </c>
    </row>
  </sheetData>
  <mergeCells count="1">
    <mergeCell ref="A17:C1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22"/>
  <sheetViews>
    <sheetView workbookViewId="0">
      <selection activeCell="K2" sqref="K2"/>
    </sheetView>
  </sheetViews>
  <sheetFormatPr defaultRowHeight="15"/>
  <cols>
    <col min="1" max="1" width="10.7109375" bestFit="1" customWidth="1"/>
    <col min="3" max="3" width="17.85546875" customWidth="1"/>
    <col min="4" max="6" width="0" hidden="1" customWidth="1"/>
    <col min="7" max="7" width="10.7109375" customWidth="1"/>
    <col min="9" max="9" width="21.28515625" customWidth="1"/>
    <col min="12" max="12" width="0" hidden="1" customWidth="1"/>
  </cols>
  <sheetData>
    <row r="1" spans="1:14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s="2" t="s">
        <v>14</v>
      </c>
      <c r="I1" t="s">
        <v>29</v>
      </c>
      <c r="J1" t="s">
        <v>15</v>
      </c>
      <c r="K1" t="s">
        <v>19</v>
      </c>
      <c r="L1" t="s">
        <v>30</v>
      </c>
      <c r="M1" s="2" t="s">
        <v>21</v>
      </c>
      <c r="N1" t="s">
        <v>20</v>
      </c>
    </row>
    <row r="2" spans="1:14">
      <c r="A2" s="1">
        <v>43760</v>
      </c>
      <c r="B2">
        <v>66</v>
      </c>
      <c r="C2">
        <v>5.3</v>
      </c>
      <c r="D2">
        <f t="shared" ref="D2:D4" si="0">B2-C2</f>
        <v>60.7</v>
      </c>
      <c r="E2">
        <f>B2-B5</f>
        <v>20</v>
      </c>
      <c r="F2">
        <f>C2-B5</f>
        <v>-40.700000000000003</v>
      </c>
      <c r="G2">
        <f>100/B5</f>
        <v>2.1739130434782608</v>
      </c>
      <c r="H2" s="2">
        <f>G2*SQRT(SUMSQ(D2:D4/3))</f>
        <v>43.985507246376812</v>
      </c>
      <c r="I2">
        <f>SUMSQ(E2:E4)-SUMSQ(D2:D4)</f>
        <v>-4797.42</v>
      </c>
      <c r="J2">
        <f>I2/SUMSQ(E2:E4)</f>
        <v>-5.9967750000000004</v>
      </c>
      <c r="K2">
        <f>SUMSQ(E2:E4)/SUMSQ(F2:F4)</f>
        <v>0.16592622090587419</v>
      </c>
      <c r="L2">
        <f>100/3</f>
        <v>33.333333333333336</v>
      </c>
      <c r="M2">
        <f>L2*SUM(D2:D4)/B2:B4</f>
        <v>60.707070707070713</v>
      </c>
      <c r="N2">
        <f>SUM(D2:D4)/3</f>
        <v>40.06666666666667</v>
      </c>
    </row>
    <row r="3" spans="1:14">
      <c r="A3" s="1">
        <v>43864</v>
      </c>
      <c r="B3">
        <v>46</v>
      </c>
      <c r="C3">
        <v>7.8</v>
      </c>
      <c r="D3">
        <f t="shared" si="0"/>
        <v>38.200000000000003</v>
      </c>
      <c r="E3">
        <f>B3-B5</f>
        <v>0</v>
      </c>
      <c r="F3">
        <f>C3-B5</f>
        <v>-38.200000000000003</v>
      </c>
    </row>
    <row r="4" spans="1:14">
      <c r="A4" s="1">
        <v>43886</v>
      </c>
      <c r="B4">
        <v>26</v>
      </c>
      <c r="C4">
        <v>4.7</v>
      </c>
      <c r="D4">
        <f t="shared" si="0"/>
        <v>21.3</v>
      </c>
      <c r="E4">
        <f>B4-B5</f>
        <v>-20</v>
      </c>
      <c r="F4">
        <f>C4-B5</f>
        <v>-41.3</v>
      </c>
    </row>
    <row r="5" spans="1:14">
      <c r="B5">
        <f>AVERAGE(B2:B4)</f>
        <v>46</v>
      </c>
    </row>
    <row r="9" spans="1:14">
      <c r="A9" s="12" t="s">
        <v>31</v>
      </c>
      <c r="B9" s="12"/>
      <c r="C9" s="12"/>
      <c r="D9" s="12"/>
    </row>
    <row r="10" spans="1:14">
      <c r="A10" t="s">
        <v>22</v>
      </c>
      <c r="B10" t="s">
        <v>23</v>
      </c>
      <c r="C10" t="s">
        <v>24</v>
      </c>
      <c r="D10" t="s">
        <v>25</v>
      </c>
      <c r="E10" t="s">
        <v>26</v>
      </c>
      <c r="F10" t="s">
        <v>27</v>
      </c>
      <c r="G10" t="s">
        <v>28</v>
      </c>
      <c r="H10" s="2" t="s">
        <v>14</v>
      </c>
      <c r="I10" t="s">
        <v>29</v>
      </c>
      <c r="J10" t="s">
        <v>15</v>
      </c>
      <c r="K10" t="s">
        <v>19</v>
      </c>
      <c r="L10" t="s">
        <v>30</v>
      </c>
      <c r="M10" s="2" t="s">
        <v>21</v>
      </c>
      <c r="N10" t="s">
        <v>20</v>
      </c>
    </row>
    <row r="11" spans="1:14">
      <c r="A11" s="1">
        <v>43760</v>
      </c>
      <c r="B11">
        <v>66</v>
      </c>
      <c r="C11">
        <v>22.9</v>
      </c>
      <c r="D11">
        <f t="shared" ref="D11:D13" si="1">B11-C11</f>
        <v>43.1</v>
      </c>
      <c r="E11">
        <f>B11-B14</f>
        <v>20</v>
      </c>
      <c r="F11">
        <f>C11-B14</f>
        <v>-23.1</v>
      </c>
      <c r="G11">
        <f>100/B14</f>
        <v>2.1739130434782608</v>
      </c>
      <c r="H11" s="2">
        <f>G11*SQRT(SUMSQ(D11:D13/3))</f>
        <v>31.231884057971016</v>
      </c>
      <c r="I11">
        <f>SUMSQ(E11:E13)-SUMSQ(D11:D13)</f>
        <v>-1919.8500000000004</v>
      </c>
      <c r="J11">
        <f>I11/SUMSQ(E11:E13)</f>
        <v>-2.3998125000000003</v>
      </c>
      <c r="K11">
        <f>SUMSQ(E11:E13)/SUMSQ(F11:F13)</f>
        <v>0.35151701562053739</v>
      </c>
      <c r="L11">
        <f>100/3</f>
        <v>33.333333333333336</v>
      </c>
      <c r="M11">
        <f>L11*SUM(D11:D13)/B11:B13</f>
        <v>41.363636363636374</v>
      </c>
      <c r="N11">
        <f>SUM(D11:D13)/3</f>
        <v>27.3</v>
      </c>
    </row>
    <row r="12" spans="1:14">
      <c r="A12" s="1">
        <v>43864</v>
      </c>
      <c r="B12">
        <v>46</v>
      </c>
      <c r="C12">
        <v>19.2</v>
      </c>
      <c r="D12">
        <f t="shared" si="1"/>
        <v>26.8</v>
      </c>
      <c r="E12">
        <f>B12-B14</f>
        <v>0</v>
      </c>
      <c r="F12">
        <f>C12-B14</f>
        <v>-26.8</v>
      </c>
    </row>
    <row r="13" spans="1:14">
      <c r="A13" s="1">
        <v>43886</v>
      </c>
      <c r="B13">
        <v>26</v>
      </c>
      <c r="C13">
        <v>14</v>
      </c>
      <c r="D13">
        <f t="shared" si="1"/>
        <v>12</v>
      </c>
      <c r="E13">
        <f>B13-B14</f>
        <v>-20</v>
      </c>
      <c r="F13">
        <f>C13-B14</f>
        <v>-32</v>
      </c>
    </row>
    <row r="14" spans="1:14">
      <c r="B14">
        <f>AVERAGE(B11:B13)</f>
        <v>46</v>
      </c>
    </row>
    <row r="17" spans="1:14">
      <c r="A17" s="12" t="s">
        <v>32</v>
      </c>
      <c r="B17" s="12"/>
      <c r="C17" s="12"/>
      <c r="D17" s="12"/>
    </row>
    <row r="18" spans="1:14">
      <c r="A18" t="s">
        <v>22</v>
      </c>
      <c r="B18" t="s">
        <v>23</v>
      </c>
      <c r="C18" t="s">
        <v>24</v>
      </c>
      <c r="D18" t="s">
        <v>25</v>
      </c>
      <c r="E18" t="s">
        <v>26</v>
      </c>
      <c r="F18" t="s">
        <v>27</v>
      </c>
      <c r="G18" t="s">
        <v>28</v>
      </c>
      <c r="H18" s="2" t="s">
        <v>14</v>
      </c>
      <c r="I18" t="s">
        <v>29</v>
      </c>
      <c r="J18" t="s">
        <v>15</v>
      </c>
      <c r="K18" t="s">
        <v>19</v>
      </c>
      <c r="L18" t="s">
        <v>30</v>
      </c>
      <c r="M18" s="2" t="s">
        <v>21</v>
      </c>
      <c r="N18" t="s">
        <v>20</v>
      </c>
    </row>
    <row r="19" spans="1:14">
      <c r="A19" s="1">
        <v>43760</v>
      </c>
      <c r="B19">
        <v>66</v>
      </c>
      <c r="C19">
        <v>10.5</v>
      </c>
      <c r="D19">
        <f t="shared" ref="D19:D21" si="2">B19-C19</f>
        <v>55.5</v>
      </c>
      <c r="E19">
        <f>B19-B22</f>
        <v>20</v>
      </c>
      <c r="F19">
        <f>C19-B22</f>
        <v>-35.5</v>
      </c>
      <c r="G19">
        <f>100/B22</f>
        <v>2.1739130434782608</v>
      </c>
      <c r="H19" s="2">
        <f>G19*SQRT(SUMSQ(D19:D21/3))</f>
        <v>40.217391304347821</v>
      </c>
      <c r="I19">
        <f>SUMSQ(E19:E21)-SUMSQ(D19:D21)</f>
        <v>-3829.8500000000004</v>
      </c>
      <c r="J19">
        <f>I19/SUMSQ(E19:E21)</f>
        <v>-4.7873125000000005</v>
      </c>
      <c r="K19">
        <f>SUMSQ(E19:E21)/SUMSQ(F19:F21)</f>
        <v>0.20274465577758913</v>
      </c>
      <c r="L19">
        <f>100/3</f>
        <v>33.333333333333336</v>
      </c>
      <c r="M19">
        <f>L19*SUM(D19:D21)/B19:B21</f>
        <v>54.898989898989896</v>
      </c>
      <c r="N19">
        <f>SUM(D19:D21)/3</f>
        <v>36.233333333333327</v>
      </c>
    </row>
    <row r="20" spans="1:14">
      <c r="A20" s="1">
        <v>43864</v>
      </c>
      <c r="B20">
        <v>46</v>
      </c>
      <c r="C20">
        <v>11.2</v>
      </c>
      <c r="D20">
        <f t="shared" si="2"/>
        <v>34.799999999999997</v>
      </c>
      <c r="E20">
        <f>B20-B22</f>
        <v>0</v>
      </c>
      <c r="F20">
        <f>C20-B22</f>
        <v>-34.799999999999997</v>
      </c>
    </row>
    <row r="21" spans="1:14">
      <c r="A21" s="1">
        <v>43886</v>
      </c>
      <c r="B21">
        <v>26</v>
      </c>
      <c r="C21">
        <v>7.6</v>
      </c>
      <c r="D21">
        <f t="shared" si="2"/>
        <v>18.399999999999999</v>
      </c>
      <c r="E21">
        <f>B21-B22</f>
        <v>-20</v>
      </c>
      <c r="F21">
        <f>C21-B22</f>
        <v>-38.4</v>
      </c>
    </row>
    <row r="22" spans="1:14">
      <c r="B22">
        <f>AVERAGE(B19:B21)</f>
        <v>46</v>
      </c>
    </row>
  </sheetData>
  <mergeCells count="2">
    <mergeCell ref="A9:D9"/>
    <mergeCell ref="A17:D1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23"/>
  <sheetViews>
    <sheetView workbookViewId="0">
      <selection activeCell="N2" sqref="N2"/>
    </sheetView>
  </sheetViews>
  <sheetFormatPr defaultRowHeight="15"/>
  <cols>
    <col min="1" max="1" width="10.7109375" bestFit="1" customWidth="1"/>
    <col min="2" max="2" width="15.28515625" bestFit="1" customWidth="1"/>
    <col min="3" max="3" width="13.140625" customWidth="1"/>
    <col min="4" max="4" width="5.85546875" bestFit="1" customWidth="1"/>
    <col min="5" max="5" width="6.85546875" bestFit="1" customWidth="1"/>
    <col min="6" max="6" width="6.5703125" bestFit="1" customWidth="1"/>
    <col min="7" max="7" width="12" bestFit="1" customWidth="1"/>
    <col min="9" max="9" width="9" customWidth="1"/>
    <col min="12" max="12" width="0" hidden="1" customWidth="1"/>
    <col min="17" max="17" width="10.7109375" bestFit="1" customWidth="1"/>
  </cols>
  <sheetData>
    <row r="1" spans="1:14">
      <c r="A1" s="3" t="s">
        <v>22</v>
      </c>
      <c r="B1" s="3" t="s">
        <v>23</v>
      </c>
      <c r="C1" s="3" t="s">
        <v>24</v>
      </c>
      <c r="D1" s="3" t="s">
        <v>25</v>
      </c>
      <c r="E1" s="3" t="s">
        <v>26</v>
      </c>
      <c r="F1" s="3" t="s">
        <v>27</v>
      </c>
      <c r="G1" s="3" t="s">
        <v>28</v>
      </c>
      <c r="H1" s="4" t="s">
        <v>14</v>
      </c>
      <c r="I1" s="4" t="s">
        <v>29</v>
      </c>
      <c r="J1" s="4" t="s">
        <v>15</v>
      </c>
      <c r="K1" s="4" t="s">
        <v>19</v>
      </c>
      <c r="L1" s="4" t="s">
        <v>30</v>
      </c>
      <c r="M1" s="4" t="s">
        <v>21</v>
      </c>
      <c r="N1" s="4" t="s">
        <v>20</v>
      </c>
    </row>
    <row r="2" spans="1:14">
      <c r="A2" s="1">
        <v>43760</v>
      </c>
      <c r="B2">
        <v>27</v>
      </c>
      <c r="C2">
        <v>13.8</v>
      </c>
      <c r="D2">
        <f>B2-C2</f>
        <v>13.2</v>
      </c>
      <c r="E2">
        <f>B2-B5</f>
        <v>2.3333333333333321</v>
      </c>
      <c r="F2">
        <f>C2-B5</f>
        <v>-10.866666666666667</v>
      </c>
      <c r="G2">
        <f>100/B5</f>
        <v>4.0540540540540535</v>
      </c>
      <c r="H2" s="2">
        <f>G2*SQRT(SUMSQ(D2:D4/3))</f>
        <v>17.837837837837832</v>
      </c>
      <c r="I2">
        <f>SUMSQ(E2:E4)-SUMSQ(D2:D4)</f>
        <v>-275.54333333333324</v>
      </c>
      <c r="J2">
        <f>I2/SUMSQ(E2:E3)</f>
        <v>-2.7863932584269646</v>
      </c>
      <c r="K2">
        <f>SUMSQ(E2:E3)/SUMSQ(F2:F3)</f>
        <v>0.66336227779227086</v>
      </c>
      <c r="L2">
        <f>100/3</f>
        <v>33.333333333333336</v>
      </c>
      <c r="M2">
        <f>L2*SUM(D2:D4)/B2:B4</f>
        <v>30.246913580246911</v>
      </c>
      <c r="N2">
        <f>SUM(D2:D4)/3</f>
        <v>8.1666666666666661</v>
      </c>
    </row>
    <row r="3" spans="1:14">
      <c r="A3" s="5">
        <v>43864</v>
      </c>
      <c r="B3" s="3">
        <v>15</v>
      </c>
      <c r="C3">
        <v>19.100000000000001</v>
      </c>
      <c r="D3">
        <f>B3-C3</f>
        <v>-4.1000000000000014</v>
      </c>
      <c r="E3">
        <f>B3-B5</f>
        <v>-9.6666666666666679</v>
      </c>
      <c r="F3">
        <f>C3-B5</f>
        <v>-5.5666666666666664</v>
      </c>
    </row>
    <row r="4" spans="1:14">
      <c r="A4" s="5">
        <v>43886</v>
      </c>
      <c r="B4" s="3">
        <v>32</v>
      </c>
      <c r="C4">
        <v>16.600000000000001</v>
      </c>
      <c r="D4">
        <f>B4-C4</f>
        <v>15.399999999999999</v>
      </c>
      <c r="E4">
        <f>B4-B5</f>
        <v>7.3333333333333321</v>
      </c>
      <c r="F4">
        <f>C4-B5</f>
        <v>-8.0666666666666664</v>
      </c>
    </row>
    <row r="5" spans="1:14">
      <c r="A5" s="3"/>
      <c r="B5" s="3">
        <f>AVERAGE(B2:B4)</f>
        <v>24.666666666666668</v>
      </c>
      <c r="C5" s="3"/>
    </row>
    <row r="6" spans="1:1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>
      <c r="A10" s="13" t="s">
        <v>31</v>
      </c>
      <c r="B10" s="13"/>
      <c r="C10" s="1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>
      <c r="A11" s="3" t="s">
        <v>22</v>
      </c>
      <c r="B11" s="3" t="s">
        <v>23</v>
      </c>
      <c r="C11" s="3" t="s">
        <v>24</v>
      </c>
      <c r="D11" s="3" t="s">
        <v>25</v>
      </c>
      <c r="E11" s="3" t="s">
        <v>26</v>
      </c>
      <c r="F11" s="3" t="s">
        <v>27</v>
      </c>
      <c r="G11" s="3" t="s">
        <v>28</v>
      </c>
      <c r="H11" s="4" t="s">
        <v>14</v>
      </c>
      <c r="I11" s="4" t="s">
        <v>29</v>
      </c>
      <c r="J11" s="4" t="s">
        <v>15</v>
      </c>
      <c r="K11" s="4" t="s">
        <v>19</v>
      </c>
      <c r="L11" s="4" t="s">
        <v>30</v>
      </c>
      <c r="M11" s="4" t="s">
        <v>21</v>
      </c>
      <c r="N11" s="4" t="s">
        <v>20</v>
      </c>
    </row>
    <row r="12" spans="1:14">
      <c r="A12" s="1">
        <v>43760</v>
      </c>
      <c r="B12">
        <v>27</v>
      </c>
      <c r="C12">
        <v>17.3</v>
      </c>
      <c r="D12">
        <f>B12-C12</f>
        <v>9.6999999999999993</v>
      </c>
      <c r="E12">
        <f>B12-B15</f>
        <v>2.3333333333333321</v>
      </c>
      <c r="F12">
        <f>C12-B15</f>
        <v>-7.3666666666666671</v>
      </c>
      <c r="G12">
        <f>100/B15</f>
        <v>4.0540540540540535</v>
      </c>
      <c r="H12" s="2">
        <f>G12*SQRT(SUMSQ(D12:D14/3))</f>
        <v>13.108108108108105</v>
      </c>
      <c r="I12">
        <f>SUMSQ(E12:E14)-SUMSQ(D12:D14)</f>
        <v>-140.79333333333324</v>
      </c>
      <c r="J12">
        <f>I12/SUMSQ(E12:E13)</f>
        <v>-1.4237528089887628</v>
      </c>
      <c r="K12">
        <f>SUMSQ(E12:E13)/SUMSQ(F12:F13)</f>
        <v>1.6688543033939627</v>
      </c>
      <c r="L12">
        <f>100/3</f>
        <v>33.333333333333336</v>
      </c>
      <c r="M12">
        <f>L12*SUM(D12:D14)/B12:B14</f>
        <v>6.6666666666666696</v>
      </c>
      <c r="N12">
        <f>SUM(D12:D14)/3</f>
        <v>1.8000000000000007</v>
      </c>
    </row>
    <row r="13" spans="1:14">
      <c r="A13" s="5">
        <v>43864</v>
      </c>
      <c r="B13" s="3">
        <v>15</v>
      </c>
      <c r="C13">
        <v>26.9</v>
      </c>
      <c r="D13">
        <f>B13-C13</f>
        <v>-11.899999999999999</v>
      </c>
      <c r="E13">
        <f>B13-B15</f>
        <v>-9.6666666666666679</v>
      </c>
      <c r="F13">
        <f>C13-B15</f>
        <v>2.2333333333333307</v>
      </c>
    </row>
    <row r="14" spans="1:14">
      <c r="A14" s="5">
        <v>43886</v>
      </c>
      <c r="B14" s="3">
        <v>32</v>
      </c>
      <c r="C14">
        <v>24.4</v>
      </c>
      <c r="D14">
        <f>B14-C14</f>
        <v>7.6000000000000014</v>
      </c>
      <c r="E14">
        <f>B14-B15</f>
        <v>7.3333333333333321</v>
      </c>
      <c r="F14">
        <f>C14-B15</f>
        <v>-0.26666666666666927</v>
      </c>
    </row>
    <row r="15" spans="1:14">
      <c r="A15" s="3"/>
      <c r="B15" s="3">
        <f>AVERAGE(B12:B14)</f>
        <v>24.666666666666668</v>
      </c>
    </row>
    <row r="18" spans="1:14">
      <c r="A18" s="13" t="s">
        <v>32</v>
      </c>
      <c r="B18" s="13"/>
      <c r="C18" s="13"/>
      <c r="D18" s="1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>
      <c r="A19" s="3" t="s">
        <v>22</v>
      </c>
      <c r="B19" s="3" t="s">
        <v>23</v>
      </c>
      <c r="C19" s="3" t="s">
        <v>24</v>
      </c>
      <c r="D19" s="3" t="s">
        <v>25</v>
      </c>
      <c r="E19" s="3" t="s">
        <v>26</v>
      </c>
      <c r="F19" s="3" t="s">
        <v>27</v>
      </c>
      <c r="G19" s="3" t="s">
        <v>28</v>
      </c>
      <c r="H19" s="4" t="s">
        <v>14</v>
      </c>
      <c r="I19" s="4" t="s">
        <v>29</v>
      </c>
      <c r="J19" s="4" t="s">
        <v>15</v>
      </c>
      <c r="K19" s="4" t="s">
        <v>19</v>
      </c>
      <c r="L19" s="4" t="s">
        <v>30</v>
      </c>
      <c r="M19" s="4" t="s">
        <v>21</v>
      </c>
      <c r="N19" s="4" t="s">
        <v>20</v>
      </c>
    </row>
    <row r="20" spans="1:14">
      <c r="A20" s="1">
        <v>43760</v>
      </c>
      <c r="B20">
        <v>27</v>
      </c>
      <c r="C20">
        <v>23.4</v>
      </c>
      <c r="D20">
        <f>B20-C20</f>
        <v>3.6000000000000014</v>
      </c>
      <c r="E20">
        <f>B20-B23</f>
        <v>2.3333333333333321</v>
      </c>
      <c r="F20">
        <f>C20-B23</f>
        <v>-1.2666666666666693</v>
      </c>
      <c r="G20">
        <f>100/B23</f>
        <v>4.0540540540540535</v>
      </c>
      <c r="H20" s="2">
        <f>G20*SQRT(SUMSQ(D20:D22/3))</f>
        <v>4.8648648648648658</v>
      </c>
      <c r="I20">
        <f>SUMSQ(E20:E22)-SUMSQ(D20:D22)</f>
        <v>-916.7833333333333</v>
      </c>
      <c r="J20">
        <f>I20/SUMSQ(E20:E21)</f>
        <v>-9.2708426966292112</v>
      </c>
      <c r="K20">
        <f>SUMSQ(E20:E21)/SUMSQ(F20:F21)</f>
        <v>5.7033002242870818</v>
      </c>
      <c r="L20">
        <f>100/3</f>
        <v>33.333333333333336</v>
      </c>
      <c r="M20">
        <f>L20*SUM(D20:D22)/B20:B22</f>
        <v>36.91358024691359</v>
      </c>
      <c r="N20">
        <f>SUM(D20:D22)/3</f>
        <v>9.9666666666666668</v>
      </c>
    </row>
    <row r="21" spans="1:14">
      <c r="A21" s="5">
        <v>43864</v>
      </c>
      <c r="B21" s="3">
        <v>15</v>
      </c>
      <c r="C21">
        <v>20.7</v>
      </c>
      <c r="D21">
        <f>B21-C21</f>
        <v>-5.6999999999999993</v>
      </c>
      <c r="E21">
        <f>B21-B23</f>
        <v>-9.6666666666666679</v>
      </c>
      <c r="F21">
        <f>C21-B23</f>
        <v>-3.9666666666666686</v>
      </c>
    </row>
    <row r="22" spans="1:14">
      <c r="A22" s="5">
        <v>43886</v>
      </c>
      <c r="B22" s="3">
        <v>32</v>
      </c>
      <c r="C22" s="3"/>
      <c r="D22">
        <f>B22-C22</f>
        <v>32</v>
      </c>
      <c r="E22">
        <f>B22-B23</f>
        <v>7.3333333333333321</v>
      </c>
      <c r="F22">
        <f>C22-B23</f>
        <v>-24.666666666666668</v>
      </c>
    </row>
    <row r="23" spans="1:14">
      <c r="A23" s="3"/>
      <c r="B23" s="3">
        <f>AVERAGE(B20:B22)</f>
        <v>24.666666666666668</v>
      </c>
    </row>
  </sheetData>
  <mergeCells count="2">
    <mergeCell ref="A10:D10"/>
    <mergeCell ref="A18:D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"/>
  <sheetViews>
    <sheetView workbookViewId="0">
      <selection activeCell="E26" sqref="E26"/>
    </sheetView>
  </sheetViews>
  <sheetFormatPr defaultRowHeight="15"/>
  <sheetData>
    <row r="1" spans="1:3">
      <c r="A1" t="s">
        <v>0</v>
      </c>
    </row>
    <row r="2" spans="1:3" ht="15.75" thickBot="1"/>
    <row r="3" spans="1:3">
      <c r="A3" s="11"/>
      <c r="B3" s="11" t="s">
        <v>1</v>
      </c>
      <c r="C3" s="11" t="s">
        <v>2</v>
      </c>
    </row>
    <row r="4" spans="1:3">
      <c r="A4" t="s">
        <v>3</v>
      </c>
      <c r="B4">
        <v>0.84044042527985985</v>
      </c>
      <c r="C4">
        <v>1.8089224453444437</v>
      </c>
    </row>
    <row r="5" spans="1:3">
      <c r="A5" t="s">
        <v>4</v>
      </c>
      <c r="B5">
        <v>1.9708947783810324</v>
      </c>
      <c r="C5">
        <v>7.1417072835687634</v>
      </c>
    </row>
    <row r="6" spans="1:3">
      <c r="A6" t="s">
        <v>5</v>
      </c>
      <c r="B6">
        <v>8</v>
      </c>
      <c r="C6">
        <v>8</v>
      </c>
    </row>
    <row r="7" spans="1:3">
      <c r="A7" t="s">
        <v>6</v>
      </c>
      <c r="B7">
        <v>0.968804429830326</v>
      </c>
    </row>
    <row r="8" spans="1:3">
      <c r="A8" t="s">
        <v>7</v>
      </c>
      <c r="B8">
        <v>0</v>
      </c>
    </row>
    <row r="9" spans="1:3">
      <c r="A9" t="s">
        <v>8</v>
      </c>
      <c r="B9">
        <v>7</v>
      </c>
    </row>
    <row r="10" spans="1:3">
      <c r="A10" t="s">
        <v>9</v>
      </c>
      <c r="B10">
        <v>-2.0176723788828155</v>
      </c>
    </row>
    <row r="11" spans="1:3">
      <c r="A11" t="s">
        <v>10</v>
      </c>
      <c r="B11">
        <v>4.1708142140977754E-2</v>
      </c>
    </row>
    <row r="12" spans="1:3">
      <c r="A12" t="s">
        <v>11</v>
      </c>
      <c r="B12">
        <v>1.8945786050900073</v>
      </c>
    </row>
    <row r="13" spans="1:3">
      <c r="A13" t="s">
        <v>12</v>
      </c>
      <c r="B13">
        <v>8.3416284281955508E-2</v>
      </c>
    </row>
    <row r="14" spans="1:3" ht="15.75" thickBot="1">
      <c r="A14" s="10" t="s">
        <v>13</v>
      </c>
      <c r="B14" s="10">
        <v>2.3646242515927849</v>
      </c>
      <c r="C14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4"/>
  <sheetViews>
    <sheetView workbookViewId="0">
      <selection activeCell="H27" sqref="H27"/>
    </sheetView>
  </sheetViews>
  <sheetFormatPr defaultRowHeight="15"/>
  <sheetData>
    <row r="1" spans="1:3">
      <c r="A1" t="s">
        <v>0</v>
      </c>
    </row>
    <row r="2" spans="1:3" ht="15.75" thickBot="1"/>
    <row r="3" spans="1:3">
      <c r="A3" s="11"/>
      <c r="B3" s="11" t="s">
        <v>1</v>
      </c>
      <c r="C3" s="11" t="s">
        <v>2</v>
      </c>
    </row>
    <row r="4" spans="1:3">
      <c r="A4" t="s">
        <v>3</v>
      </c>
      <c r="B4">
        <v>38.974696315705089</v>
      </c>
      <c r="C4">
        <v>27.53977272727273</v>
      </c>
    </row>
    <row r="5" spans="1:3">
      <c r="A5" t="s">
        <v>4</v>
      </c>
      <c r="B5">
        <v>2787.3512100143521</v>
      </c>
      <c r="C5">
        <v>2067.8770794388702</v>
      </c>
    </row>
    <row r="6" spans="1:3">
      <c r="A6" t="s">
        <v>5</v>
      </c>
      <c r="B6">
        <v>8</v>
      </c>
      <c r="C6">
        <v>8</v>
      </c>
    </row>
    <row r="7" spans="1:3">
      <c r="A7" t="s">
        <v>6</v>
      </c>
      <c r="B7">
        <v>0.95680763737700769</v>
      </c>
    </row>
    <row r="8" spans="1:3">
      <c r="A8" t="s">
        <v>7</v>
      </c>
      <c r="B8">
        <v>0</v>
      </c>
    </row>
    <row r="9" spans="1:3">
      <c r="A9" t="s">
        <v>8</v>
      </c>
      <c r="B9">
        <v>7</v>
      </c>
    </row>
    <row r="10" spans="1:3">
      <c r="A10" t="s">
        <v>9</v>
      </c>
      <c r="B10">
        <v>2.0019827414734013</v>
      </c>
    </row>
    <row r="11" spans="1:3">
      <c r="A11" t="s">
        <v>10</v>
      </c>
      <c r="B11">
        <v>4.2684663582893072E-2</v>
      </c>
    </row>
    <row r="12" spans="1:3">
      <c r="A12" t="s">
        <v>11</v>
      </c>
      <c r="B12">
        <v>1.8945786050900073</v>
      </c>
    </row>
    <row r="13" spans="1:3">
      <c r="A13" t="s">
        <v>12</v>
      </c>
      <c r="B13">
        <v>8.5369327165786144E-2</v>
      </c>
    </row>
    <row r="14" spans="1:3" ht="15.75" thickBot="1">
      <c r="A14" s="10" t="s">
        <v>13</v>
      </c>
      <c r="B14" s="10">
        <v>2.3646242515927849</v>
      </c>
      <c r="C14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"/>
  <sheetViews>
    <sheetView workbookViewId="0">
      <selection activeCell="J22" sqref="J22"/>
    </sheetView>
  </sheetViews>
  <sheetFormatPr defaultRowHeight="15"/>
  <sheetData>
    <row r="1" spans="1:3">
      <c r="A1" t="s">
        <v>0</v>
      </c>
    </row>
    <row r="2" spans="1:3" ht="15.75" thickBot="1"/>
    <row r="3" spans="1:3">
      <c r="A3" s="11"/>
      <c r="B3" s="11" t="s">
        <v>1</v>
      </c>
      <c r="C3" s="11" t="s">
        <v>2</v>
      </c>
    </row>
    <row r="4" spans="1:3">
      <c r="A4" t="s">
        <v>3</v>
      </c>
      <c r="B4">
        <v>-133.70205732695257</v>
      </c>
      <c r="C4">
        <v>-51.886071937605998</v>
      </c>
    </row>
    <row r="5" spans="1:3">
      <c r="A5" t="s">
        <v>4</v>
      </c>
      <c r="B5">
        <v>59904.637537840972</v>
      </c>
      <c r="C5">
        <v>16942.099508745599</v>
      </c>
    </row>
    <row r="6" spans="1:3">
      <c r="A6" t="s">
        <v>5</v>
      </c>
      <c r="B6">
        <v>8</v>
      </c>
      <c r="C6">
        <v>8</v>
      </c>
    </row>
    <row r="7" spans="1:3">
      <c r="A7" t="s">
        <v>6</v>
      </c>
      <c r="B7">
        <v>0.78550411903368633</v>
      </c>
    </row>
    <row r="8" spans="1:3">
      <c r="A8" t="s">
        <v>7</v>
      </c>
      <c r="B8">
        <v>0</v>
      </c>
    </row>
    <row r="9" spans="1:3">
      <c r="A9" t="s">
        <v>8</v>
      </c>
      <c r="B9">
        <v>7</v>
      </c>
    </row>
    <row r="10" spans="1:3">
      <c r="A10" t="s">
        <v>9</v>
      </c>
      <c r="B10">
        <v>-1.4136151734340305</v>
      </c>
    </row>
    <row r="11" spans="1:3">
      <c r="A11" t="s">
        <v>10</v>
      </c>
      <c r="B11">
        <v>0.10018437446317147</v>
      </c>
    </row>
    <row r="12" spans="1:3">
      <c r="A12" t="s">
        <v>11</v>
      </c>
      <c r="B12">
        <v>1.8945786050900073</v>
      </c>
    </row>
    <row r="13" spans="1:3">
      <c r="A13" t="s">
        <v>12</v>
      </c>
      <c r="B13">
        <v>0.20036874892634293</v>
      </c>
    </row>
    <row r="14" spans="1:3" ht="15.75" thickBot="1">
      <c r="A14" s="10" t="s">
        <v>13</v>
      </c>
      <c r="B14" s="10">
        <v>2.3646242515927849</v>
      </c>
      <c r="C14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4"/>
  <sheetViews>
    <sheetView tabSelected="1" workbookViewId="0">
      <selection activeCell="S23" sqref="S23"/>
    </sheetView>
  </sheetViews>
  <sheetFormatPr defaultRowHeight="15"/>
  <sheetData>
    <row r="1" spans="1:3">
      <c r="A1" t="s">
        <v>0</v>
      </c>
    </row>
    <row r="2" spans="1:3" ht="15.75" thickBot="1"/>
    <row r="3" spans="1:3">
      <c r="A3" s="11"/>
      <c r="B3" s="11" t="s">
        <v>1</v>
      </c>
      <c r="C3" s="11" t="s">
        <v>2</v>
      </c>
    </row>
    <row r="4" spans="1:3">
      <c r="A4" t="s">
        <v>3</v>
      </c>
      <c r="B4">
        <v>12.557291666666668</v>
      </c>
      <c r="C4">
        <v>7.9364583333333343</v>
      </c>
    </row>
    <row r="5" spans="1:3">
      <c r="A5" t="s">
        <v>4</v>
      </c>
      <c r="B5">
        <v>281.29423487103179</v>
      </c>
      <c r="C5">
        <v>117.09146701388893</v>
      </c>
    </row>
    <row r="6" spans="1:3">
      <c r="A6" t="s">
        <v>5</v>
      </c>
      <c r="B6">
        <v>8</v>
      </c>
      <c r="C6">
        <v>8</v>
      </c>
    </row>
    <row r="7" spans="1:3">
      <c r="A7" t="s">
        <v>6</v>
      </c>
      <c r="B7">
        <v>0.89894312999050152</v>
      </c>
    </row>
    <row r="8" spans="1:3">
      <c r="A8" t="s">
        <v>7</v>
      </c>
      <c r="B8">
        <v>0</v>
      </c>
    </row>
    <row r="9" spans="1:3">
      <c r="A9" t="s">
        <v>8</v>
      </c>
      <c r="B9">
        <v>7</v>
      </c>
    </row>
    <row r="10" spans="1:3">
      <c r="A10" t="s">
        <v>9</v>
      </c>
      <c r="B10">
        <v>1.5392670748008066</v>
      </c>
    </row>
    <row r="11" spans="1:3">
      <c r="A11" t="s">
        <v>10</v>
      </c>
      <c r="B11">
        <v>8.3815965385989497E-2</v>
      </c>
    </row>
    <row r="12" spans="1:3">
      <c r="A12" t="s">
        <v>11</v>
      </c>
      <c r="B12">
        <v>1.8945786050900073</v>
      </c>
    </row>
    <row r="13" spans="1:3">
      <c r="A13" t="s">
        <v>12</v>
      </c>
      <c r="B13">
        <v>0.16763193077197899</v>
      </c>
    </row>
    <row r="14" spans="1:3" ht="15.75" thickBot="1">
      <c r="A14" s="10" t="s">
        <v>13</v>
      </c>
      <c r="B14" s="10">
        <v>2.3646242515927849</v>
      </c>
      <c r="C14" s="1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2"/>
  <sheetViews>
    <sheetView workbookViewId="0">
      <selection activeCell="H21" sqref="H21"/>
    </sheetView>
  </sheetViews>
  <sheetFormatPr defaultRowHeight="15"/>
  <cols>
    <col min="2" max="2" width="17" style="8" bestFit="1" customWidth="1"/>
    <col min="3" max="3" width="15.5703125" style="8" bestFit="1" customWidth="1"/>
    <col min="7" max="7" width="17" style="8" bestFit="1" customWidth="1"/>
    <col min="8" max="8" width="9.140625" style="8"/>
  </cols>
  <sheetData>
    <row r="1" spans="1:8">
      <c r="A1" s="12" t="s">
        <v>14</v>
      </c>
      <c r="B1" s="12"/>
      <c r="C1" s="12"/>
      <c r="F1" s="12" t="s">
        <v>15</v>
      </c>
      <c r="G1" s="12"/>
      <c r="H1" s="12"/>
    </row>
    <row r="2" spans="1:8">
      <c r="A2" t="s">
        <v>16</v>
      </c>
      <c r="B2" s="8" t="s">
        <v>17</v>
      </c>
      <c r="C2" s="8" t="s">
        <v>18</v>
      </c>
      <c r="F2" t="s">
        <v>16</v>
      </c>
      <c r="G2" s="8" t="s">
        <v>17</v>
      </c>
      <c r="H2" s="8" t="s">
        <v>18</v>
      </c>
    </row>
    <row r="3" spans="1:8">
      <c r="A3">
        <v>817</v>
      </c>
      <c r="B3" s="8">
        <v>9.1284403669724803</v>
      </c>
      <c r="C3" s="8">
        <v>1.8348623853211008</v>
      </c>
      <c r="F3">
        <v>817</v>
      </c>
      <c r="G3" s="8">
        <v>-1.9991881443298971</v>
      </c>
      <c r="H3" s="8">
        <v>0.31877577319587586</v>
      </c>
    </row>
    <row r="4" spans="1:8">
      <c r="A4">
        <v>820</v>
      </c>
      <c r="B4" s="8">
        <v>3.8043478260869565</v>
      </c>
      <c r="C4" s="8">
        <v>9.8913043478260878</v>
      </c>
      <c r="F4">
        <v>820</v>
      </c>
      <c r="G4" s="9">
        <v>-1.39329423763386</v>
      </c>
      <c r="H4" s="9">
        <v>-0.56020907700152978</v>
      </c>
    </row>
    <row r="5" spans="1:8">
      <c r="A5">
        <v>821</v>
      </c>
      <c r="B5" s="8">
        <v>3.3980582524271843</v>
      </c>
      <c r="C5" s="8">
        <v>4.7572815533980632</v>
      </c>
      <c r="F5">
        <v>821</v>
      </c>
      <c r="G5" s="8">
        <v>0.96620208234737326</v>
      </c>
      <c r="H5" s="8">
        <v>0.94473497397065775</v>
      </c>
    </row>
    <row r="6" spans="1:8">
      <c r="A6">
        <v>827</v>
      </c>
      <c r="B6" s="8">
        <v>25.894736842105267</v>
      </c>
      <c r="C6" s="8">
        <v>24.105263157894736</v>
      </c>
      <c r="F6">
        <v>827</v>
      </c>
      <c r="G6" s="8">
        <v>-568.05000000000121</v>
      </c>
      <c r="H6" s="8">
        <v>-372.27352941176554</v>
      </c>
    </row>
    <row r="7" spans="1:8">
      <c r="A7">
        <v>829</v>
      </c>
      <c r="B7" s="8">
        <v>14.30769230769231</v>
      </c>
      <c r="C7" s="8">
        <v>4.3076923076923039</v>
      </c>
      <c r="F7">
        <v>829</v>
      </c>
      <c r="G7" s="8">
        <v>-489.50000000000011</v>
      </c>
      <c r="H7" s="8">
        <v>-39.179999999999964</v>
      </c>
    </row>
    <row r="8" spans="1:8">
      <c r="A8">
        <v>832</v>
      </c>
      <c r="B8" s="8">
        <v>20.769230769230766</v>
      </c>
      <c r="C8" s="8">
        <v>12.98076923076923</v>
      </c>
      <c r="F8">
        <v>832</v>
      </c>
      <c r="G8" s="8">
        <v>-0.85701005757597859</v>
      </c>
      <c r="H8" s="8">
        <v>-0.51478245025872793</v>
      </c>
    </row>
    <row r="9" spans="1:8">
      <c r="A9">
        <v>833</v>
      </c>
      <c r="B9" s="8">
        <v>43.985507246376812</v>
      </c>
      <c r="C9" s="8">
        <v>31.231884057971016</v>
      </c>
      <c r="F9">
        <v>833</v>
      </c>
      <c r="G9" s="8">
        <v>-5.9967750000000004</v>
      </c>
      <c r="H9" s="8">
        <v>-2.3998125000000003</v>
      </c>
    </row>
    <row r="10" spans="1:8">
      <c r="A10">
        <v>834</v>
      </c>
      <c r="B10" s="8">
        <v>17.837837837837832</v>
      </c>
      <c r="C10" s="8">
        <v>13.108108108108105</v>
      </c>
      <c r="F10">
        <v>834</v>
      </c>
      <c r="G10" s="8">
        <v>-2.7863932584269646</v>
      </c>
      <c r="H10" s="8">
        <v>-1.4237528089887628</v>
      </c>
    </row>
    <row r="12" spans="1:8">
      <c r="A12" s="12" t="s">
        <v>19</v>
      </c>
      <c r="B12" s="12"/>
      <c r="C12" s="12"/>
      <c r="F12" s="12" t="s">
        <v>20</v>
      </c>
      <c r="G12" s="12"/>
      <c r="H12" s="12"/>
    </row>
    <row r="13" spans="1:8">
      <c r="A13" t="s">
        <v>16</v>
      </c>
      <c r="B13" s="8" t="s">
        <v>17</v>
      </c>
      <c r="C13" s="8" t="s">
        <v>18</v>
      </c>
      <c r="F13" t="s">
        <v>16</v>
      </c>
      <c r="G13" s="8" t="s">
        <v>17</v>
      </c>
      <c r="H13" s="8" t="s">
        <v>18</v>
      </c>
    </row>
    <row r="14" spans="1:8">
      <c r="A14">
        <v>817</v>
      </c>
      <c r="B14" s="8">
        <v>0.35502363011661808</v>
      </c>
      <c r="C14" s="8">
        <v>2.3641958382841293</v>
      </c>
      <c r="F14">
        <v>817</v>
      </c>
      <c r="G14" s="8">
        <v>-13.966666666666669</v>
      </c>
      <c r="H14" s="8">
        <v>0.63333333333333519</v>
      </c>
    </row>
    <row r="15" spans="1:8">
      <c r="A15">
        <v>820</v>
      </c>
      <c r="B15" s="8">
        <v>0.49882352941176472</v>
      </c>
      <c r="C15" s="8">
        <v>1.0801253628417047</v>
      </c>
      <c r="F15">
        <v>820</v>
      </c>
      <c r="G15" s="9">
        <v>9.5</v>
      </c>
      <c r="H15" s="9">
        <v>4.5666666666666655</v>
      </c>
    </row>
    <row r="16" spans="1:8">
      <c r="A16">
        <v>821</v>
      </c>
      <c r="B16" s="8">
        <v>0.79633227369258097</v>
      </c>
      <c r="C16" s="8">
        <v>0.85835863791930267</v>
      </c>
      <c r="F16">
        <v>821</v>
      </c>
      <c r="G16" s="8">
        <v>-1.0250000000000004</v>
      </c>
      <c r="H16" s="8">
        <v>-3.5250000000000012</v>
      </c>
    </row>
    <row r="17" spans="1:8">
      <c r="A17">
        <v>827</v>
      </c>
      <c r="B17" s="8">
        <v>2.844788347746922E-3</v>
      </c>
      <c r="C17" s="8">
        <v>3.6653334914457493E-3</v>
      </c>
      <c r="F17">
        <v>827</v>
      </c>
      <c r="G17" s="8">
        <v>17.966666666666669</v>
      </c>
      <c r="H17" s="8">
        <v>13.233333333333334</v>
      </c>
    </row>
    <row r="18" spans="1:8">
      <c r="A18">
        <v>829</v>
      </c>
      <c r="B18" s="8">
        <v>2.0622808826562173E-3</v>
      </c>
      <c r="C18" s="8">
        <v>3.4989503149055315E-2</v>
      </c>
      <c r="F18">
        <v>829</v>
      </c>
      <c r="G18" s="8">
        <v>10.950000000000001</v>
      </c>
      <c r="H18" s="8">
        <v>0.35</v>
      </c>
    </row>
    <row r="19" spans="1:8">
      <c r="A19">
        <v>832</v>
      </c>
      <c r="B19" s="8">
        <v>4.2391484010893672</v>
      </c>
      <c r="C19" s="8">
        <v>8.1096735680554115</v>
      </c>
      <c r="F19">
        <v>832</v>
      </c>
      <c r="G19" s="8">
        <v>28.8</v>
      </c>
      <c r="H19" s="8">
        <v>19.133333333333336</v>
      </c>
    </row>
    <row r="20" spans="1:8">
      <c r="A20">
        <v>833</v>
      </c>
      <c r="B20" s="8">
        <v>0.16592622090587419</v>
      </c>
      <c r="C20" s="8">
        <v>0.35151701562053739</v>
      </c>
      <c r="F20">
        <v>833</v>
      </c>
      <c r="G20" s="8">
        <v>40.06666666666667</v>
      </c>
      <c r="H20" s="8">
        <v>27.3</v>
      </c>
    </row>
    <row r="21" spans="1:8">
      <c r="A21">
        <v>834</v>
      </c>
      <c r="B21" s="8">
        <v>0.66336227779227086</v>
      </c>
      <c r="C21" s="8">
        <v>1.6688543033939627</v>
      </c>
      <c r="F21">
        <v>834</v>
      </c>
      <c r="G21" s="8">
        <v>8.1666666666666661</v>
      </c>
      <c r="H21" s="8">
        <v>1.8</v>
      </c>
    </row>
    <row r="23" spans="1:8">
      <c r="A23" s="12" t="s">
        <v>21</v>
      </c>
      <c r="B23" s="12"/>
      <c r="C23" s="12"/>
    </row>
    <row r="24" spans="1:8">
      <c r="A24" t="s">
        <v>16</v>
      </c>
      <c r="B24" s="8" t="s">
        <v>17</v>
      </c>
      <c r="C24" s="8" t="s">
        <v>18</v>
      </c>
    </row>
    <row r="25" spans="1:8">
      <c r="A25">
        <v>817</v>
      </c>
      <c r="B25" s="8">
        <v>-18.377192982456144</v>
      </c>
      <c r="C25" s="8">
        <v>0.83333333333333592</v>
      </c>
    </row>
    <row r="26" spans="1:8">
      <c r="A26">
        <v>820</v>
      </c>
      <c r="B26" s="9">
        <v>26.041666666666668</v>
      </c>
      <c r="C26" s="9">
        <v>4.7916666666666607</v>
      </c>
    </row>
    <row r="27" spans="1:8">
      <c r="A27">
        <v>821</v>
      </c>
      <c r="B27" s="8">
        <v>-14.642857142857148</v>
      </c>
      <c r="C27" s="8">
        <v>-5.8750000000000018</v>
      </c>
    </row>
    <row r="28" spans="1:8">
      <c r="A28">
        <v>827</v>
      </c>
      <c r="B28" s="8">
        <v>56.145833333333343</v>
      </c>
      <c r="C28" s="8">
        <v>41.354166666666671</v>
      </c>
    </row>
    <row r="29" spans="1:8">
      <c r="A29">
        <v>829</v>
      </c>
      <c r="B29" s="8">
        <v>22.812500000000004</v>
      </c>
      <c r="C29" s="8">
        <v>0.72916666666666963</v>
      </c>
    </row>
    <row r="30" spans="1:8">
      <c r="A30">
        <v>832</v>
      </c>
      <c r="B30" s="8">
        <v>148.86363636363637</v>
      </c>
      <c r="C30" s="8">
        <v>130.45454545454547</v>
      </c>
    </row>
    <row r="31" spans="1:8">
      <c r="A31">
        <v>833</v>
      </c>
      <c r="B31" s="8">
        <v>60.707070707070713</v>
      </c>
      <c r="C31" s="8">
        <v>41.363636363636374</v>
      </c>
    </row>
    <row r="32" spans="1:8">
      <c r="A32">
        <v>834</v>
      </c>
      <c r="B32" s="8">
        <v>30.246913580246911</v>
      </c>
      <c r="C32" s="8">
        <v>6.6666666666666696</v>
      </c>
    </row>
  </sheetData>
  <mergeCells count="5">
    <mergeCell ref="A1:C1"/>
    <mergeCell ref="A12:C12"/>
    <mergeCell ref="A23:C23"/>
    <mergeCell ref="F1:H1"/>
    <mergeCell ref="F12:H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4"/>
  <sheetViews>
    <sheetView workbookViewId="0">
      <selection activeCell="N3" sqref="N3"/>
    </sheetView>
  </sheetViews>
  <sheetFormatPr defaultRowHeight="15"/>
  <cols>
    <col min="1" max="1" width="10.7109375" bestFit="1" customWidth="1"/>
    <col min="2" max="3" width="15.28515625" bestFit="1" customWidth="1"/>
    <col min="4" max="4" width="0" hidden="1" customWidth="1"/>
    <col min="5" max="5" width="6.7109375" hidden="1" customWidth="1"/>
    <col min="6" max="6" width="7" hidden="1" customWidth="1"/>
    <col min="7" max="7" width="11.28515625" hidden="1" customWidth="1"/>
    <col min="9" max="9" width="14.5703125" hidden="1" customWidth="1"/>
    <col min="12" max="12" width="0" hidden="1" customWidth="1"/>
  </cols>
  <sheetData>
    <row r="1" spans="1:14">
      <c r="A1" s="3" t="s">
        <v>22</v>
      </c>
      <c r="B1" s="3" t="s">
        <v>23</v>
      </c>
      <c r="C1" s="3" t="s">
        <v>24</v>
      </c>
      <c r="D1" s="3" t="s">
        <v>25</v>
      </c>
      <c r="E1" s="3" t="s">
        <v>26</v>
      </c>
      <c r="F1" s="3" t="s">
        <v>27</v>
      </c>
      <c r="G1" s="3" t="s">
        <v>28</v>
      </c>
      <c r="H1" s="4" t="s">
        <v>14</v>
      </c>
      <c r="I1" s="3" t="s">
        <v>29</v>
      </c>
      <c r="J1" s="4" t="s">
        <v>15</v>
      </c>
      <c r="K1" s="3" t="s">
        <v>19</v>
      </c>
      <c r="L1" s="3" t="s">
        <v>30</v>
      </c>
      <c r="M1" s="4" t="s">
        <v>21</v>
      </c>
      <c r="N1" s="3" t="s">
        <v>20</v>
      </c>
    </row>
    <row r="2" spans="1:14">
      <c r="A2" s="5">
        <v>43760</v>
      </c>
      <c r="B2" s="3">
        <v>76</v>
      </c>
      <c r="C2" s="3">
        <v>95.9</v>
      </c>
      <c r="D2" s="3">
        <f>B2-C2</f>
        <v>-19.900000000000006</v>
      </c>
      <c r="E2" s="3">
        <f>B2-B5</f>
        <v>3.3333333333333286</v>
      </c>
      <c r="F2" s="3">
        <f>C2-B5</f>
        <v>23.233333333333334</v>
      </c>
      <c r="G2" s="3">
        <f>100/B5</f>
        <v>1.3761467889908257</v>
      </c>
      <c r="H2" s="4">
        <f>G2*SQRT(SUMSQ(D2:D5/3))</f>
        <v>9.1284403669724803</v>
      </c>
      <c r="I2" s="3">
        <f>SUMSQ(E2:E4)-SUMSQ(D2:D4)</f>
        <v>-517.12333333333345</v>
      </c>
      <c r="J2" s="4">
        <f>I2/SUMSQ(E2:E4)</f>
        <v>-1.9991881443298971</v>
      </c>
      <c r="K2" s="3">
        <f>SUMSQ(E2:E4)/SUMSQ(F2:F4)</f>
        <v>0.35502363011661808</v>
      </c>
      <c r="L2" s="3">
        <f>100/3</f>
        <v>33.333333333333336</v>
      </c>
      <c r="M2" s="3">
        <f>L2*SUM(D2:D4)/B2:B4</f>
        <v>-18.377192982456144</v>
      </c>
      <c r="N2" s="3">
        <f>SUM(D2:D4)/3</f>
        <v>-13.966666666666669</v>
      </c>
    </row>
    <row r="3" spans="1:14">
      <c r="A3" s="5">
        <v>43864</v>
      </c>
      <c r="B3" s="3">
        <v>82</v>
      </c>
      <c r="C3" s="3">
        <v>84.7</v>
      </c>
      <c r="D3" s="3">
        <f t="shared" ref="D3:D4" si="0">B3-C3</f>
        <v>-2.7000000000000028</v>
      </c>
      <c r="E3" s="3">
        <f>B3-B5</f>
        <v>9.3333333333333286</v>
      </c>
      <c r="F3" s="3">
        <f>C3-B5</f>
        <v>12.033333333333331</v>
      </c>
      <c r="G3" s="3"/>
      <c r="H3" s="3"/>
      <c r="I3" s="3"/>
      <c r="J3" s="3"/>
      <c r="K3" s="3"/>
      <c r="L3" s="3"/>
      <c r="M3" s="3"/>
      <c r="N3" s="3"/>
    </row>
    <row r="4" spans="1:14">
      <c r="A4" s="5">
        <v>43886</v>
      </c>
      <c r="B4" s="3">
        <v>60</v>
      </c>
      <c r="C4" s="3">
        <v>79.3</v>
      </c>
      <c r="D4" s="3">
        <f t="shared" si="0"/>
        <v>-19.299999999999997</v>
      </c>
      <c r="E4" s="3">
        <f>B4-B5</f>
        <v>-12.666666666666671</v>
      </c>
      <c r="F4" s="3">
        <f>C4-B5</f>
        <v>6.6333333333333258</v>
      </c>
      <c r="G4" s="3"/>
      <c r="H4" s="3"/>
      <c r="I4" s="3"/>
      <c r="J4" s="3"/>
      <c r="K4" s="3"/>
      <c r="L4" s="3"/>
      <c r="M4" s="3"/>
      <c r="N4" s="3"/>
    </row>
    <row r="5" spans="1:14">
      <c r="A5" s="3"/>
      <c r="B5" s="3">
        <f>AVERAGE(B2:B4)</f>
        <v>72.666666666666671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>
      <c r="A11" s="13" t="s">
        <v>31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spans="1:14">
      <c r="A12" s="3" t="s">
        <v>22</v>
      </c>
      <c r="B12" s="3" t="s">
        <v>23</v>
      </c>
      <c r="C12" s="3" t="s">
        <v>24</v>
      </c>
      <c r="D12" s="3" t="s">
        <v>25</v>
      </c>
      <c r="E12" s="3" t="s">
        <v>26</v>
      </c>
      <c r="F12" s="3" t="s">
        <v>27</v>
      </c>
      <c r="G12" s="3" t="s">
        <v>28</v>
      </c>
      <c r="H12" s="4" t="s">
        <v>14</v>
      </c>
      <c r="I12" s="3" t="s">
        <v>29</v>
      </c>
      <c r="J12" s="4" t="s">
        <v>15</v>
      </c>
      <c r="K12" s="3" t="s">
        <v>19</v>
      </c>
      <c r="L12" s="3" t="s">
        <v>30</v>
      </c>
      <c r="M12" s="4" t="s">
        <v>21</v>
      </c>
      <c r="N12" s="3" t="s">
        <v>20</v>
      </c>
    </row>
    <row r="13" spans="1:14">
      <c r="A13" s="5">
        <v>43760</v>
      </c>
      <c r="B13" s="3">
        <v>76</v>
      </c>
      <c r="C13" s="3">
        <v>80</v>
      </c>
      <c r="D13" s="3">
        <f>B13-C13</f>
        <v>-4</v>
      </c>
      <c r="E13" s="3">
        <f>B13-B16</f>
        <v>3.3333333333333286</v>
      </c>
      <c r="F13" s="3">
        <f>C13-B16</f>
        <v>7.3333333333333286</v>
      </c>
      <c r="G13" s="3">
        <f>100/B16</f>
        <v>1.3761467889908257</v>
      </c>
      <c r="H13" s="4">
        <f>G13*SQRT(SUMSQ(D13:D15/3))</f>
        <v>1.8348623853211008</v>
      </c>
      <c r="I13" s="3">
        <f>SUMSQ(E13:E15)-SUMSQ(D13:D15)</f>
        <v>82.456666666666564</v>
      </c>
      <c r="J13" s="4">
        <f>I13/SUMSQ(E13:E15)</f>
        <v>0.31877577319587586</v>
      </c>
      <c r="K13" s="3">
        <f>SUMSQ(E13:E15)/SUMSQ(F13:F15)</f>
        <v>2.3641958382841293</v>
      </c>
      <c r="L13" s="3">
        <f>100/3</f>
        <v>33.333333333333336</v>
      </c>
      <c r="M13" s="3">
        <f>L13*SUM(D13:D15)/B13:B15</f>
        <v>0.83333333333333592</v>
      </c>
      <c r="N13" s="3">
        <f>SUM(D13:D15)/3</f>
        <v>0.63333333333333519</v>
      </c>
    </row>
    <row r="14" spans="1:14">
      <c r="A14" s="5">
        <v>43864</v>
      </c>
      <c r="B14" s="3">
        <v>82</v>
      </c>
      <c r="C14" s="3">
        <v>70.599999999999994</v>
      </c>
      <c r="D14" s="3">
        <f t="shared" ref="D14:D15" si="1">B14-C14</f>
        <v>11.400000000000006</v>
      </c>
      <c r="E14" s="3">
        <f>B14-B16</f>
        <v>9.3333333333333286</v>
      </c>
      <c r="F14" s="3">
        <f>C14-B16</f>
        <v>-2.0666666666666771</v>
      </c>
      <c r="G14" s="3"/>
      <c r="H14" s="3"/>
      <c r="I14" s="3"/>
      <c r="J14" s="3"/>
      <c r="K14" s="3"/>
      <c r="L14" s="3"/>
      <c r="M14" s="3"/>
      <c r="N14" s="3"/>
    </row>
    <row r="15" spans="1:14">
      <c r="A15" s="5">
        <v>43886</v>
      </c>
      <c r="B15" s="3">
        <v>60</v>
      </c>
      <c r="C15" s="3">
        <v>65.5</v>
      </c>
      <c r="D15" s="3">
        <f t="shared" si="1"/>
        <v>-5.5</v>
      </c>
      <c r="E15" s="3">
        <f>B15-B16</f>
        <v>-12.666666666666671</v>
      </c>
      <c r="F15" s="3">
        <f>C15-B16</f>
        <v>-7.1666666666666714</v>
      </c>
      <c r="G15" s="3"/>
      <c r="H15" s="3"/>
      <c r="I15" s="3"/>
      <c r="J15" s="3"/>
      <c r="K15" s="3"/>
      <c r="L15" s="3"/>
      <c r="M15" s="3"/>
      <c r="N15" s="3"/>
    </row>
    <row r="16" spans="1:14">
      <c r="A16" s="3"/>
      <c r="B16" s="3">
        <f>AVERAGE(B13:B15)</f>
        <v>72.666666666666671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>
      <c r="A19" s="13" t="s">
        <v>32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4">
      <c r="A20" s="3" t="s">
        <v>22</v>
      </c>
      <c r="B20" s="3" t="s">
        <v>23</v>
      </c>
      <c r="C20" s="3" t="s">
        <v>24</v>
      </c>
      <c r="D20" s="3" t="s">
        <v>25</v>
      </c>
      <c r="E20" s="3" t="s">
        <v>26</v>
      </c>
      <c r="F20" s="3" t="s">
        <v>27</v>
      </c>
      <c r="G20" s="3" t="s">
        <v>28</v>
      </c>
      <c r="H20" s="4" t="s">
        <v>14</v>
      </c>
      <c r="I20" s="3" t="s">
        <v>29</v>
      </c>
      <c r="J20" s="4" t="s">
        <v>15</v>
      </c>
      <c r="K20" s="3" t="s">
        <v>19</v>
      </c>
      <c r="L20" s="3" t="s">
        <v>30</v>
      </c>
      <c r="M20" s="4" t="s">
        <v>21</v>
      </c>
      <c r="N20" s="3" t="s">
        <v>20</v>
      </c>
    </row>
    <row r="21" spans="1:14">
      <c r="A21" s="5">
        <v>43760</v>
      </c>
      <c r="B21" s="3">
        <v>76</v>
      </c>
      <c r="C21" s="3">
        <v>147.1</v>
      </c>
      <c r="D21" s="3">
        <f>B21-C21</f>
        <v>-71.099999999999994</v>
      </c>
      <c r="E21" s="3">
        <f>B21-B24</f>
        <v>3.3333333333333286</v>
      </c>
      <c r="F21" s="3">
        <f>C21-B24</f>
        <v>74.433333333333323</v>
      </c>
      <c r="G21" s="3">
        <f>100/B24</f>
        <v>1.3761467889908257</v>
      </c>
      <c r="H21" s="4">
        <f>G21*SQRT(SUMSQ(D21:D23/3))</f>
        <v>32.61467889908257</v>
      </c>
      <c r="I21" s="3">
        <f>SUMSQ(E21:E23)-SUMSQ(D21:D23)</f>
        <v>-10050.303333333331</v>
      </c>
      <c r="J21" s="4">
        <f>I21/SUMSQ(E21:E23)</f>
        <v>-38.854265463917514</v>
      </c>
      <c r="K21" s="3">
        <f>SUMSQ(E21:E23)/SUMSQ(F21:F23)</f>
        <v>2.4862782113278817E-2</v>
      </c>
      <c r="L21" s="3">
        <f>100/3</f>
        <v>33.333333333333336</v>
      </c>
      <c r="M21" s="3">
        <f>L21*SUM(D21:D23)/B21:B23</f>
        <v>-75.745614035087726</v>
      </c>
      <c r="N21" s="3">
        <f>SUM(D21:D23)/3</f>
        <v>-57.566666666666663</v>
      </c>
    </row>
    <row r="22" spans="1:14">
      <c r="A22" s="5">
        <v>43864</v>
      </c>
      <c r="B22" s="3">
        <v>82</v>
      </c>
      <c r="C22" s="3">
        <v>126</v>
      </c>
      <c r="D22" s="3">
        <f t="shared" ref="D22:D23" si="2">B22-C22</f>
        <v>-44</v>
      </c>
      <c r="E22" s="3">
        <f>B22-B24</f>
        <v>9.3333333333333286</v>
      </c>
      <c r="F22" s="3">
        <f>C22-B24</f>
        <v>53.333333333333329</v>
      </c>
      <c r="G22" s="3"/>
      <c r="H22" s="3"/>
      <c r="I22" s="3"/>
      <c r="J22" s="3"/>
      <c r="K22" s="3"/>
      <c r="L22" s="3"/>
      <c r="M22" s="3"/>
      <c r="N22" s="3"/>
    </row>
    <row r="23" spans="1:14">
      <c r="A23" s="5">
        <v>43886</v>
      </c>
      <c r="B23" s="3">
        <v>60</v>
      </c>
      <c r="C23" s="3">
        <v>117.6</v>
      </c>
      <c r="D23" s="3">
        <f t="shared" si="2"/>
        <v>-57.599999999999994</v>
      </c>
      <c r="E23" s="3">
        <f>B23-B24</f>
        <v>-12.666666666666671</v>
      </c>
      <c r="F23" s="3">
        <f>C23-B24</f>
        <v>44.933333333333323</v>
      </c>
      <c r="G23" s="3"/>
      <c r="H23" s="3"/>
      <c r="I23" s="3"/>
      <c r="J23" s="3"/>
      <c r="K23" s="3"/>
      <c r="L23" s="3"/>
      <c r="M23" s="3"/>
      <c r="N23" s="3"/>
    </row>
    <row r="24" spans="1:14">
      <c r="A24" s="3"/>
      <c r="B24" s="3">
        <f>AVERAGE(B21:B23)</f>
        <v>72.666666666666671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</sheetData>
  <mergeCells count="2">
    <mergeCell ref="A11:N11"/>
    <mergeCell ref="A19:N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0"/>
  <sheetViews>
    <sheetView workbookViewId="0">
      <selection activeCell="N10" sqref="N10"/>
    </sheetView>
  </sheetViews>
  <sheetFormatPr defaultRowHeight="15"/>
  <cols>
    <col min="1" max="1" width="10.7109375" bestFit="1" customWidth="1"/>
    <col min="2" max="2" width="15.28515625" bestFit="1" customWidth="1"/>
    <col min="3" max="3" width="5.85546875" customWidth="1"/>
    <col min="4" max="4" width="1.42578125" hidden="1" customWidth="1"/>
    <col min="5" max="5" width="3.140625" hidden="1" customWidth="1"/>
    <col min="6" max="6" width="5.85546875" hidden="1" customWidth="1"/>
    <col min="7" max="7" width="5.7109375" hidden="1" customWidth="1"/>
    <col min="9" max="9" width="4" hidden="1" customWidth="1"/>
    <col min="12" max="12" width="4.42578125" hidden="1" customWidth="1"/>
    <col min="13" max="13" width="27.85546875" customWidth="1"/>
    <col min="14" max="14" width="16.5703125" customWidth="1"/>
  </cols>
  <sheetData>
    <row r="1" spans="1:14">
      <c r="A1" s="3" t="s">
        <v>22</v>
      </c>
      <c r="B1" s="3" t="s">
        <v>23</v>
      </c>
      <c r="C1" s="3" t="s">
        <v>24</v>
      </c>
      <c r="D1" s="3" t="s">
        <v>25</v>
      </c>
      <c r="E1" s="3" t="s">
        <v>26</v>
      </c>
      <c r="F1" s="3" t="s">
        <v>27</v>
      </c>
      <c r="G1" s="3" t="s">
        <v>28</v>
      </c>
      <c r="H1" s="4" t="s">
        <v>14</v>
      </c>
      <c r="I1" s="3" t="s">
        <v>29</v>
      </c>
      <c r="J1" s="3" t="s">
        <v>15</v>
      </c>
      <c r="K1" s="3" t="s">
        <v>19</v>
      </c>
      <c r="L1" s="3" t="s">
        <v>30</v>
      </c>
      <c r="M1" s="4" t="s">
        <v>21</v>
      </c>
      <c r="N1" s="3" t="s">
        <v>20</v>
      </c>
    </row>
    <row r="2" spans="1:14">
      <c r="A2" s="5">
        <v>43760</v>
      </c>
      <c r="B2" s="3">
        <v>16</v>
      </c>
      <c r="C2" s="3">
        <v>19.5</v>
      </c>
      <c r="D2" s="3">
        <f>B2-C2</f>
        <v>-3.5</v>
      </c>
      <c r="E2" s="3">
        <f>B2-B5</f>
        <v>-14.666666666666668</v>
      </c>
      <c r="F2" s="3">
        <f>C2-B5</f>
        <v>-11.166666666666668</v>
      </c>
      <c r="G2" s="3">
        <f>100/B5</f>
        <v>3.2608695652173911</v>
      </c>
      <c r="H2" s="4">
        <f>G2*SQRT(SUMSQ(D2:D4/3))</f>
        <v>3.8043478260869565</v>
      </c>
      <c r="I2" s="3">
        <f>SUMSQ(E2:E4)-SUMSQ(D2:D4)</f>
        <v>-303.58333333333331</v>
      </c>
      <c r="J2" s="3">
        <f>I2/SUMSQ(E2:E3)</f>
        <v>-1.39329423763386</v>
      </c>
      <c r="K2" s="3">
        <f>SUMSQ(E2:E3)/SUMSQ(F2:F3)</f>
        <v>0.49882352941176472</v>
      </c>
      <c r="L2" s="3">
        <f>100/3</f>
        <v>33.333333333333336</v>
      </c>
      <c r="M2" s="3">
        <f>L2*SUM(D2:D3)/B2:B4</f>
        <v>26.041666666666668</v>
      </c>
      <c r="N2" s="3">
        <f>SUM(D2:D4)/3</f>
        <v>9.5</v>
      </c>
    </row>
    <row r="3" spans="1:14">
      <c r="A3" s="1">
        <v>43864</v>
      </c>
      <c r="B3">
        <v>47</v>
      </c>
      <c r="C3">
        <v>18</v>
      </c>
      <c r="D3" s="3">
        <f>B4-C4</f>
        <v>16</v>
      </c>
      <c r="E3" s="3">
        <f>B4-B5</f>
        <v>-1.6666666666666679</v>
      </c>
      <c r="F3" s="3">
        <f>C4-B5</f>
        <v>-17.666666666666668</v>
      </c>
      <c r="G3" s="3"/>
      <c r="H3" s="3"/>
      <c r="I3" s="3"/>
      <c r="J3" s="3"/>
      <c r="K3" s="3"/>
      <c r="L3" s="3"/>
      <c r="M3" s="3"/>
      <c r="N3" s="3"/>
    </row>
    <row r="4" spans="1:14">
      <c r="A4" s="5">
        <v>43886</v>
      </c>
      <c r="B4" s="3">
        <v>29</v>
      </c>
      <c r="C4" s="3">
        <v>13</v>
      </c>
      <c r="D4" s="3">
        <f>B4-C4</f>
        <v>16</v>
      </c>
      <c r="E4" s="3">
        <f>B4-B5</f>
        <v>-1.6666666666666679</v>
      </c>
      <c r="F4" s="3">
        <f>C4-B5</f>
        <v>-17.666666666666668</v>
      </c>
      <c r="G4" s="3"/>
      <c r="H4" s="3"/>
      <c r="I4" s="3"/>
      <c r="J4" s="3"/>
      <c r="K4" s="3"/>
      <c r="L4" s="3"/>
      <c r="M4" s="3"/>
      <c r="N4" s="3"/>
    </row>
    <row r="5" spans="1:14">
      <c r="A5" s="3"/>
      <c r="B5" s="3">
        <f>AVERAGE(B2:B4)</f>
        <v>30.666666666666668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>
      <c r="A8" s="7" t="s">
        <v>31</v>
      </c>
      <c r="B8" s="7"/>
      <c r="C8" s="7"/>
      <c r="D8" s="7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>
      <c r="A9" s="3" t="s">
        <v>22</v>
      </c>
      <c r="B9" s="3" t="s">
        <v>23</v>
      </c>
      <c r="C9" s="3" t="s">
        <v>24</v>
      </c>
      <c r="D9" s="3" t="s">
        <v>25</v>
      </c>
      <c r="E9" s="3" t="s">
        <v>26</v>
      </c>
      <c r="F9" s="3" t="s">
        <v>27</v>
      </c>
      <c r="G9" s="3" t="s">
        <v>28</v>
      </c>
      <c r="H9" s="4" t="s">
        <v>14</v>
      </c>
      <c r="I9" s="3" t="s">
        <v>29</v>
      </c>
      <c r="J9" s="3" t="s">
        <v>15</v>
      </c>
      <c r="K9" s="3" t="s">
        <v>19</v>
      </c>
      <c r="L9" s="3" t="s">
        <v>30</v>
      </c>
      <c r="M9" s="4" t="s">
        <v>21</v>
      </c>
      <c r="N9" s="3" t="s">
        <v>20</v>
      </c>
    </row>
    <row r="10" spans="1:14">
      <c r="A10" s="5">
        <v>43760</v>
      </c>
      <c r="B10" s="3">
        <v>16</v>
      </c>
      <c r="C10">
        <v>25.1</v>
      </c>
      <c r="D10" s="3">
        <f>B10-C10</f>
        <v>-9.1000000000000014</v>
      </c>
      <c r="E10" s="3">
        <f>B10-B13</f>
        <v>-14.666666666666668</v>
      </c>
      <c r="F10" s="3">
        <f>C10-B13</f>
        <v>-5.5666666666666664</v>
      </c>
      <c r="G10" s="3">
        <f>100/B13</f>
        <v>3.2608695652173911</v>
      </c>
      <c r="H10" s="4">
        <f>G10*SQRT(SUMSQ(D10:D12/3))</f>
        <v>9.8913043478260878</v>
      </c>
      <c r="I10" s="3">
        <f>SUMSQ(E10:E12)-SUMSQ(D10:D12)</f>
        <v>-122.06333333333333</v>
      </c>
      <c r="J10" s="3">
        <f>I10/SUMSQ(E10:E11)</f>
        <v>-0.56020907700152978</v>
      </c>
      <c r="K10" s="3">
        <f>SUMSQ(E10:E11)/SUMSQ(F10:F11)</f>
        <v>1.0801253628417047</v>
      </c>
      <c r="L10" s="3">
        <f>100/3</f>
        <v>33.333333333333336</v>
      </c>
      <c r="M10" s="3">
        <f>L10*SUM(D10:D11)/B10:B12</f>
        <v>4.7916666666666607</v>
      </c>
      <c r="N10" s="3">
        <f>SUM(D10:D12)/3</f>
        <v>4.5666666666666655</v>
      </c>
    </row>
    <row r="11" spans="1:14">
      <c r="A11" s="1">
        <v>43864</v>
      </c>
      <c r="B11">
        <v>47</v>
      </c>
      <c r="C11">
        <v>22.7</v>
      </c>
      <c r="D11" s="3">
        <f>B12-C12</f>
        <v>11.399999999999999</v>
      </c>
      <c r="E11" s="3">
        <f>B12-B13</f>
        <v>-1.6666666666666679</v>
      </c>
      <c r="F11" s="3">
        <f>C12-B13</f>
        <v>-13.066666666666666</v>
      </c>
      <c r="G11" s="3"/>
      <c r="H11" s="3"/>
      <c r="I11" s="3"/>
      <c r="J11" s="3"/>
      <c r="K11" s="3"/>
      <c r="L11" s="3"/>
      <c r="M11" s="3"/>
      <c r="N11" s="3"/>
    </row>
    <row r="12" spans="1:14">
      <c r="A12" s="5">
        <v>43886</v>
      </c>
      <c r="B12" s="3">
        <v>29</v>
      </c>
      <c r="C12" s="3">
        <v>17.600000000000001</v>
      </c>
      <c r="D12" s="3">
        <f>B12-C12</f>
        <v>11.399999999999999</v>
      </c>
      <c r="E12" s="3">
        <f>B12-B13</f>
        <v>-1.6666666666666679</v>
      </c>
      <c r="F12" s="3">
        <f>C12-B13</f>
        <v>-13.066666666666666</v>
      </c>
      <c r="G12" s="3"/>
      <c r="H12" s="3"/>
      <c r="I12" s="3"/>
      <c r="J12" s="3"/>
      <c r="K12" s="3"/>
      <c r="L12" s="3"/>
      <c r="M12" s="3"/>
      <c r="N12" s="3"/>
    </row>
    <row r="13" spans="1:14">
      <c r="A13" s="3"/>
      <c r="B13" s="3">
        <f>AVERAGE(B10:B12)</f>
        <v>30.666666666666668</v>
      </c>
      <c r="C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>
      <c r="A15" s="7" t="s">
        <v>32</v>
      </c>
      <c r="B15" s="7"/>
      <c r="C15" s="7"/>
      <c r="D15" s="7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>
      <c r="A16" s="3" t="s">
        <v>22</v>
      </c>
      <c r="B16" s="3" t="s">
        <v>23</v>
      </c>
      <c r="C16" s="3" t="s">
        <v>24</v>
      </c>
      <c r="D16" s="3" t="s">
        <v>25</v>
      </c>
      <c r="E16" s="3" t="s">
        <v>26</v>
      </c>
      <c r="F16" s="3" t="s">
        <v>27</v>
      </c>
      <c r="G16" s="3" t="s">
        <v>28</v>
      </c>
      <c r="H16" s="4" t="s">
        <v>14</v>
      </c>
      <c r="I16" s="3" t="s">
        <v>29</v>
      </c>
      <c r="J16" s="3" t="s">
        <v>15</v>
      </c>
      <c r="K16" s="3" t="s">
        <v>19</v>
      </c>
      <c r="L16" s="3" t="s">
        <v>30</v>
      </c>
      <c r="M16" s="4" t="s">
        <v>21</v>
      </c>
      <c r="N16" s="3" t="s">
        <v>20</v>
      </c>
    </row>
    <row r="17" spans="1:14">
      <c r="A17" s="5">
        <v>43760</v>
      </c>
      <c r="B17" s="3">
        <v>16</v>
      </c>
      <c r="C17" s="3">
        <v>24.5</v>
      </c>
      <c r="D17" s="3">
        <f>B17-C17</f>
        <v>-8.5</v>
      </c>
      <c r="E17" s="3">
        <f>B17-B20</f>
        <v>-14.666666666666668</v>
      </c>
      <c r="F17" s="3">
        <f>C17-B20</f>
        <v>-6.1666666666666679</v>
      </c>
      <c r="G17" s="3">
        <f>100/B20</f>
        <v>3.2608695652173911</v>
      </c>
      <c r="H17" s="4">
        <f>G17*SQRT(SUMSQ(D17:D19/3))</f>
        <v>9.2391304347826093</v>
      </c>
      <c r="I17" s="3">
        <f>SUMSQ(E17:E19)-SUMSQ(D17:D19)</f>
        <v>-149.26333333333326</v>
      </c>
      <c r="J17" s="3">
        <f>I17/SUMSQ(E17:E18)</f>
        <v>-0.68504334523202404</v>
      </c>
      <c r="K17" s="3">
        <f>SUMSQ(E17:E18)/SUMSQ(F17:F18)</f>
        <v>0.94605873186640355</v>
      </c>
      <c r="L17" s="3">
        <f>100/3</f>
        <v>33.333333333333336</v>
      </c>
      <c r="M17" s="3">
        <f>L17*SUM(D17:D18)/B17:B19</f>
        <v>7.7083333333333321</v>
      </c>
      <c r="N17" s="3">
        <f>SUM(D17:D19)/3</f>
        <v>5.3</v>
      </c>
    </row>
    <row r="18" spans="1:14">
      <c r="A18" s="1">
        <v>43864</v>
      </c>
      <c r="B18">
        <v>47</v>
      </c>
      <c r="C18">
        <v>24.9</v>
      </c>
      <c r="D18" s="3">
        <f>B19-C19</f>
        <v>12.2</v>
      </c>
      <c r="E18" s="3">
        <f>B19-B20</f>
        <v>-1.6666666666666679</v>
      </c>
      <c r="F18" s="3">
        <f>C19-B20</f>
        <v>-13.866666666666667</v>
      </c>
      <c r="G18" s="3"/>
      <c r="H18" s="3"/>
      <c r="I18" s="3"/>
      <c r="J18" s="3"/>
      <c r="K18" s="3"/>
      <c r="L18" s="3"/>
      <c r="M18" s="3"/>
      <c r="N18" s="3"/>
    </row>
    <row r="19" spans="1:14">
      <c r="A19" s="5">
        <v>43886</v>
      </c>
      <c r="B19" s="3">
        <v>29</v>
      </c>
      <c r="C19" s="3">
        <v>16.8</v>
      </c>
      <c r="D19" s="3">
        <f>B19-C19</f>
        <v>12.2</v>
      </c>
      <c r="E19" s="3">
        <f>B19-B20</f>
        <v>-1.6666666666666679</v>
      </c>
      <c r="F19" s="3">
        <f>C19-B20</f>
        <v>-13.866666666666667</v>
      </c>
      <c r="G19" s="3"/>
      <c r="H19" s="3"/>
      <c r="I19" s="3"/>
      <c r="J19" s="3"/>
      <c r="K19" s="3"/>
      <c r="L19" s="3"/>
      <c r="M19" s="3"/>
      <c r="N19" s="3"/>
    </row>
    <row r="20" spans="1:14">
      <c r="A20" s="3"/>
      <c r="B20" s="3">
        <f>AVERAGE(B17:B19)</f>
        <v>30.666666666666668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1"/>
  <sheetViews>
    <sheetView workbookViewId="0">
      <selection activeCell="N12" sqref="N12"/>
    </sheetView>
  </sheetViews>
  <sheetFormatPr defaultRowHeight="15"/>
  <cols>
    <col min="1" max="1" width="10.7109375" bestFit="1" customWidth="1"/>
    <col min="3" max="3" width="18" customWidth="1"/>
    <col min="4" max="6" width="0" hidden="1" customWidth="1"/>
    <col min="7" max="7" width="12" hidden="1" customWidth="1"/>
    <col min="9" max="9" width="14.5703125" hidden="1" customWidth="1"/>
    <col min="10" max="10" width="12.7109375" bestFit="1" customWidth="1"/>
    <col min="12" max="12" width="0" hidden="1" customWidth="1"/>
  </cols>
  <sheetData>
    <row r="1" spans="1:15">
      <c r="A1" s="3" t="s">
        <v>22</v>
      </c>
      <c r="B1" s="3" t="s">
        <v>23</v>
      </c>
      <c r="C1" s="3" t="s">
        <v>24</v>
      </c>
      <c r="D1" s="3" t="s">
        <v>25</v>
      </c>
      <c r="E1" s="3" t="s">
        <v>26</v>
      </c>
      <c r="F1" s="3" t="s">
        <v>27</v>
      </c>
      <c r="G1" s="3" t="s">
        <v>28</v>
      </c>
      <c r="H1" s="4" t="s">
        <v>14</v>
      </c>
      <c r="I1" s="3" t="s">
        <v>29</v>
      </c>
      <c r="J1" s="3" t="s">
        <v>15</v>
      </c>
      <c r="K1" s="3" t="s">
        <v>19</v>
      </c>
      <c r="L1" s="3" t="s">
        <v>30</v>
      </c>
      <c r="M1" s="4" t="s">
        <v>21</v>
      </c>
      <c r="N1" s="3" t="s">
        <v>20</v>
      </c>
      <c r="O1" s="3"/>
    </row>
    <row r="2" spans="1:15">
      <c r="A2" s="5">
        <v>43760</v>
      </c>
      <c r="B2" s="3">
        <v>7</v>
      </c>
      <c r="C2" s="3">
        <v>3.5</v>
      </c>
      <c r="D2" s="3">
        <f t="shared" ref="D2:D4" si="0">B2-C2</f>
        <v>3.5</v>
      </c>
      <c r="E2" s="3">
        <f>B2-B5</f>
        <v>-27.333333333333336</v>
      </c>
      <c r="F2" s="3">
        <f>C2-B5</f>
        <v>-30.833333333333336</v>
      </c>
      <c r="G2" s="3">
        <f>100/B5</f>
        <v>2.9126213592233006</v>
      </c>
      <c r="H2" s="4">
        <f>G2*SQRT(SUMSQ(D2:D4/3))</f>
        <v>3.3980582524271843</v>
      </c>
      <c r="I2" s="3">
        <f>SUMSQ(E2:E4)-SUMSQ(D2:D4)</f>
        <v>1361.0566666666664</v>
      </c>
      <c r="J2" s="3">
        <f>I2/SUMSQ(E2:E4)</f>
        <v>0.96620208234737326</v>
      </c>
      <c r="K2" s="3">
        <f>SUMSQ(E2:E4)/SUMSQ(F2:F4)</f>
        <v>0.79633227369258097</v>
      </c>
      <c r="L2" s="3">
        <f>100/4</f>
        <v>25</v>
      </c>
      <c r="M2" s="3">
        <f>L2*SUM(D2:D4)/B2:B4</f>
        <v>-14.642857142857148</v>
      </c>
      <c r="N2" s="3">
        <f>SUM(D2:D4)/4</f>
        <v>-1.0250000000000004</v>
      </c>
      <c r="O2" s="3"/>
    </row>
    <row r="3" spans="1:15">
      <c r="A3" s="5">
        <v>43864</v>
      </c>
      <c r="B3" s="3">
        <v>60</v>
      </c>
      <c r="C3" s="3">
        <v>62</v>
      </c>
      <c r="D3" s="3">
        <f t="shared" si="0"/>
        <v>-2</v>
      </c>
      <c r="E3" s="3">
        <f>B3-B5</f>
        <v>25.666666666666664</v>
      </c>
      <c r="F3" s="3">
        <f>C3-B5</f>
        <v>27.666666666666664</v>
      </c>
      <c r="G3" s="3"/>
      <c r="H3" s="3"/>
      <c r="I3" s="3"/>
      <c r="J3" s="3"/>
      <c r="K3" s="3"/>
      <c r="L3" s="3"/>
      <c r="M3" s="3"/>
      <c r="N3" s="3"/>
      <c r="O3" s="3"/>
    </row>
    <row r="4" spans="1:15">
      <c r="A4" s="5">
        <v>43886</v>
      </c>
      <c r="B4" s="3">
        <v>36</v>
      </c>
      <c r="C4" s="3">
        <v>41.6</v>
      </c>
      <c r="D4" s="3">
        <f t="shared" si="0"/>
        <v>-5.6000000000000014</v>
      </c>
      <c r="E4" s="3">
        <f>B4-B5</f>
        <v>1.6666666666666643</v>
      </c>
      <c r="F4" s="3">
        <f>C4-B5</f>
        <v>7.2666666666666657</v>
      </c>
      <c r="G4" s="3"/>
      <c r="H4" s="3"/>
      <c r="I4" s="3"/>
      <c r="J4" s="3"/>
      <c r="K4" s="3"/>
      <c r="L4" s="3"/>
      <c r="M4" s="3"/>
      <c r="N4" s="3"/>
      <c r="O4" s="3"/>
    </row>
    <row r="5" spans="1:15">
      <c r="A5" s="3"/>
      <c r="B5" s="3">
        <f>AVERAGE(B2:B4)</f>
        <v>34.333333333333336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>
      <c r="A9" s="13" t="s">
        <v>31</v>
      </c>
      <c r="B9" s="13"/>
      <c r="C9" s="13"/>
      <c r="D9" s="1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>
      <c r="A10" s="3" t="s">
        <v>22</v>
      </c>
      <c r="B10" s="3" t="s">
        <v>23</v>
      </c>
      <c r="C10" s="3" t="s">
        <v>24</v>
      </c>
      <c r="D10" s="3" t="s">
        <v>25</v>
      </c>
      <c r="E10" s="3" t="s">
        <v>26</v>
      </c>
      <c r="F10" s="3" t="s">
        <v>27</v>
      </c>
      <c r="G10" s="3"/>
      <c r="H10" s="3"/>
      <c r="I10" s="3"/>
      <c r="J10" s="3"/>
      <c r="K10" s="3"/>
      <c r="L10" s="3"/>
      <c r="M10" s="3"/>
      <c r="N10" s="3"/>
      <c r="O10" s="3"/>
    </row>
    <row r="11" spans="1:15">
      <c r="A11" s="5">
        <v>43760</v>
      </c>
      <c r="B11" s="3">
        <v>7</v>
      </c>
      <c r="C11" s="3">
        <v>9.1999999999999993</v>
      </c>
      <c r="D11" s="3">
        <f t="shared" ref="D11:D13" si="1">B11-C11</f>
        <v>-2.1999999999999993</v>
      </c>
      <c r="E11" s="3">
        <f>B11-B14</f>
        <v>-27.333333333333336</v>
      </c>
      <c r="F11" s="3">
        <f>C11-B14</f>
        <v>-25.133333333333336</v>
      </c>
      <c r="G11" s="3" t="s">
        <v>28</v>
      </c>
      <c r="H11" s="4" t="s">
        <v>14</v>
      </c>
      <c r="I11" s="3" t="s">
        <v>29</v>
      </c>
      <c r="J11" s="3" t="s">
        <v>15</v>
      </c>
      <c r="K11" s="3" t="s">
        <v>19</v>
      </c>
      <c r="L11" s="3" t="s">
        <v>30</v>
      </c>
      <c r="M11" s="4" t="s">
        <v>21</v>
      </c>
      <c r="N11" s="3" t="s">
        <v>20</v>
      </c>
      <c r="O11" s="3"/>
    </row>
    <row r="12" spans="1:15">
      <c r="A12" s="5">
        <v>43864</v>
      </c>
      <c r="B12" s="3">
        <v>60</v>
      </c>
      <c r="C12" s="3">
        <v>64.900000000000006</v>
      </c>
      <c r="D12" s="3">
        <f t="shared" si="1"/>
        <v>-4.9000000000000057</v>
      </c>
      <c r="E12" s="3">
        <f>B12-B14</f>
        <v>25.666666666666664</v>
      </c>
      <c r="F12" s="3">
        <f>C12-B14</f>
        <v>30.56666666666667</v>
      </c>
      <c r="G12" s="3">
        <f>100/B14</f>
        <v>2.9126213592233006</v>
      </c>
      <c r="H12" s="4">
        <f>G12*SQRT(SUMSQ(D11:D13/3))</f>
        <v>4.7572815533980632</v>
      </c>
      <c r="I12" s="3">
        <f>SUMSQ(E11:E13)-SUMSQ(D11:D13)</f>
        <v>1330.8166666666664</v>
      </c>
      <c r="J12" s="3">
        <f>I12/SUMSQ(E11:E13)</f>
        <v>0.94473497397065775</v>
      </c>
      <c r="K12" s="3">
        <f>SUMSQ(E11:E13)/SUMSQ(F11:F13)</f>
        <v>0.85835863791930267</v>
      </c>
      <c r="L12" s="3">
        <f>100/4</f>
        <v>25</v>
      </c>
      <c r="M12" s="3">
        <f>L12*SUM(D11:D13)/B11:B13</f>
        <v>-5.8750000000000018</v>
      </c>
      <c r="N12" s="3">
        <f>SUM(D11:D13)/4</f>
        <v>-3.5250000000000012</v>
      </c>
      <c r="O12" s="3"/>
    </row>
    <row r="13" spans="1:15">
      <c r="A13" s="5">
        <v>43886</v>
      </c>
      <c r="B13" s="3">
        <v>36</v>
      </c>
      <c r="C13" s="3">
        <v>43</v>
      </c>
      <c r="D13" s="3">
        <f t="shared" si="1"/>
        <v>-7</v>
      </c>
      <c r="E13" s="3">
        <f>B13-B14</f>
        <v>1.6666666666666643</v>
      </c>
      <c r="F13" s="3">
        <f>C13-B14</f>
        <v>8.6666666666666643</v>
      </c>
      <c r="G13" s="3"/>
      <c r="H13" s="3"/>
      <c r="I13" s="3"/>
      <c r="J13" s="3"/>
      <c r="K13" s="3"/>
      <c r="L13" s="3"/>
      <c r="M13" s="3"/>
      <c r="N13" s="3"/>
      <c r="O13" s="3"/>
    </row>
    <row r="14" spans="1:15">
      <c r="A14" s="3"/>
      <c r="B14" s="3">
        <f>AVERAGE(B11:B13)</f>
        <v>34.333333333333336</v>
      </c>
      <c r="C14" s="3"/>
      <c r="D14" s="3">
        <f>SUM(D11:D13)</f>
        <v>-14.100000000000005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>
      <c r="A16" s="13" t="s">
        <v>32</v>
      </c>
      <c r="B16" s="13"/>
      <c r="C16" s="13"/>
      <c r="D16" s="1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>
      <c r="A17" s="3" t="s">
        <v>22</v>
      </c>
      <c r="B17" s="3" t="s">
        <v>23</v>
      </c>
      <c r="C17" s="3" t="s">
        <v>24</v>
      </c>
      <c r="D17" s="3" t="s">
        <v>25</v>
      </c>
      <c r="E17" s="3" t="s">
        <v>26</v>
      </c>
      <c r="F17" s="3" t="s">
        <v>27</v>
      </c>
      <c r="G17" s="3"/>
      <c r="H17" s="3"/>
      <c r="I17" s="3"/>
      <c r="J17" s="3"/>
      <c r="K17" s="3"/>
      <c r="L17" s="3"/>
      <c r="M17" s="3"/>
      <c r="N17" s="3"/>
      <c r="O17" s="3"/>
    </row>
    <row r="18" spans="1:15">
      <c r="A18" s="5">
        <v>43760</v>
      </c>
      <c r="B18" s="3">
        <v>7</v>
      </c>
      <c r="C18" s="3">
        <v>11.2</v>
      </c>
      <c r="D18" s="3">
        <f t="shared" ref="D18:D20" si="2">B18-C18</f>
        <v>-4.1999999999999993</v>
      </c>
      <c r="E18" s="3">
        <f>B18-B21</f>
        <v>-27.333333333333336</v>
      </c>
      <c r="F18" s="3">
        <f>C18-B21</f>
        <v>-23.133333333333336</v>
      </c>
      <c r="G18" s="3" t="s">
        <v>28</v>
      </c>
      <c r="H18" s="4" t="s">
        <v>14</v>
      </c>
      <c r="I18" s="3" t="s">
        <v>29</v>
      </c>
      <c r="J18" s="3" t="s">
        <v>15</v>
      </c>
      <c r="K18" s="3" t="s">
        <v>19</v>
      </c>
      <c r="L18" s="3" t="s">
        <v>30</v>
      </c>
      <c r="M18" s="4" t="s">
        <v>21</v>
      </c>
      <c r="N18" s="3" t="s">
        <v>20</v>
      </c>
      <c r="O18" s="3"/>
    </row>
    <row r="19" spans="1:15">
      <c r="A19" s="5">
        <v>43864</v>
      </c>
      <c r="B19" s="3">
        <v>60</v>
      </c>
      <c r="C19" s="3">
        <v>66.400000000000006</v>
      </c>
      <c r="D19" s="3">
        <f t="shared" si="2"/>
        <v>-6.4000000000000057</v>
      </c>
      <c r="E19" s="3">
        <f>B19-B21</f>
        <v>25.666666666666664</v>
      </c>
      <c r="F19" s="3">
        <f>C19-B21</f>
        <v>32.06666666666667</v>
      </c>
      <c r="G19" s="3">
        <f>100/B21</f>
        <v>2.9126213592233006</v>
      </c>
      <c r="H19" s="4">
        <f>G19*SQRT(SUMSQ(D18:D20/3))</f>
        <v>6.2135922330097131</v>
      </c>
      <c r="I19" s="3">
        <f>SUMSQ(E18:E20)-SUMSQ(D18:D20)</f>
        <v>1243.9766666666665</v>
      </c>
      <c r="J19" s="3">
        <f>I19/SUMSQ(E18:E20)</f>
        <v>0.88308802650260287</v>
      </c>
      <c r="K19" s="3">
        <f>SUMSQ(E18:E20)/SUMSQ(F18:F20)</f>
        <v>0.82541158271596715</v>
      </c>
      <c r="L19" s="3">
        <f>100/4</f>
        <v>25</v>
      </c>
      <c r="M19" s="3">
        <f>L19*SUM(D18:D20)/B18:B20</f>
        <v>-8.7083333333333339</v>
      </c>
      <c r="N19" s="3">
        <f>SUM(D18:D20)/4</f>
        <v>-5.2250000000000005</v>
      </c>
      <c r="O19" s="3"/>
    </row>
    <row r="20" spans="1:15">
      <c r="A20" s="5">
        <v>43886</v>
      </c>
      <c r="B20" s="3">
        <v>36</v>
      </c>
      <c r="C20" s="3">
        <v>46.3</v>
      </c>
      <c r="D20" s="3">
        <f t="shared" si="2"/>
        <v>-10.299999999999997</v>
      </c>
      <c r="E20" s="3">
        <f>B20-B21</f>
        <v>1.6666666666666643</v>
      </c>
      <c r="F20" s="3">
        <f>C20-B21</f>
        <v>11.966666666666661</v>
      </c>
      <c r="G20" s="3"/>
      <c r="H20" s="3"/>
      <c r="I20" s="3"/>
      <c r="J20" s="3"/>
      <c r="K20" s="3"/>
      <c r="L20" s="3"/>
      <c r="M20" s="3"/>
      <c r="N20" s="3"/>
      <c r="O20" s="3"/>
    </row>
    <row r="21" spans="1:15">
      <c r="A21" s="3"/>
      <c r="B21" s="3">
        <f>AVERAGE(B18:B20)</f>
        <v>34.333333333333336</v>
      </c>
      <c r="C21" s="3"/>
      <c r="D21" s="3">
        <f>SUM(D18:D20)</f>
        <v>-20.900000000000002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</sheetData>
  <mergeCells count="2">
    <mergeCell ref="A9:D9"/>
    <mergeCell ref="A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Newcastle University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Naila Hina (PGR)</dc:creator>
  <cp:keywords/>
  <dc:description/>
  <cp:lastModifiedBy>Naila Hina (PGR)</cp:lastModifiedBy>
  <cp:revision/>
  <dcterms:created xsi:type="dcterms:W3CDTF">2021-05-27T23:55:54Z</dcterms:created>
  <dcterms:modified xsi:type="dcterms:W3CDTF">2022-05-02T10:10:44Z</dcterms:modified>
  <cp:category/>
  <cp:contentStatus/>
</cp:coreProperties>
</file>