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7069474\Documents\4 year\NDICEA\Caliberated\"/>
    </mc:Choice>
  </mc:AlternateContent>
  <bookViews>
    <workbookView visibility="hidden" xWindow="0" yWindow="0" windowWidth="28800" windowHeight="12300" firstSheet="1" activeTab="1"/>
  </bookViews>
  <sheets>
    <sheet name="org.calibration" sheetId="1" r:id="rId1"/>
    <sheet name="spatial_variability" sheetId="11" r:id="rId2"/>
    <sheet name="WO_Calibration" sheetId="10" r:id="rId3"/>
    <sheet name="Average.cal" sheetId="2" r:id="rId4"/>
    <sheet name="Sheet2" sheetId="9" r:id="rId5"/>
    <sheet name="cal.vs." sheetId="5" r:id="rId6"/>
    <sheet name="Sensitivity" sheetId="3" r:id="rId7"/>
    <sheet name="%change.in.sensitivity" sheetId="4" r:id="rId8"/>
  </sheets>
  <externalReferences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0" l="1"/>
  <c r="C48" i="10" s="1"/>
  <c r="D45" i="10"/>
  <c r="C40" i="10"/>
  <c r="C42" i="10" s="1"/>
  <c r="G39" i="10" s="1"/>
  <c r="D39" i="10"/>
  <c r="C34" i="10"/>
  <c r="D34" i="10" s="1"/>
  <c r="D33" i="10"/>
  <c r="C28" i="10"/>
  <c r="C30" i="10" s="1"/>
  <c r="D27" i="10"/>
  <c r="C24" i="10"/>
  <c r="H22" i="10" s="1"/>
  <c r="D22" i="10"/>
  <c r="D21" i="10"/>
  <c r="H17" i="10"/>
  <c r="C16" i="10"/>
  <c r="D16" i="10" s="1"/>
  <c r="D15" i="10"/>
  <c r="C10" i="10"/>
  <c r="C12" i="10" s="1"/>
  <c r="D9" i="10"/>
  <c r="C4" i="10"/>
  <c r="C6" i="10" s="1"/>
  <c r="D3" i="10"/>
  <c r="C36" i="10" l="1"/>
  <c r="E33" i="10" s="1"/>
  <c r="F33" i="10" s="1"/>
  <c r="G34" i="10"/>
  <c r="G40" i="10"/>
  <c r="C17" i="10"/>
  <c r="G16" i="10" s="1"/>
  <c r="G33" i="10"/>
  <c r="H33" i="10"/>
  <c r="L33" i="10"/>
  <c r="L15" i="10"/>
  <c r="L21" i="10"/>
  <c r="H21" i="10"/>
  <c r="E9" i="10"/>
  <c r="F9" i="10" s="1"/>
  <c r="G10" i="10"/>
  <c r="H9" i="10"/>
  <c r="H10" i="10"/>
  <c r="G9" i="10"/>
  <c r="E27" i="10"/>
  <c r="F27" i="10" s="1"/>
  <c r="H28" i="10"/>
  <c r="H27" i="10"/>
  <c r="G27" i="10"/>
  <c r="G3" i="10"/>
  <c r="H3" i="10"/>
  <c r="G4" i="10"/>
  <c r="G5" i="10"/>
  <c r="H5" i="10"/>
  <c r="H4" i="10"/>
  <c r="E3" i="10"/>
  <c r="F3" i="10" s="1"/>
  <c r="H46" i="10"/>
  <c r="H45" i="10"/>
  <c r="G45" i="10"/>
  <c r="E45" i="10"/>
  <c r="F45" i="10" s="1"/>
  <c r="D4" i="10"/>
  <c r="L3" i="10" s="1"/>
  <c r="D10" i="10"/>
  <c r="L9" i="10" s="1"/>
  <c r="H39" i="10"/>
  <c r="H40" i="10"/>
  <c r="E21" i="10"/>
  <c r="F21" i="10" s="1"/>
  <c r="D46" i="10"/>
  <c r="L45" i="10" s="1"/>
  <c r="D28" i="10"/>
  <c r="G28" i="10" s="1"/>
  <c r="G46" i="10"/>
  <c r="G22" i="10"/>
  <c r="E39" i="10"/>
  <c r="F39" i="10" s="1"/>
  <c r="G21" i="10"/>
  <c r="D40" i="10"/>
  <c r="L39" i="10" s="1"/>
  <c r="C28" i="1"/>
  <c r="D28" i="1" s="1"/>
  <c r="C10" i="1"/>
  <c r="C16" i="1"/>
  <c r="G15" i="10" l="1"/>
  <c r="I15" i="10" s="1"/>
  <c r="J15" i="10" s="1"/>
  <c r="H34" i="10"/>
  <c r="K33" i="10"/>
  <c r="H16" i="10"/>
  <c r="H15" i="10"/>
  <c r="I33" i="10"/>
  <c r="J33" i="10" s="1"/>
  <c r="E15" i="10"/>
  <c r="F15" i="10" s="1"/>
  <c r="K39" i="10"/>
  <c r="I39" i="10"/>
  <c r="J39" i="10" s="1"/>
  <c r="L27" i="10"/>
  <c r="K9" i="10"/>
  <c r="I9" i="10"/>
  <c r="J9" i="10" s="1"/>
  <c r="K27" i="10"/>
  <c r="I27" i="10"/>
  <c r="J27" i="10" s="1"/>
  <c r="K21" i="10"/>
  <c r="I21" i="10"/>
  <c r="J21" i="10" s="1"/>
  <c r="I45" i="10"/>
  <c r="J45" i="10" s="1"/>
  <c r="K45" i="10"/>
  <c r="K3" i="10"/>
  <c r="I3" i="10"/>
  <c r="J3" i="10" s="1"/>
  <c r="D16" i="1"/>
  <c r="C17" i="1"/>
  <c r="G16" i="1" s="1"/>
  <c r="K15" i="10" l="1"/>
  <c r="C46" i="2"/>
  <c r="C48" i="2" s="1"/>
  <c r="D45" i="2"/>
  <c r="C40" i="2"/>
  <c r="D39" i="2"/>
  <c r="C34" i="2"/>
  <c r="C36" i="2" s="1"/>
  <c r="D33" i="2"/>
  <c r="C28" i="2"/>
  <c r="C30" i="2" s="1"/>
  <c r="D27" i="2"/>
  <c r="C24" i="2"/>
  <c r="G22" i="2" s="1"/>
  <c r="D22" i="2"/>
  <c r="D21" i="2"/>
  <c r="H17" i="2"/>
  <c r="C17" i="2"/>
  <c r="H15" i="2" s="1"/>
  <c r="D16" i="2"/>
  <c r="C10" i="2"/>
  <c r="C12" i="2" s="1"/>
  <c r="D9" i="2"/>
  <c r="C4" i="2"/>
  <c r="D3" i="2"/>
  <c r="D3" i="1"/>
  <c r="L21" i="2" l="1"/>
  <c r="G21" i="2"/>
  <c r="H21" i="2"/>
  <c r="H22" i="2"/>
  <c r="E15" i="2"/>
  <c r="G16" i="2"/>
  <c r="G15" i="2"/>
  <c r="H16" i="2"/>
  <c r="D34" i="2"/>
  <c r="L33" i="2" s="1"/>
  <c r="D40" i="2"/>
  <c r="L39" i="2" s="1"/>
  <c r="C42" i="2"/>
  <c r="E39" i="2" s="1"/>
  <c r="F39" i="2" s="1"/>
  <c r="C6" i="2"/>
  <c r="H5" i="2" s="1"/>
  <c r="K15" i="2"/>
  <c r="D15" i="2"/>
  <c r="L15" i="2" s="1"/>
  <c r="I21" i="2"/>
  <c r="J21" i="2" s="1"/>
  <c r="H46" i="2"/>
  <c r="G45" i="2"/>
  <c r="E45" i="2"/>
  <c r="F45" i="2" s="1"/>
  <c r="H45" i="2"/>
  <c r="H9" i="2"/>
  <c r="H10" i="2"/>
  <c r="E9" i="2"/>
  <c r="F9" i="2" s="1"/>
  <c r="G9" i="2"/>
  <c r="G28" i="2"/>
  <c r="H28" i="2"/>
  <c r="H27" i="2"/>
  <c r="G27" i="2"/>
  <c r="E27" i="2"/>
  <c r="F27" i="2" s="1"/>
  <c r="E33" i="2"/>
  <c r="F33" i="2" s="1"/>
  <c r="H34" i="2"/>
  <c r="H33" i="2"/>
  <c r="G33" i="2"/>
  <c r="D4" i="2"/>
  <c r="L3" i="2" s="1"/>
  <c r="D10" i="2"/>
  <c r="L9" i="2" s="1"/>
  <c r="G34" i="2"/>
  <c r="G10" i="2"/>
  <c r="I15" i="2"/>
  <c r="J15" i="2" s="1"/>
  <c r="K21" i="2"/>
  <c r="D28" i="2"/>
  <c r="L27" i="2" s="1"/>
  <c r="E21" i="2"/>
  <c r="F21" i="2" s="1"/>
  <c r="D46" i="2"/>
  <c r="L45" i="2" s="1"/>
  <c r="G46" i="2"/>
  <c r="D15" i="1"/>
  <c r="H17" i="1"/>
  <c r="F15" i="2" l="1"/>
  <c r="G39" i="2"/>
  <c r="E3" i="2"/>
  <c r="F3" i="2" s="1"/>
  <c r="G4" i="2"/>
  <c r="H3" i="2"/>
  <c r="H39" i="2"/>
  <c r="G40" i="2"/>
  <c r="G5" i="2"/>
  <c r="H4" i="2"/>
  <c r="G3" i="2"/>
  <c r="H40" i="2"/>
  <c r="K27" i="2"/>
  <c r="I27" i="2"/>
  <c r="J27" i="2" s="1"/>
  <c r="K33" i="2"/>
  <c r="I33" i="2"/>
  <c r="J33" i="2" s="1"/>
  <c r="I45" i="2"/>
  <c r="J45" i="2" s="1"/>
  <c r="K45" i="2"/>
  <c r="I9" i="2"/>
  <c r="J9" i="2" s="1"/>
  <c r="K9" i="2"/>
  <c r="D39" i="1"/>
  <c r="I39" i="2" l="1"/>
  <c r="J39" i="2" s="1"/>
  <c r="K39" i="2"/>
  <c r="I3" i="2"/>
  <c r="J3" i="2" s="1"/>
  <c r="K3" i="2"/>
  <c r="D9" i="1"/>
  <c r="D45" i="1" l="1"/>
  <c r="D33" i="1"/>
  <c r="D27" i="1"/>
  <c r="L27" i="1" s="1"/>
  <c r="D22" i="1"/>
  <c r="D21" i="1"/>
  <c r="L21" i="1" l="1"/>
  <c r="C46" i="1"/>
  <c r="D46" i="1" l="1"/>
  <c r="L45" i="1" s="1"/>
  <c r="C40" i="1"/>
  <c r="D40" i="1" l="1"/>
  <c r="L39" i="1" s="1"/>
  <c r="C42" i="1"/>
  <c r="G39" i="1" s="1"/>
  <c r="C34" i="1"/>
  <c r="G40" i="1" l="1"/>
  <c r="E39" i="1"/>
  <c r="F39" i="1" s="1"/>
  <c r="H40" i="1"/>
  <c r="H39" i="1"/>
  <c r="D34" i="1"/>
  <c r="L33" i="1" s="1"/>
  <c r="C36" i="1"/>
  <c r="K39" i="1" l="1"/>
  <c r="G33" i="1"/>
  <c r="H34" i="1"/>
  <c r="H33" i="1"/>
  <c r="G34" i="1"/>
  <c r="I39" i="1"/>
  <c r="J39" i="1" s="1"/>
  <c r="E33" i="1"/>
  <c r="F33" i="1" s="1"/>
  <c r="C30" i="1"/>
  <c r="G28" i="1" s="1"/>
  <c r="K33" i="1" l="1"/>
  <c r="E27" i="1"/>
  <c r="F27" i="1" s="1"/>
  <c r="H27" i="1"/>
  <c r="G27" i="1"/>
  <c r="H28" i="1"/>
  <c r="L15" i="1"/>
  <c r="I33" i="1"/>
  <c r="J33" i="1" s="1"/>
  <c r="I27" i="1" l="1"/>
  <c r="J27" i="1" s="1"/>
  <c r="K27" i="1"/>
  <c r="E15" i="1"/>
  <c r="F15" i="1" s="1"/>
  <c r="H16" i="1"/>
  <c r="H15" i="1"/>
  <c r="G15" i="1"/>
  <c r="I15" i="1" s="1"/>
  <c r="J15" i="1" s="1"/>
  <c r="D10" i="1"/>
  <c r="L9" i="1" s="1"/>
  <c r="C12" i="1"/>
  <c r="E9" i="1" s="1"/>
  <c r="F9" i="1" s="1"/>
  <c r="C4" i="1"/>
  <c r="D4" i="1" s="1"/>
  <c r="L3" i="1" s="1"/>
  <c r="K15" i="1" l="1"/>
  <c r="H10" i="1"/>
  <c r="H9" i="1"/>
  <c r="G9" i="1"/>
  <c r="G10" i="1"/>
  <c r="C6" i="1"/>
  <c r="C24" i="1"/>
  <c r="G4" i="1" l="1"/>
  <c r="E3" i="1"/>
  <c r="F3" i="1" s="1"/>
  <c r="G3" i="1"/>
  <c r="G22" i="1"/>
  <c r="H22" i="1"/>
  <c r="G21" i="1"/>
  <c r="H21" i="1"/>
  <c r="K9" i="1"/>
  <c r="G5" i="1"/>
  <c r="E21" i="1"/>
  <c r="F21" i="1" s="1"/>
  <c r="I9" i="1"/>
  <c r="J9" i="1" s="1"/>
  <c r="H4" i="1"/>
  <c r="H3" i="1"/>
  <c r="H5" i="1"/>
  <c r="C48" i="1"/>
  <c r="I3" i="1" l="1"/>
  <c r="J3" i="1" s="1"/>
  <c r="K3" i="1"/>
  <c r="I21" i="1"/>
  <c r="J21" i="1" s="1"/>
  <c r="K21" i="1"/>
  <c r="G45" i="1"/>
  <c r="H46" i="1"/>
  <c r="H45" i="1"/>
  <c r="G46" i="1"/>
  <c r="E45" i="1"/>
  <c r="F45" i="1" s="1"/>
  <c r="K45" i="1" l="1"/>
  <c r="I45" i="1"/>
  <c r="J45" i="1" s="1"/>
</calcChain>
</file>

<file path=xl/sharedStrings.xml><?xml version="1.0" encoding="utf-8"?>
<sst xmlns="http://schemas.openxmlformats.org/spreadsheetml/2006/main" count="466" uniqueCount="73">
  <si>
    <t>Leaching predicted</t>
  </si>
  <si>
    <t>observed</t>
  </si>
  <si>
    <t>Year</t>
  </si>
  <si>
    <t>2017/18</t>
  </si>
  <si>
    <t>2018/19</t>
  </si>
  <si>
    <t>O-P</t>
  </si>
  <si>
    <t>100/Omean</t>
  </si>
  <si>
    <t>RMSE</t>
  </si>
  <si>
    <t>ef (FIRST PART)</t>
  </si>
  <si>
    <t>EF</t>
  </si>
  <si>
    <t>CD</t>
  </si>
  <si>
    <t>M</t>
  </si>
  <si>
    <t>OI-OM</t>
  </si>
  <si>
    <t>PI-OM</t>
  </si>
  <si>
    <t>Stats</t>
  </si>
  <si>
    <t>Simulated original (N kg/ha)</t>
  </si>
  <si>
    <t>with Precipitation +10%</t>
  </si>
  <si>
    <t>with Precipitation -10%</t>
  </si>
  <si>
    <t>OM+1</t>
  </si>
  <si>
    <t>OM-1</t>
  </si>
  <si>
    <t>T+1</t>
  </si>
  <si>
    <t>T-1</t>
  </si>
  <si>
    <t>ID</t>
  </si>
  <si>
    <t>Input parameters % change compared to evaluated model</t>
  </si>
  <si>
    <t>Individual.RMSE</t>
  </si>
  <si>
    <t>Aver.RMSE</t>
  </si>
  <si>
    <t>p value</t>
  </si>
  <si>
    <t>t-Test: Paired Two Sample for Means</t>
  </si>
  <si>
    <t>Variable 1</t>
  </si>
  <si>
    <t>Variable 2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</si>
  <si>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</si>
  <si>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</si>
  <si>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</si>
  <si>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</si>
  <si>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</si>
  <si>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</si>
  <si>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</si>
  <si>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</si>
  <si>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</si>
  <si>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</si>
  <si>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</si>
  <si>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Sandy loam</t>
  </si>
  <si>
    <t>Silt loam</t>
  </si>
  <si>
    <t>Loamy sand</t>
  </si>
  <si>
    <t>Site</t>
  </si>
  <si>
    <t>topSoil type</t>
  </si>
  <si>
    <t>Sandy silty loam (Silt loam)</t>
  </si>
  <si>
    <t>Sandy silty loam (loam)</t>
  </si>
  <si>
    <t>Clay loam</t>
  </si>
  <si>
    <t>Better drained soil type</t>
  </si>
  <si>
    <t>less drained soil type</t>
  </si>
  <si>
    <t>Loam</t>
  </si>
  <si>
    <t>loam</t>
  </si>
  <si>
    <t>Silt</t>
  </si>
  <si>
    <t>Sandy clay loam</t>
  </si>
  <si>
    <t>Course soil type</t>
  </si>
  <si>
    <t>Fine soil type</t>
  </si>
  <si>
    <t>Simulated (N kg/ha)</t>
  </si>
  <si>
    <t>Sensitivity of soil type</t>
  </si>
  <si>
    <t>Silt loam (silty clay loam not available)</t>
  </si>
  <si>
    <t xml:space="preserve">OM (+1%) </t>
  </si>
  <si>
    <t>OM (-1%)</t>
  </si>
  <si>
    <r>
      <t>Daily air temperature (+1</t>
    </r>
    <r>
      <rPr>
        <sz val="11"/>
        <color theme="1"/>
        <rFont val="Calibri"/>
        <family val="2"/>
        <scheme val="minor"/>
      </rPr>
      <t>)</t>
    </r>
  </si>
  <si>
    <r>
      <t>Daily air temperature (-1</t>
    </r>
    <r>
      <rPr>
        <sz val="11"/>
        <color theme="1"/>
        <rFont val="Calibri"/>
        <family val="2"/>
        <scheme val="minor"/>
      </rPr>
      <t>)</t>
    </r>
  </si>
  <si>
    <t>Rainfall (+10% )</t>
  </si>
  <si>
    <t>Rainfall (-10%)</t>
  </si>
  <si>
    <t>STD soil &amp; depth</t>
  </si>
  <si>
    <t>spatially variable</t>
  </si>
  <si>
    <t>site</t>
  </si>
  <si>
    <t>2018/2019</t>
  </si>
  <si>
    <t>2017/2018</t>
  </si>
  <si>
    <t>2019/2020</t>
  </si>
  <si>
    <t>Grass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</si>
</sst>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11" borderId="0" applyNumberFormat="0" applyBorder="0" applyAlignment="0" applyProtection="0"/>
  </cellStyleXfs>
  <cellXfs count="4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2" fontId="0" fillId="0" borderId="1" xfId="0" applyNumberFormat="1" applyBorder="1"/>
    <xf numFmtId="0" fontId="1" fillId="3" borderId="1" xfId="0" applyFont="1" applyFill="1" applyBorder="1"/>
    <xf numFmtId="2" fontId="0" fillId="0" borderId="0" xfId="0" applyNumberFormat="1"/>
    <xf numFmtId="164" fontId="0" fillId="0" borderId="0" xfId="0" applyNumberFormat="1"/>
    <xf numFmtId="0" fontId="0" fillId="6" borderId="1" xfId="0" applyFill="1" applyBorder="1"/>
    <xf numFmtId="2" fontId="0" fillId="6" borderId="1" xfId="0" applyNumberFormat="1" applyFill="1" applyBorder="1"/>
    <xf numFmtId="0" fontId="0" fillId="6" borderId="0" xfId="0" applyFill="1"/>
    <xf numFmtId="0" fontId="0" fillId="0" borderId="0" xfId="0" applyAlignment="1"/>
    <xf numFmtId="0" fontId="0" fillId="7" borderId="1" xfId="0" applyFill="1" applyBorder="1"/>
    <xf numFmtId="0" fontId="0" fillId="8" borderId="1" xfId="0" applyFill="1" applyBorder="1"/>
    <xf numFmtId="9" fontId="0" fillId="8" borderId="1" xfId="0" applyNumberFormat="1" applyFill="1" applyBorder="1"/>
    <xf numFmtId="0" fontId="0" fillId="9" borderId="1" xfId="0" applyFill="1" applyBorder="1"/>
    <xf numFmtId="0" fontId="0" fillId="10" borderId="1" xfId="0" applyFill="1" applyBorder="1"/>
    <xf numFmtId="9" fontId="0" fillId="1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/>
    <xf numFmtId="0" fontId="3" fillId="0" borderId="0" xfId="0" applyFont="1"/>
    <xf numFmtId="0" fontId="0" fillId="0" borderId="0" xfId="0" applyFill="1" applyBorder="1" applyAlignment="1"/>
    <xf numFmtId="0" fontId="0" fillId="0" borderId="4" xfId="0" applyFill="1" applyBorder="1" applyAlignment="1"/>
    <xf numFmtId="0" fontId="3" fillId="0" borderId="5" xfId="0" applyFont="1" applyFill="1" applyBorder="1" applyAlignment="1">
      <alignment horizontal="center"/>
    </xf>
    <xf numFmtId="0" fontId="4" fillId="12" borderId="1" xfId="1" applyFill="1" applyBorder="1"/>
    <xf numFmtId="0" fontId="4" fillId="6" borderId="1" xfId="1" applyFill="1" applyBorder="1"/>
    <xf numFmtId="0" fontId="4" fillId="11" borderId="1" xfId="1" applyBorder="1"/>
    <xf numFmtId="9" fontId="0" fillId="5" borderId="1" xfId="0" applyNumberFormat="1" applyFill="1" applyBorder="1"/>
    <xf numFmtId="9" fontId="0" fillId="9" borderId="1" xfId="0" applyNumberFormat="1" applyFill="1" applyBorder="1"/>
    <xf numFmtId="49" fontId="0" fillId="7" borderId="1" xfId="0" applyNumberFormat="1" applyFill="1" applyBorder="1"/>
    <xf numFmtId="0" fontId="0" fillId="0" borderId="0" xfId="0"/>
    <xf numFmtId="9" fontId="0" fillId="0" borderId="1" xfId="0" applyNumberFormat="1" applyBorder="1"/>
    <xf numFmtId="0" fontId="0" fillId="0" borderId="0" xfId="0"/>
    <xf numFmtId="0" fontId="0" fillId="0" borderId="0" xfId="0"/>
    <xf numFmtId="0" fontId="0" fillId="0" borderId="0" xfId="0"/>
    <xf numFmtId="0" fontId="0" fillId="5" borderId="0" xfId="0" applyFill="1"/>
    <xf numFmtId="0" fontId="0" fillId="0" borderId="0" xfId="0" applyFill="1"/>
    <xf numFmtId="0" fontId="0" fillId="5" borderId="2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0" xfId="0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2" borderId="9" xfId="0" applyFill="1" applyBorder="1" applyAlignment="1">
      <alignment horizontal="center"/>
    </xf>
  </cellXfs>
  <cellStyles count="2">
    <cellStyle name="20% - Accent6" xfId="1" builtinId="5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9323066175970478E-2"/>
          <c:y val="4.5969467104080425E-2"/>
          <c:w val="0.90509180951000578"/>
          <c:h val="0.7341508529459649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'%change.in.sensitivity'!$A$3:$B$3</c:f>
              <c:strCache>
                <c:ptCount val="2"/>
                <c:pt idx="0">
                  <c:v>817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'%change.in.sensitivity'!$C$2:$H$2</c:f>
              <c:strCache>
                <c:ptCount val="6"/>
                <c:pt idx="0">
                  <c:v>Rainfall (+10% )</c:v>
                </c:pt>
                <c:pt idx="1">
                  <c:v>Rainfall (-10%)</c:v>
                </c:pt>
                <c:pt idx="2">
                  <c:v>OM (+1%) </c:v>
                </c:pt>
                <c:pt idx="3">
                  <c:v>OM (-1%)</c:v>
                </c:pt>
                <c:pt idx="4">
                  <c:v>Daily air temperature (+1)</c:v>
                </c:pt>
                <c:pt idx="5">
                  <c:v>Daily air temperature (-1)</c:v>
                </c:pt>
              </c:strCache>
            </c:strRef>
          </c:cat>
          <c:val>
            <c:numRef>
              <c:f>'%change.in.sensitivity'!$C$3:$H$3</c:f>
              <c:numCache>
                <c:formatCode>0%</c:formatCode>
                <c:ptCount val="6"/>
                <c:pt idx="0">
                  <c:v>1.0699999999999999E-2</c:v>
                </c:pt>
                <c:pt idx="1">
                  <c:v>-1.6899999999999998E-2</c:v>
                </c:pt>
                <c:pt idx="2">
                  <c:v>0</c:v>
                </c:pt>
                <c:pt idx="3">
                  <c:v>0</c:v>
                </c:pt>
                <c:pt idx="4">
                  <c:v>0.1135</c:v>
                </c:pt>
                <c:pt idx="5">
                  <c:v>-0.1119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EB-4E83-A50D-7D81F6F33BE3}"/>
            </c:ext>
          </c:extLst>
        </c:ser>
        <c:ser>
          <c:idx val="1"/>
          <c:order val="1"/>
          <c:tx>
            <c:strRef>
              <c:f>'%change.in.sensitivity'!$A$4:$B$4</c:f>
              <c:strCache>
                <c:ptCount val="2"/>
                <c:pt idx="0">
                  <c:v>820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'%change.in.sensitivity'!$C$2:$H$2</c:f>
              <c:strCache>
                <c:ptCount val="6"/>
                <c:pt idx="0">
                  <c:v>Rainfall (+10% )</c:v>
                </c:pt>
                <c:pt idx="1">
                  <c:v>Rainfall (-10%)</c:v>
                </c:pt>
                <c:pt idx="2">
                  <c:v>OM (+1%) </c:v>
                </c:pt>
                <c:pt idx="3">
                  <c:v>OM (-1%)</c:v>
                </c:pt>
                <c:pt idx="4">
                  <c:v>Daily air temperature (+1)</c:v>
                </c:pt>
                <c:pt idx="5">
                  <c:v>Daily air temperature (-1)</c:v>
                </c:pt>
              </c:strCache>
            </c:strRef>
          </c:cat>
          <c:val>
            <c:numRef>
              <c:f>'%change.in.sensitivity'!$C$4:$H$4</c:f>
              <c:numCache>
                <c:formatCode>0%</c:formatCode>
                <c:ptCount val="6"/>
                <c:pt idx="0">
                  <c:v>3.2500000000000001E-2</c:v>
                </c:pt>
                <c:pt idx="1">
                  <c:v>-5.4199999999999998E-2</c:v>
                </c:pt>
                <c:pt idx="2">
                  <c:v>0.19309999999999999</c:v>
                </c:pt>
                <c:pt idx="3">
                  <c:v>-0.1996</c:v>
                </c:pt>
                <c:pt idx="4">
                  <c:v>3.6900000000000002E-2</c:v>
                </c:pt>
                <c:pt idx="5">
                  <c:v>-3.04E-2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EB-4E83-A50D-7D81F6F33BE3}"/>
            </c:ext>
          </c:extLst>
        </c:ser>
        <c:ser>
          <c:idx val="2"/>
          <c:order val="2"/>
          <c:tx>
            <c:strRef>
              <c:f>'%change.in.sensitivity'!$A$5:$B$5</c:f>
              <c:strCache>
                <c:ptCount val="2"/>
                <c:pt idx="0">
                  <c:v>827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'%change.in.sensitivity'!$C$2:$H$2</c:f>
              <c:strCache>
                <c:ptCount val="6"/>
                <c:pt idx="0">
                  <c:v>Rainfall (+10% )</c:v>
                </c:pt>
                <c:pt idx="1">
                  <c:v>Rainfall (-10%)</c:v>
                </c:pt>
                <c:pt idx="2">
                  <c:v>OM (+1%) </c:v>
                </c:pt>
                <c:pt idx="3">
                  <c:v>OM (-1%)</c:v>
                </c:pt>
                <c:pt idx="4">
                  <c:v>Daily air temperature (+1)</c:v>
                </c:pt>
                <c:pt idx="5">
                  <c:v>Daily air temperature (-1)</c:v>
                </c:pt>
              </c:strCache>
            </c:strRef>
          </c:cat>
          <c:val>
            <c:numRef>
              <c:f>'%change.in.sensitivity'!$C$5:$H$5</c:f>
              <c:numCache>
                <c:formatCode>0%</c:formatCode>
                <c:ptCount val="6"/>
                <c:pt idx="0">
                  <c:v>3.3300000000000003E-2</c:v>
                </c:pt>
                <c:pt idx="1">
                  <c:v>-8.3299999999999999E-2</c:v>
                </c:pt>
                <c:pt idx="2">
                  <c:v>0.3</c:v>
                </c:pt>
                <c:pt idx="3">
                  <c:v>-0.2833</c:v>
                </c:pt>
                <c:pt idx="4">
                  <c:v>0.36670000000000003</c:v>
                </c:pt>
                <c:pt idx="5">
                  <c:v>-0.36670000000000003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EB-4E83-A50D-7D81F6F33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39321592"/>
        <c:axId val="439323232"/>
      </c:barChart>
      <c:catAx>
        <c:axId val="439321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323232"/>
        <c:crosses val="autoZero"/>
        <c:auto val="1"/>
        <c:lblAlgn val="ctr"/>
        <c:lblOffset val="200"/>
        <c:noMultiLvlLbl val="0"/>
      </c:catAx>
      <c:valAx>
        <c:axId val="43932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/>
                  <a:t>% Change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321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459561966901775"/>
          <c:y val="0.53878130332796659"/>
          <c:w val="0.10292040109583311"/>
          <c:h val="0.170471193070555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777405677791904E-2"/>
          <c:y val="9.9899451932428912E-2"/>
          <c:w val="0.84169468977780104"/>
          <c:h val="0.7002545468683276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'%change.in.sensitivity'!$B$12:$C$12</c:f>
              <c:strCache>
                <c:ptCount val="1"/>
                <c:pt idx="0">
                  <c:v>Better drained soil type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'%change.in.sensitivity'!$A$13:$A$17</c:f>
              <c:numCache>
                <c:formatCode>General</c:formatCode>
                <c:ptCount val="5"/>
                <c:pt idx="0">
                  <c:v>817</c:v>
                </c:pt>
                <c:pt idx="1">
                  <c:v>820</c:v>
                </c:pt>
                <c:pt idx="2">
                  <c:v>827</c:v>
                </c:pt>
                <c:pt idx="3">
                  <c:v>829</c:v>
                </c:pt>
                <c:pt idx="4">
                  <c:v>834</c:v>
                </c:pt>
              </c:numCache>
            </c:numRef>
          </c:cat>
          <c:val>
            <c:numRef>
              <c:f>'%change.in.sensitivity'!$C$13:$C$17</c:f>
              <c:numCache>
                <c:formatCode>0%</c:formatCode>
                <c:ptCount val="5"/>
                <c:pt idx="0">
                  <c:v>0</c:v>
                </c:pt>
                <c:pt idx="1">
                  <c:v>2.1700000000000001E-2</c:v>
                </c:pt>
                <c:pt idx="2">
                  <c:v>3.3300000000000003E-2</c:v>
                </c:pt>
                <c:pt idx="3">
                  <c:v>3.0200000000000001E-2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F3D-42A7-B05C-FE82493B7AE9}"/>
            </c:ext>
          </c:extLst>
        </c:ser>
        <c:ser>
          <c:idx val="1"/>
          <c:order val="1"/>
          <c:tx>
            <c:strRef>
              <c:f>'%change.in.sensitivity'!$D$12:$E$12</c:f>
              <c:strCache>
                <c:ptCount val="1"/>
                <c:pt idx="0">
                  <c:v>less drained soil type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val>
            <c:numRef>
              <c:f>'%change.in.sensitivity'!$E$13:$E$17</c:f>
              <c:numCache>
                <c:formatCode>0%</c:formatCode>
                <c:ptCount val="5"/>
                <c:pt idx="0">
                  <c:v>0</c:v>
                </c:pt>
                <c:pt idx="1">
                  <c:v>-4.3E-3</c:v>
                </c:pt>
                <c:pt idx="2">
                  <c:v>0</c:v>
                </c:pt>
                <c:pt idx="3">
                  <c:v>-3.4000000000000002E-2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F3D-42A7-B05C-FE82493B7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42200744"/>
        <c:axId val="451074872"/>
      </c:barChart>
      <c:catAx>
        <c:axId val="442200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Site ID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074872"/>
        <c:crosses val="autoZero"/>
        <c:auto val="1"/>
        <c:lblAlgn val="ctr"/>
        <c:lblOffset val="100"/>
        <c:noMultiLvlLbl val="0"/>
      </c:catAx>
      <c:valAx>
        <c:axId val="451074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%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Change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200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1522299</xdr:colOff>
      <xdr:row>7</xdr:row>
      <xdr:rowOff>42523</xdr:rowOff>
    </xdr:from>
    <xdr:to>
      <xdr:col>13</xdr:col>
      <xdr:colOff>204106</xdr:colOff>
      <xdr:row>21</xdr:row>
      <xdr:rowOff>76540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1260362</xdr:colOff>
      <xdr:row>19</xdr:row>
      <xdr:rowOff>85046</xdr:rowOff>
    </xdr:from>
    <xdr:to>
      <xdr:col>6</xdr:col>
      <xdr:colOff>1063058</xdr:colOff>
      <xdr:row>35</xdr:row>
      <xdr:rowOff>68036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7069474/Documents/4%20year/Thesis/Chapter%234/all.nitrateconc.2017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.18"/>
      <sheetName val="2018.9"/>
      <sheetName val="2019.20"/>
    </sheetNames>
    <sheetDataSet>
      <sheetData sheetId="0"/>
      <sheetData sheetId="1">
        <row r="2">
          <cell r="D2">
            <v>5.3560442548431171</v>
          </cell>
          <cell r="K2">
            <v>5.6497041777867274</v>
          </cell>
        </row>
        <row r="13">
          <cell r="D13">
            <v>102.79894124783924</v>
          </cell>
          <cell r="K13">
            <v>46.669036002423809</v>
          </cell>
        </row>
        <row r="17">
          <cell r="K17">
            <v>8.9392259461069568</v>
          </cell>
        </row>
        <row r="24">
          <cell r="D24">
            <v>7.3440336137632798</v>
          </cell>
        </row>
        <row r="30">
          <cell r="K30">
            <v>8.7185575229433088</v>
          </cell>
        </row>
        <row r="33">
          <cell r="K33">
            <v>22.225692639119078</v>
          </cell>
        </row>
        <row r="41">
          <cell r="D41">
            <v>14.672562282556122</v>
          </cell>
          <cell r="K41">
            <v>111.796664183876</v>
          </cell>
        </row>
        <row r="47">
          <cell r="D47">
            <v>28.019990929044486</v>
          </cell>
        </row>
        <row r="53">
          <cell r="K53">
            <v>25.616862113691877</v>
          </cell>
        </row>
        <row r="54">
          <cell r="D54">
            <v>109.23649243447262</v>
          </cell>
        </row>
        <row r="63">
          <cell r="D63">
            <v>19.649934285506536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Farm%20DATA.V2\Copy%20of%20Newc%20Uni%20Water%20Project%20Info%20Thornton%20final%2018th%20July%202019.xls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Farm%20DATA.V2\Copy%20of%20Newc%20Uni%20Water%20Project%20Info%20Thornton%20final%2018th%20July%20201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opLeftCell="A13" zoomScaleNormal="100" workbookViewId="0">
      <selection activeCell="B46" activeCellId="7" sqref="B4 B10 B16 B22 B28 B34 B40 B46"/>
    </sheetView>
  </sheetViews>
  <sheetFormatPr defaultRowHeight="15" x14ac:dyDescent="0.25"/>
  <cols>
    <col min="1" max="2" width="18" bestFit="1" customWidth="1"/>
    <col min="3" max="3" width="12" bestFit="1" customWidth="1"/>
    <col min="4" max="4" width="12.7109375" hidden="1" customWidth="1"/>
    <col min="5" max="5" width="12" hidden="1" customWidth="1"/>
    <col min="6" max="6" width="12" bestFit="1" customWidth="1"/>
    <col min="7" max="8" width="12.7109375" hidden="1" customWidth="1"/>
    <col min="9" max="9" width="19.5703125" hidden="1" customWidth="1"/>
  </cols>
  <sheetData>
    <row r="1" spans="1:17" x14ac:dyDescent="0.25">
      <c r="A1" s="40">
        <v>817</v>
      </c>
      <c r="B1" s="40"/>
      <c r="C1" s="40"/>
      <c r="D1" s="1"/>
      <c r="E1" s="1"/>
      <c r="F1" s="37" t="s">
        <v>14</v>
      </c>
      <c r="G1" s="38"/>
      <c r="H1" s="38"/>
      <c r="I1" s="38"/>
      <c r="J1" s="38"/>
      <c r="K1" s="38"/>
      <c r="L1" s="38"/>
    </row>
    <row r="2" spans="1:17" x14ac:dyDescent="0.25">
      <c r="A2" s="1" t="s">
        <v>2</v>
      </c>
      <c r="B2" s="1" t="s">
        <v>0</v>
      </c>
      <c r="C2" s="1" t="s">
        <v>1</v>
      </c>
      <c r="D2" s="1" t="s">
        <v>5</v>
      </c>
      <c r="E2" s="1" t="s">
        <v>6</v>
      </c>
      <c r="F2" s="2" t="s">
        <v>7</v>
      </c>
      <c r="G2" t="s">
        <v>12</v>
      </c>
      <c r="H2" t="s">
        <v>13</v>
      </c>
      <c r="I2" t="s">
        <v>8</v>
      </c>
      <c r="J2" s="2" t="s">
        <v>9</v>
      </c>
      <c r="K2" s="2" t="s">
        <v>10</v>
      </c>
      <c r="L2" s="2" t="s">
        <v>11</v>
      </c>
    </row>
    <row r="3" spans="1:17" x14ac:dyDescent="0.25">
      <c r="A3" s="1" t="s">
        <v>3</v>
      </c>
      <c r="B3" s="1">
        <v>65.2</v>
      </c>
      <c r="C3" s="1">
        <v>76.197647135914266</v>
      </c>
      <c r="D3" s="1">
        <f>C3-B3</f>
        <v>10.997647135914264</v>
      </c>
      <c r="E3" s="1">
        <f>100/C6</f>
        <v>2.4479647949583496</v>
      </c>
      <c r="F3" s="2">
        <f>E3*SQRT(SUMSQ(D3:D5/2))</f>
        <v>13.46092650804632</v>
      </c>
      <c r="G3">
        <f>C3-C6</f>
        <v>35.347386459799672</v>
      </c>
      <c r="H3">
        <f>B3-C6</f>
        <v>24.349739323885409</v>
      </c>
      <c r="I3">
        <f>SUMSQ(G3:G5)-SUMSQ(D3:D5)</f>
        <v>4000.4700949380531</v>
      </c>
      <c r="J3" s="2">
        <f>I3/SUMSQ(G3:G5)</f>
        <v>0.95989337049220502</v>
      </c>
      <c r="K3" s="2">
        <f>SUMSQ(G3:G5)/SUMSQ(H3:H5)</f>
        <v>1.3545432122921974</v>
      </c>
      <c r="L3" s="2">
        <f>SUM(D3:D5)/2</f>
        <v>2.1002606761145923</v>
      </c>
    </row>
    <row r="4" spans="1:17" x14ac:dyDescent="0.25">
      <c r="A4" s="1" t="s">
        <v>4</v>
      </c>
      <c r="B4" s="1">
        <v>12.3</v>
      </c>
      <c r="C4" s="1">
        <f>AVERAGE('[1]2018.9'!K2,'[1]2018.9'!D2)</f>
        <v>5.5028742163149218</v>
      </c>
      <c r="D4" s="1">
        <f>C4-B4</f>
        <v>-6.7971257836850789</v>
      </c>
      <c r="E4" s="1"/>
      <c r="F4" s="1"/>
      <c r="G4">
        <f>C4-C6</f>
        <v>-35.347386459799672</v>
      </c>
      <c r="H4">
        <f>B4-C6</f>
        <v>-28.550260676114593</v>
      </c>
      <c r="J4" s="1"/>
      <c r="K4" s="1"/>
      <c r="L4" s="1"/>
    </row>
    <row r="5" spans="1:17" x14ac:dyDescent="0.25">
      <c r="A5" s="1"/>
      <c r="B5" s="5"/>
      <c r="C5" s="5"/>
      <c r="D5" s="1"/>
      <c r="E5" s="1"/>
      <c r="F5" s="1"/>
      <c r="G5">
        <f>C5-C6</f>
        <v>-40.850260676114594</v>
      </c>
      <c r="H5">
        <f>B5-C6</f>
        <v>-40.850260676114594</v>
      </c>
      <c r="J5" s="1"/>
      <c r="K5" s="1"/>
      <c r="L5" s="1"/>
    </row>
    <row r="6" spans="1:17" x14ac:dyDescent="0.25">
      <c r="A6" s="1"/>
      <c r="B6" s="1"/>
      <c r="C6" s="1">
        <f>AVERAGE(C3:C5)</f>
        <v>40.850260676114594</v>
      </c>
      <c r="D6" s="1"/>
      <c r="E6" s="1"/>
      <c r="F6" s="1"/>
      <c r="J6" s="1"/>
      <c r="K6" s="1"/>
      <c r="L6" s="1"/>
    </row>
    <row r="7" spans="1:17" x14ac:dyDescent="0.25">
      <c r="A7" s="40">
        <v>820</v>
      </c>
      <c r="B7" s="40"/>
      <c r="C7" s="40"/>
      <c r="D7" s="1"/>
      <c r="E7" s="1"/>
      <c r="F7" s="37" t="s">
        <v>14</v>
      </c>
      <c r="G7" s="38"/>
      <c r="H7" s="38"/>
      <c r="I7" s="38"/>
      <c r="J7" s="38"/>
      <c r="K7" s="38"/>
      <c r="L7" s="38"/>
    </row>
    <row r="8" spans="1:17" x14ac:dyDescent="0.25">
      <c r="A8" s="1" t="s">
        <v>2</v>
      </c>
      <c r="B8" s="1" t="s">
        <v>0</v>
      </c>
      <c r="C8" s="1" t="s">
        <v>1</v>
      </c>
      <c r="D8" s="1" t="s">
        <v>5</v>
      </c>
      <c r="E8" s="1" t="s">
        <v>6</v>
      </c>
      <c r="F8" s="2" t="s">
        <v>7</v>
      </c>
      <c r="G8" t="s">
        <v>12</v>
      </c>
      <c r="H8" t="s">
        <v>13</v>
      </c>
      <c r="I8" t="s">
        <v>8</v>
      </c>
      <c r="J8" s="2" t="s">
        <v>9</v>
      </c>
      <c r="K8" s="2" t="s">
        <v>10</v>
      </c>
      <c r="L8" s="2" t="s">
        <v>11</v>
      </c>
    </row>
    <row r="9" spans="1:17" x14ac:dyDescent="0.25">
      <c r="A9" s="1" t="s">
        <v>3</v>
      </c>
      <c r="B9" s="1">
        <v>46.099999999999987</v>
      </c>
      <c r="C9" s="1">
        <v>25.806089180879738</v>
      </c>
      <c r="D9" s="1">
        <f>C9-B9</f>
        <v>-20.293910819120249</v>
      </c>
      <c r="E9" s="1">
        <f>100/C12</f>
        <v>1.9892564673153859</v>
      </c>
      <c r="F9" s="2">
        <f>E9*SQRT(SUMSQ(D9:D11/2))</f>
        <v>20.184896672028319</v>
      </c>
      <c r="G9">
        <f>C9-C12</f>
        <v>-24.463949722125896</v>
      </c>
      <c r="H9">
        <f>B9-C12</f>
        <v>-4.1700389030056471</v>
      </c>
      <c r="I9">
        <f>SUMSQ(G9:G11)-SUMSQ(D9:D11)</f>
        <v>-456.30709875689649</v>
      </c>
      <c r="J9" s="2">
        <f>I9/SUMSQ(G9:G11)</f>
        <v>-0.38121859678311493</v>
      </c>
      <c r="K9" s="2">
        <f>SUMSQ(G9:G11)/SUMSQ(H9:H11)</f>
        <v>8.973932279303888</v>
      </c>
      <c r="L9" s="2">
        <f>SUM(D9:D11)/2</f>
        <v>7.4700389030056407</v>
      </c>
    </row>
    <row r="10" spans="1:17" x14ac:dyDescent="0.25">
      <c r="A10" s="1" t="s">
        <v>4</v>
      </c>
      <c r="B10" s="1">
        <v>39.5</v>
      </c>
      <c r="C10" s="1">
        <f>AVERAGE('[1]2018.9'!K13,'[1]2018.9'!D13)</f>
        <v>74.733988625131531</v>
      </c>
      <c r="D10" s="1">
        <f>C10-B10</f>
        <v>35.233988625131531</v>
      </c>
      <c r="E10" s="1"/>
      <c r="F10" s="1"/>
      <c r="G10">
        <f>C10-C12</f>
        <v>24.463949722125896</v>
      </c>
      <c r="H10">
        <f>B10-C12</f>
        <v>-10.770038903005634</v>
      </c>
      <c r="J10" s="1"/>
      <c r="K10" s="1"/>
      <c r="L10" s="1"/>
    </row>
    <row r="11" spans="1:17" x14ac:dyDescent="0.25">
      <c r="A11" s="1"/>
      <c r="B11" s="1"/>
      <c r="C11" s="1"/>
      <c r="D11" s="1"/>
      <c r="E11" s="1"/>
      <c r="F11" s="1"/>
      <c r="J11" s="1"/>
      <c r="K11" s="1"/>
      <c r="L11" s="1"/>
    </row>
    <row r="12" spans="1:17" x14ac:dyDescent="0.25">
      <c r="A12" s="1"/>
      <c r="B12" s="1"/>
      <c r="C12" s="1">
        <f>AVERAGE(C9:C11)</f>
        <v>50.270038903005634</v>
      </c>
      <c r="D12" s="1"/>
      <c r="E12" s="1"/>
      <c r="F12" s="1"/>
      <c r="J12" s="1"/>
      <c r="K12" s="1"/>
      <c r="L12" s="1"/>
      <c r="Q12" s="30"/>
    </row>
    <row r="13" spans="1:17" x14ac:dyDescent="0.25">
      <c r="A13" s="41">
        <v>821</v>
      </c>
      <c r="B13" s="41"/>
      <c r="C13" s="41"/>
      <c r="D13" s="1"/>
      <c r="E13" s="1"/>
      <c r="F13" s="37" t="s">
        <v>14</v>
      </c>
      <c r="G13" s="38"/>
      <c r="H13" s="38"/>
      <c r="I13" s="38"/>
      <c r="J13" s="38"/>
      <c r="K13" s="38"/>
      <c r="L13" s="39"/>
    </row>
    <row r="14" spans="1:17" x14ac:dyDescent="0.25">
      <c r="A14" s="1" t="s">
        <v>2</v>
      </c>
      <c r="B14" s="1" t="s">
        <v>0</v>
      </c>
      <c r="C14" s="1" t="s">
        <v>1</v>
      </c>
      <c r="D14" s="1" t="s">
        <v>5</v>
      </c>
      <c r="E14" s="1" t="s">
        <v>6</v>
      </c>
      <c r="F14" s="8" t="s">
        <v>7</v>
      </c>
      <c r="G14" t="s">
        <v>12</v>
      </c>
      <c r="H14" t="s">
        <v>13</v>
      </c>
      <c r="I14" t="s">
        <v>8</v>
      </c>
      <c r="J14" s="2" t="s">
        <v>9</v>
      </c>
      <c r="K14" s="2" t="s">
        <v>10</v>
      </c>
      <c r="L14" s="2" t="s">
        <v>11</v>
      </c>
    </row>
    <row r="15" spans="1:17" x14ac:dyDescent="0.25">
      <c r="A15" t="s">
        <v>3</v>
      </c>
      <c r="B15" s="8">
        <v>1.8999999999999986</v>
      </c>
      <c r="C15" s="9">
        <v>24.51</v>
      </c>
      <c r="D15" s="4">
        <f>C15-B15</f>
        <v>22.610000000000003</v>
      </c>
      <c r="E15" s="1">
        <f>100/C17</f>
        <v>6.1252685194569603</v>
      </c>
      <c r="F15" s="8">
        <f>E15*SQRT(SUMSQ(D15:D16/2))</f>
        <v>69.24616061246094</v>
      </c>
      <c r="G15" s="6">
        <f>C15-C17</f>
        <v>8.1841851100324412</v>
      </c>
      <c r="H15" s="6">
        <f>B15-C17</f>
        <v>-14.425814889967562</v>
      </c>
      <c r="I15" s="7">
        <f>SUMSQ(G15:G16)-SUMSQ(D15:D16)</f>
        <v>-377.37875738407604</v>
      </c>
      <c r="J15" s="2">
        <f>I15/SUMSQ(G15:G16)</f>
        <v>-2.8170630488630573</v>
      </c>
      <c r="K15" s="2">
        <f>SUMSQ(G15:G16)/SUMSQ(H15:H16)</f>
        <v>0.49735663000976821</v>
      </c>
      <c r="L15" s="2">
        <f>SUM(D15:D16)/2</f>
        <v>11.125814889967561</v>
      </c>
    </row>
    <row r="16" spans="1:17" x14ac:dyDescent="0.25">
      <c r="A16" s="1" t="s">
        <v>4</v>
      </c>
      <c r="B16" s="1">
        <v>8.5000000000000018</v>
      </c>
      <c r="C16" s="30">
        <f>AVERAGE('[1]2018.9'!K17,'[1]2018.9'!D24)</f>
        <v>8.1416297799351192</v>
      </c>
      <c r="D16" s="4">
        <f>C16-B16</f>
        <v>-0.35837022006488262</v>
      </c>
      <c r="E16" s="1"/>
      <c r="F16" s="1"/>
      <c r="G16" s="6">
        <f>C16-C17</f>
        <v>-8.1841851100324412</v>
      </c>
      <c r="H16" s="6">
        <f>B16-C17</f>
        <v>-7.8258148899675586</v>
      </c>
      <c r="J16" s="1"/>
      <c r="K16" s="1"/>
      <c r="L16" s="1"/>
    </row>
    <row r="17" spans="1:12" x14ac:dyDescent="0.25">
      <c r="A17" s="1"/>
      <c r="B17" s="1"/>
      <c r="C17" s="4">
        <f>AVERAGE(C15:C16)</f>
        <v>16.32581488996756</v>
      </c>
      <c r="D17" s="1"/>
      <c r="E17" s="1"/>
      <c r="F17" s="1"/>
      <c r="H17">
        <f>B17-C18</f>
        <v>0</v>
      </c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J18" s="1"/>
      <c r="K18" s="1"/>
      <c r="L18" s="1"/>
    </row>
    <row r="19" spans="1:12" x14ac:dyDescent="0.25">
      <c r="A19" s="40">
        <v>827</v>
      </c>
      <c r="B19" s="40"/>
      <c r="C19" s="40"/>
      <c r="D19" s="1"/>
      <c r="E19" s="1"/>
      <c r="F19" s="37" t="s">
        <v>14</v>
      </c>
      <c r="G19" s="38"/>
      <c r="H19" s="38"/>
      <c r="I19" s="38"/>
      <c r="J19" s="38"/>
      <c r="K19" s="38"/>
      <c r="L19" s="39"/>
    </row>
    <row r="20" spans="1:12" x14ac:dyDescent="0.25">
      <c r="A20" s="1" t="s">
        <v>2</v>
      </c>
      <c r="B20" s="1" t="s">
        <v>0</v>
      </c>
      <c r="C20" s="1" t="s">
        <v>1</v>
      </c>
      <c r="D20" s="1" t="s">
        <v>5</v>
      </c>
      <c r="E20" s="1" t="s">
        <v>6</v>
      </c>
      <c r="F20" s="2" t="s">
        <v>7</v>
      </c>
      <c r="G20" t="s">
        <v>12</v>
      </c>
      <c r="H20" t="s">
        <v>13</v>
      </c>
      <c r="I20" t="s">
        <v>8</v>
      </c>
      <c r="J20" s="2" t="s">
        <v>9</v>
      </c>
      <c r="K20" s="2" t="s">
        <v>10</v>
      </c>
      <c r="L20" s="2" t="s">
        <v>11</v>
      </c>
    </row>
    <row r="21" spans="1:12" x14ac:dyDescent="0.25">
      <c r="A21" s="1" t="s">
        <v>3</v>
      </c>
      <c r="B21" s="1">
        <v>6</v>
      </c>
      <c r="C21" s="1">
        <v>2.7945686422723202</v>
      </c>
      <c r="D21" s="1">
        <f>C21-B21</f>
        <v>-3.2054313577276798</v>
      </c>
      <c r="E21" s="1">
        <f>100/C24</f>
        <v>9.0928774327374473</v>
      </c>
      <c r="F21" s="2">
        <f>E21*SQRT(SUMSQ(D21:D23/2))</f>
        <v>14.573297227435487</v>
      </c>
      <c r="G21">
        <f>C21-C24</f>
        <v>-8.203050179682327</v>
      </c>
      <c r="H21">
        <f>B21-C24</f>
        <v>-4.9976188219546476</v>
      </c>
      <c r="I21">
        <f>SUMSQ(G21:G23)-SUMSQ(D21:D23)</f>
        <v>48.603633235622056</v>
      </c>
      <c r="J21" s="2">
        <f>I21/SUMSQ(G21:G23)</f>
        <v>0.36115031907525247</v>
      </c>
      <c r="K21" s="2">
        <f>SUMSQ(G21:G23)/SUMSQ(H21:H23)</f>
        <v>5.335435835494966</v>
      </c>
      <c r="L21" s="2">
        <f>SUM(D21:D23)/2</f>
        <v>2.7476188219546476</v>
      </c>
    </row>
    <row r="22" spans="1:12" x14ac:dyDescent="0.25">
      <c r="A22" s="1" t="s">
        <v>4</v>
      </c>
      <c r="B22" s="1">
        <v>10.5</v>
      </c>
      <c r="C22" s="1">
        <v>19.200669001636975</v>
      </c>
      <c r="D22" s="1">
        <f>C22-B22</f>
        <v>8.7006690016369745</v>
      </c>
      <c r="E22" s="1"/>
      <c r="F22" s="1"/>
      <c r="G22">
        <f>C22-C24</f>
        <v>8.203050179682327</v>
      </c>
      <c r="H22">
        <f>B22-C24</f>
        <v>-0.49761882195464757</v>
      </c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J23" s="1"/>
      <c r="K23" s="1"/>
      <c r="L23" s="1"/>
    </row>
    <row r="24" spans="1:12" x14ac:dyDescent="0.25">
      <c r="A24" s="1"/>
      <c r="B24" s="1"/>
      <c r="C24" s="1">
        <f>AVERAGE(C21:C23)</f>
        <v>10.997618821954648</v>
      </c>
      <c r="D24" s="1"/>
      <c r="E24" s="1"/>
      <c r="F24" s="1"/>
      <c r="J24" s="1"/>
      <c r="K24" s="1"/>
      <c r="L24" s="1"/>
    </row>
    <row r="25" spans="1:12" x14ac:dyDescent="0.25">
      <c r="A25" s="40">
        <v>829</v>
      </c>
      <c r="B25" s="40"/>
      <c r="C25" s="40"/>
      <c r="D25" s="1"/>
      <c r="E25" s="1"/>
      <c r="F25" s="37" t="s">
        <v>14</v>
      </c>
      <c r="G25" s="38"/>
      <c r="H25" s="38"/>
      <c r="I25" s="38"/>
      <c r="J25" s="38"/>
      <c r="K25" s="38"/>
      <c r="L25" s="39"/>
    </row>
    <row r="26" spans="1:12" x14ac:dyDescent="0.25">
      <c r="A26" s="1" t="s">
        <v>2</v>
      </c>
      <c r="B26" s="1" t="s">
        <v>0</v>
      </c>
      <c r="C26" s="1" t="s">
        <v>1</v>
      </c>
      <c r="D26" s="1" t="s">
        <v>5</v>
      </c>
      <c r="E26" s="1" t="s">
        <v>6</v>
      </c>
      <c r="F26" s="2" t="s">
        <v>7</v>
      </c>
      <c r="G26" t="s">
        <v>12</v>
      </c>
      <c r="H26" t="s">
        <v>13</v>
      </c>
      <c r="I26" t="s">
        <v>8</v>
      </c>
      <c r="J26" s="2" t="s">
        <v>9</v>
      </c>
      <c r="K26" s="2" t="s">
        <v>10</v>
      </c>
      <c r="L26" s="2" t="s">
        <v>11</v>
      </c>
    </row>
    <row r="27" spans="1:12" x14ac:dyDescent="0.25">
      <c r="A27" s="1" t="s">
        <v>3</v>
      </c>
      <c r="B27" s="1">
        <v>52.900000000000006</v>
      </c>
      <c r="C27" s="30">
        <v>68.848958414998378</v>
      </c>
      <c r="D27" s="1">
        <f>C27-B27</f>
        <v>15.948958414998373</v>
      </c>
      <c r="E27" s="1">
        <f>100/C30</f>
        <v>2.4830988399607787</v>
      </c>
      <c r="F27" s="2">
        <f>E27*SQRT(SUMSQ(D27:D28/2))</f>
        <v>19.801420069432581</v>
      </c>
      <c r="G27">
        <f>C27-C30</f>
        <v>28.576699256124328</v>
      </c>
      <c r="H27">
        <f>B27-C30</f>
        <v>12.627740841125956</v>
      </c>
      <c r="I27">
        <f>SUMSQ(G27:G28)-SUMSQ(D27:D28)</f>
        <v>4818.2766980958149</v>
      </c>
      <c r="J27" s="2">
        <f>I27/SUMSQ(G27:G29)</f>
        <v>0.78445117521999808</v>
      </c>
      <c r="K27" s="2">
        <f>SUMSQ(G27:G28)/SUMSQ(H27:H28)</f>
        <v>34.800527366969931</v>
      </c>
      <c r="L27" s="2">
        <f>SUM(D27:D29)/2</f>
        <v>-8.3777408411259522</v>
      </c>
    </row>
    <row r="28" spans="1:12" x14ac:dyDescent="0.25">
      <c r="A28" s="1" t="s">
        <v>4</v>
      </c>
      <c r="B28" s="1">
        <v>44.399999999999991</v>
      </c>
      <c r="C28" s="30">
        <f>AVERAGE('[1]2018.9'!K30,'[1]2018.9'!D41)</f>
        <v>11.695559902749714</v>
      </c>
      <c r="D28" s="1">
        <f>C28-B28</f>
        <v>-32.704440097250277</v>
      </c>
      <c r="E28" s="1"/>
      <c r="F28" s="1"/>
      <c r="G28">
        <f>D28-C30</f>
        <v>-72.976699256124334</v>
      </c>
      <c r="H28">
        <f>B28-C30</f>
        <v>4.1277408411259415</v>
      </c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J29" s="1"/>
      <c r="K29" s="1"/>
      <c r="L29" s="1"/>
    </row>
    <row r="30" spans="1:12" x14ac:dyDescent="0.25">
      <c r="A30" s="1"/>
      <c r="B30" s="1"/>
      <c r="C30" s="1">
        <f>AVERAGE(C27:C29)</f>
        <v>40.27225915887405</v>
      </c>
      <c r="D30" s="1"/>
      <c r="E30" s="1"/>
      <c r="F30" s="1"/>
      <c r="J30" s="1"/>
      <c r="K30" s="1"/>
      <c r="L30" s="1"/>
    </row>
    <row r="31" spans="1:12" x14ac:dyDescent="0.25">
      <c r="A31" s="40">
        <v>832</v>
      </c>
      <c r="B31" s="40"/>
      <c r="C31" s="40"/>
      <c r="D31" s="3"/>
      <c r="E31" s="3"/>
      <c r="F31" s="37" t="s">
        <v>14</v>
      </c>
      <c r="G31" s="38"/>
      <c r="H31" s="38"/>
      <c r="I31" s="38"/>
      <c r="J31" s="38"/>
      <c r="K31" s="38"/>
      <c r="L31" s="39"/>
    </row>
    <row r="32" spans="1:12" x14ac:dyDescent="0.25">
      <c r="A32" s="3" t="s">
        <v>2</v>
      </c>
      <c r="B32" s="8" t="s">
        <v>0</v>
      </c>
      <c r="C32" s="8" t="s">
        <v>1</v>
      </c>
      <c r="D32" s="3" t="s">
        <v>5</v>
      </c>
      <c r="E32" s="3" t="s">
        <v>6</v>
      </c>
      <c r="F32" s="8" t="s">
        <v>7</v>
      </c>
      <c r="G32" t="s">
        <v>12</v>
      </c>
      <c r="H32" t="s">
        <v>13</v>
      </c>
      <c r="I32" t="s">
        <v>8</v>
      </c>
      <c r="J32" s="2" t="s">
        <v>9</v>
      </c>
      <c r="K32" s="2" t="s">
        <v>10</v>
      </c>
      <c r="L32" s="2" t="s">
        <v>11</v>
      </c>
    </row>
    <row r="33" spans="1:14" x14ac:dyDescent="0.25">
      <c r="A33" s="3" t="s">
        <v>3</v>
      </c>
      <c r="B33" s="8">
        <v>28.9</v>
      </c>
      <c r="C33" s="8">
        <v>139.43604584379162</v>
      </c>
      <c r="D33" s="3">
        <f>C33-B33</f>
        <v>110.53604584379161</v>
      </c>
      <c r="E33" s="3">
        <f>100/C36</f>
        <v>1.2153703934379507</v>
      </c>
      <c r="F33" s="8">
        <f>E33*SQRT(SUMSQ(D33:D34/2))</f>
        <v>67.17111876312218</v>
      </c>
      <c r="G33">
        <f>C33-C36</f>
        <v>57.156602029854923</v>
      </c>
      <c r="H33">
        <f>B33-C36</f>
        <v>-53.379443813936696</v>
      </c>
      <c r="I33">
        <f>SUMSQ(G33:G35)-SUMSQ(D33:D35)</f>
        <v>-5830.3208701546919</v>
      </c>
      <c r="J33" s="2">
        <f>I33/SUMSQ(G33:G35)</f>
        <v>-0.89233855337380852</v>
      </c>
      <c r="K33" s="2">
        <f>SUMSQ(G33:G35)/SUMSQ(H33:H35)</f>
        <v>1.3384668305569301</v>
      </c>
      <c r="L33" s="2">
        <f>SUM(D33:D35)/2</f>
        <v>49.229443813936697</v>
      </c>
    </row>
    <row r="34" spans="1:14" x14ac:dyDescent="0.25">
      <c r="A34" s="3" t="s">
        <v>4</v>
      </c>
      <c r="B34" s="8">
        <v>37.200000000000003</v>
      </c>
      <c r="C34" s="8">
        <f>AVERAGE('[1]2018.9'!K33,'[1]2018.9'!D47)</f>
        <v>25.122841784081782</v>
      </c>
      <c r="D34" s="3">
        <f>C34-B34</f>
        <v>-12.077158215918221</v>
      </c>
      <c r="E34" s="3"/>
      <c r="F34" s="3"/>
      <c r="G34">
        <f>C34-C36</f>
        <v>-57.156602029854909</v>
      </c>
      <c r="H34">
        <f>B34-C36</f>
        <v>-45.079443813936692</v>
      </c>
      <c r="J34" s="1"/>
      <c r="K34" s="1"/>
      <c r="L34" s="1"/>
    </row>
    <row r="35" spans="1:14" x14ac:dyDescent="0.25">
      <c r="A35" s="3"/>
      <c r="B35" s="3"/>
      <c r="C35" s="3"/>
      <c r="D35" s="3"/>
      <c r="E35" s="3"/>
      <c r="F35" s="3"/>
      <c r="J35" s="1"/>
      <c r="K35" s="1"/>
      <c r="L35" s="1"/>
    </row>
    <row r="36" spans="1:14" x14ac:dyDescent="0.25">
      <c r="A36" s="3"/>
      <c r="B36" s="3"/>
      <c r="C36" s="3">
        <f>AVERAGE(C33:C35)</f>
        <v>82.279443813936695</v>
      </c>
      <c r="D36" s="3"/>
      <c r="E36" s="3"/>
      <c r="F36" s="3"/>
      <c r="J36" s="1"/>
      <c r="K36" s="1"/>
      <c r="L36" s="1"/>
      <c r="N36" s="30"/>
    </row>
    <row r="37" spans="1:14" x14ac:dyDescent="0.25">
      <c r="A37" s="40">
        <v>833</v>
      </c>
      <c r="B37" s="40"/>
      <c r="C37" s="40"/>
      <c r="D37" s="3"/>
      <c r="E37" s="3"/>
      <c r="F37" s="37" t="s">
        <v>14</v>
      </c>
      <c r="G37" s="38"/>
      <c r="H37" s="38"/>
      <c r="I37" s="38"/>
      <c r="J37" s="38"/>
      <c r="K37" s="38"/>
      <c r="L37" s="39"/>
    </row>
    <row r="38" spans="1:14" x14ac:dyDescent="0.25">
      <c r="A38" s="3" t="s">
        <v>2</v>
      </c>
      <c r="B38" s="8" t="s">
        <v>0</v>
      </c>
      <c r="C38" s="8" t="s">
        <v>1</v>
      </c>
      <c r="D38" s="3" t="s">
        <v>5</v>
      </c>
      <c r="E38" s="3" t="s">
        <v>6</v>
      </c>
      <c r="F38" s="8" t="s">
        <v>7</v>
      </c>
      <c r="G38" t="s">
        <v>12</v>
      </c>
      <c r="H38" t="s">
        <v>13</v>
      </c>
      <c r="I38" t="s">
        <v>8</v>
      </c>
      <c r="J38" s="2" t="s">
        <v>9</v>
      </c>
      <c r="K38" s="2" t="s">
        <v>10</v>
      </c>
      <c r="L38" s="2" t="s">
        <v>11</v>
      </c>
    </row>
    <row r="39" spans="1:14" x14ac:dyDescent="0.25">
      <c r="A39" s="3" t="s">
        <v>3</v>
      </c>
      <c r="B39" s="8">
        <v>35.799999999999997</v>
      </c>
      <c r="C39" s="8">
        <v>128.874355602473</v>
      </c>
      <c r="D39" s="3">
        <f>C39-B39</f>
        <v>93.074355602473005</v>
      </c>
      <c r="E39" s="3">
        <f>100/C42</f>
        <v>0.83545352671465223</v>
      </c>
      <c r="F39" s="8">
        <f>E39*SQRT(SUMSQ(D39:D40/2))</f>
        <v>38.879649317389863</v>
      </c>
      <c r="G39">
        <f>C39-C42</f>
        <v>9.1788886466493409</v>
      </c>
      <c r="H39">
        <f>B39-C42</f>
        <v>-83.895466955823665</v>
      </c>
      <c r="I39">
        <f>SUMSQ(G39:G41)-SUMSQ(D39:D41)</f>
        <v>-10995.989782998191</v>
      </c>
      <c r="J39" s="2">
        <f>I39/SUMSQ(G39:G41)</f>
        <v>-65.256552973579474</v>
      </c>
      <c r="K39" s="2">
        <f>SUMSQ(G39:G41)/SUMSQ(H39:H41)</f>
        <v>1.5983225185418906E-2</v>
      </c>
      <c r="L39" s="2">
        <f>SUM(D39:D41)/2</f>
        <v>71.545466955823656</v>
      </c>
    </row>
    <row r="40" spans="1:14" x14ac:dyDescent="0.25">
      <c r="A40" s="3" t="s">
        <v>4</v>
      </c>
      <c r="B40" s="8">
        <v>60.5</v>
      </c>
      <c r="C40" s="8">
        <f>AVERAGE('[1]2018.9'!K41,'[1]2018.9'!D54)</f>
        <v>110.51657830917432</v>
      </c>
      <c r="D40" s="3">
        <f>C40-B40</f>
        <v>50.016578309174321</v>
      </c>
      <c r="E40" s="3"/>
      <c r="F40" s="3"/>
      <c r="G40">
        <f>C40-C42</f>
        <v>-9.1788886466493409</v>
      </c>
      <c r="H40">
        <f>B40-C42</f>
        <v>-59.195466955823662</v>
      </c>
      <c r="J40" s="1"/>
      <c r="K40" s="1"/>
      <c r="L40" s="1"/>
    </row>
    <row r="41" spans="1:14" x14ac:dyDescent="0.25">
      <c r="A41" s="3"/>
      <c r="B41" s="3"/>
      <c r="C41" s="3"/>
      <c r="D41" s="3"/>
      <c r="E41" s="3"/>
      <c r="F41" s="3"/>
      <c r="J41" s="1"/>
      <c r="K41" s="1"/>
      <c r="L41" s="1"/>
    </row>
    <row r="42" spans="1:14" x14ac:dyDescent="0.25">
      <c r="A42" s="3"/>
      <c r="B42" s="3"/>
      <c r="C42" s="3">
        <f>AVERAGE(C39:C41)</f>
        <v>119.69546695582366</v>
      </c>
      <c r="D42" s="3"/>
      <c r="E42" s="3"/>
      <c r="F42" s="3"/>
      <c r="J42" s="1"/>
      <c r="K42" s="1"/>
      <c r="L42" s="1"/>
    </row>
    <row r="43" spans="1:14" x14ac:dyDescent="0.25">
      <c r="A43" s="40">
        <v>834</v>
      </c>
      <c r="B43" s="40"/>
      <c r="C43" s="40"/>
      <c r="D43" s="1"/>
      <c r="E43" s="1"/>
      <c r="F43" s="37" t="s">
        <v>14</v>
      </c>
      <c r="G43" s="38"/>
      <c r="H43" s="38"/>
      <c r="I43" s="38"/>
      <c r="J43" s="38"/>
      <c r="K43" s="38"/>
      <c r="L43" s="39"/>
    </row>
    <row r="44" spans="1:14" x14ac:dyDescent="0.25">
      <c r="A44" s="1" t="s">
        <v>2</v>
      </c>
      <c r="B44" s="1" t="s">
        <v>0</v>
      </c>
      <c r="C44" s="1" t="s">
        <v>1</v>
      </c>
      <c r="D44" s="1" t="s">
        <v>5</v>
      </c>
      <c r="E44" s="1" t="s">
        <v>6</v>
      </c>
      <c r="F44" s="2" t="s">
        <v>7</v>
      </c>
      <c r="G44" t="s">
        <v>12</v>
      </c>
      <c r="H44" t="s">
        <v>13</v>
      </c>
      <c r="I44" t="s">
        <v>8</v>
      </c>
      <c r="J44" s="2" t="s">
        <v>9</v>
      </c>
      <c r="K44" s="2" t="s">
        <v>10</v>
      </c>
      <c r="L44" s="2" t="s">
        <v>11</v>
      </c>
    </row>
    <row r="45" spans="1:14" x14ac:dyDescent="0.25">
      <c r="A45" s="1" t="s">
        <v>3</v>
      </c>
      <c r="B45" s="1">
        <v>13.3</v>
      </c>
      <c r="C45" s="3">
        <v>17.860013944157032</v>
      </c>
      <c r="D45" s="1">
        <f>C45-B45</f>
        <v>4.5600139441570313</v>
      </c>
      <c r="E45" s="1">
        <f>100/C48</f>
        <v>4.9390750102751815</v>
      </c>
      <c r="F45" s="2">
        <f>E45*SQRT(SUMSQ(D45:D47/2))</f>
        <v>11.26112545904618</v>
      </c>
      <c r="G45">
        <f>C45-C48</f>
        <v>-2.3866921277210871</v>
      </c>
      <c r="H45">
        <f>B45-C48</f>
        <v>-6.9467060718781184</v>
      </c>
      <c r="I45">
        <f>SUMSQ(G45:G47)-SUMSQ(D45:D47)</f>
        <v>-29.952827781984254</v>
      </c>
      <c r="J45" s="2">
        <f>I45/SUMSQ(G45:G47)</f>
        <v>-2.6291479905313122</v>
      </c>
      <c r="K45" s="2">
        <f>SUMSQ(G45:G47)/SUMSQ(H45:H47)</f>
        <v>0.2155033209867554</v>
      </c>
      <c r="L45" s="2">
        <f>SUM(D45:D47)/2</f>
        <v>4.546706071878118</v>
      </c>
    </row>
    <row r="46" spans="1:14" x14ac:dyDescent="0.25">
      <c r="A46" s="1" t="s">
        <v>4</v>
      </c>
      <c r="B46" s="1">
        <v>18.100000000000001</v>
      </c>
      <c r="C46" s="1">
        <f>AVERAGE('[1]2018.9'!K53,'[1]2018.9'!D63)</f>
        <v>22.633398199599206</v>
      </c>
      <c r="D46" s="1">
        <f>C46-B46</f>
        <v>4.5333981995992048</v>
      </c>
      <c r="E46" s="1"/>
      <c r="F46" s="1"/>
      <c r="G46">
        <f>C46-C48</f>
        <v>2.3866921277210871</v>
      </c>
      <c r="H46">
        <f>B46-C48</f>
        <v>-2.1467060718781177</v>
      </c>
      <c r="J46" s="1"/>
      <c r="K46" s="1"/>
      <c r="L46" s="1"/>
    </row>
    <row r="47" spans="1:14" x14ac:dyDescent="0.25">
      <c r="A47" s="1"/>
      <c r="B47" s="1"/>
      <c r="C47" s="1"/>
      <c r="D47" s="1"/>
      <c r="E47" s="1"/>
      <c r="F47" s="1"/>
      <c r="J47" s="1"/>
      <c r="K47" s="1"/>
      <c r="L47" s="1"/>
    </row>
    <row r="48" spans="1:14" x14ac:dyDescent="0.25">
      <c r="A48" s="1"/>
      <c r="B48" s="1"/>
      <c r="C48" s="1">
        <f>AVERAGE(C45:C47)</f>
        <v>20.246706071878119</v>
      </c>
      <c r="D48" s="1"/>
      <c r="E48" s="1"/>
      <c r="F48" s="1"/>
      <c r="J48" s="1"/>
      <c r="K48" s="1"/>
      <c r="L48" s="1"/>
    </row>
  </sheetData>
  <mergeCells count="16">
    <mergeCell ref="A37:C37"/>
    <mergeCell ref="A43:C43"/>
    <mergeCell ref="A1:C1"/>
    <mergeCell ref="A7:C7"/>
    <mergeCell ref="A13:C13"/>
    <mergeCell ref="A19:C19"/>
    <mergeCell ref="A25:C25"/>
    <mergeCell ref="A31:C31"/>
    <mergeCell ref="F31:L31"/>
    <mergeCell ref="F37:L37"/>
    <mergeCell ref="F43:L43"/>
    <mergeCell ref="F1:L1"/>
    <mergeCell ref="F7:L7"/>
    <mergeCell ref="F13:L13"/>
    <mergeCell ref="F19:L19"/>
    <mergeCell ref="F25:L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N16" sqref="N16"/>
    </sheetView>
  </sheetViews>
  <sheetFormatPr defaultRowHeight="15" x14ac:dyDescent="0.25"/>
  <cols>
    <col min="1" max="2" width="15.5703125" bestFit="1" customWidth="1"/>
    <col min="3" max="3" width="16.140625" bestFit="1" customWidth="1"/>
    <col min="4" max="4" width="15.5703125" bestFit="1" customWidth="1"/>
    <col min="5" max="7" width="16.140625" bestFit="1" customWidth="1"/>
    <col min="8" max="8" width="15.5703125" bestFit="1" customWidth="1"/>
    <col min="9" max="9" width="16.140625" bestFit="1" customWidth="1"/>
    <col min="10" max="10" width="10.42578125" customWidth="1"/>
  </cols>
  <sheetData>
    <row r="1" spans="1:10" x14ac:dyDescent="0.25">
      <c r="A1" s="42" t="s">
        <v>70</v>
      </c>
      <c r="B1" s="42"/>
      <c r="C1" s="42"/>
      <c r="D1" s="42"/>
      <c r="E1" s="42" t="s">
        <v>69</v>
      </c>
      <c r="F1" s="42"/>
      <c r="G1" s="42"/>
      <c r="H1" s="42" t="s">
        <v>71</v>
      </c>
      <c r="I1" s="42"/>
      <c r="J1" s="42"/>
    </row>
    <row r="2" spans="1:10" x14ac:dyDescent="0.25">
      <c r="A2" t="s">
        <v>68</v>
      </c>
      <c r="B2" t="s">
        <v>66</v>
      </c>
      <c r="C2" t="s">
        <v>67</v>
      </c>
      <c r="D2" t="s">
        <v>72</v>
      </c>
      <c r="E2" s="33" t="s">
        <v>66</v>
      </c>
      <c r="F2" s="33" t="s">
        <v>67</v>
      </c>
      <c r="G2" t="s">
        <v>72</v>
      </c>
      <c r="H2" s="34" t="s">
        <v>66</v>
      </c>
      <c r="I2" s="34" t="s">
        <v>67</v>
      </c>
      <c r="J2" t="s">
        <v>72</v>
      </c>
    </row>
    <row r="3" spans="1:10" x14ac:dyDescent="0.25">
      <c r="A3" s="35">
        <v>817</v>
      </c>
      <c r="B3" s="34">
        <v>68.8</v>
      </c>
      <c r="C3">
        <v>68.8</v>
      </c>
      <c r="D3" s="36">
        <v>9.8000000000000007</v>
      </c>
      <c r="E3" s="33">
        <v>10.7</v>
      </c>
      <c r="F3">
        <v>10.7</v>
      </c>
      <c r="G3" s="36">
        <v>4.0999999999999996</v>
      </c>
      <c r="H3">
        <v>152.19999999999999</v>
      </c>
      <c r="I3">
        <v>152.19999999999999</v>
      </c>
      <c r="J3" s="36">
        <v>5.7</v>
      </c>
    </row>
    <row r="4" spans="1:10" x14ac:dyDescent="0.25">
      <c r="A4" s="35">
        <v>820</v>
      </c>
      <c r="B4" s="33">
        <v>67.8</v>
      </c>
      <c r="C4">
        <v>70.7</v>
      </c>
      <c r="D4" s="36">
        <v>0.7</v>
      </c>
      <c r="E4" s="33">
        <v>50.7</v>
      </c>
      <c r="F4">
        <v>51.6</v>
      </c>
      <c r="G4" s="36">
        <v>1.7</v>
      </c>
      <c r="H4">
        <v>56</v>
      </c>
      <c r="I4">
        <v>56.3</v>
      </c>
      <c r="J4" s="36">
        <v>0.5</v>
      </c>
    </row>
    <row r="5" spans="1:10" x14ac:dyDescent="0.25">
      <c r="A5" s="35">
        <v>821</v>
      </c>
      <c r="B5">
        <v>76.8</v>
      </c>
      <c r="C5">
        <v>74.3</v>
      </c>
      <c r="D5" s="36">
        <v>15.5</v>
      </c>
      <c r="E5">
        <v>28.6</v>
      </c>
      <c r="F5">
        <v>19.399999999999999</v>
      </c>
      <c r="G5" s="36">
        <v>12.7</v>
      </c>
      <c r="H5">
        <v>35.299999999999997</v>
      </c>
      <c r="I5">
        <v>31.9</v>
      </c>
      <c r="J5" s="36">
        <v>13.4</v>
      </c>
    </row>
    <row r="6" spans="1:10" x14ac:dyDescent="0.25">
      <c r="A6" s="35">
        <v>827</v>
      </c>
      <c r="B6">
        <v>5.2</v>
      </c>
      <c r="C6">
        <v>12.9</v>
      </c>
      <c r="D6" s="34">
        <v>12.9</v>
      </c>
      <c r="E6">
        <v>3.2</v>
      </c>
      <c r="F6">
        <v>11.6</v>
      </c>
      <c r="G6" s="34">
        <v>11.6</v>
      </c>
      <c r="H6">
        <v>4.7</v>
      </c>
      <c r="I6">
        <v>14.1</v>
      </c>
      <c r="J6" s="34">
        <v>14.1</v>
      </c>
    </row>
    <row r="7" spans="1:10" x14ac:dyDescent="0.25">
      <c r="A7" s="35">
        <v>829</v>
      </c>
      <c r="B7">
        <v>118.4</v>
      </c>
      <c r="C7">
        <v>127.1</v>
      </c>
      <c r="D7">
        <v>11.7</v>
      </c>
      <c r="E7">
        <v>58.8</v>
      </c>
      <c r="F7">
        <v>70.099999999999994</v>
      </c>
      <c r="G7">
        <v>8</v>
      </c>
      <c r="H7">
        <v>77.3</v>
      </c>
      <c r="I7">
        <v>84.9</v>
      </c>
      <c r="J7">
        <v>31.3</v>
      </c>
    </row>
    <row r="8" spans="1:10" x14ac:dyDescent="0.25">
      <c r="A8">
        <v>832</v>
      </c>
      <c r="B8">
        <v>64</v>
      </c>
      <c r="C8">
        <v>60.5</v>
      </c>
      <c r="D8">
        <v>15.8</v>
      </c>
      <c r="E8">
        <v>105.1</v>
      </c>
      <c r="F8">
        <v>112.5</v>
      </c>
      <c r="G8">
        <v>10.1</v>
      </c>
      <c r="H8">
        <v>51.5</v>
      </c>
      <c r="I8">
        <v>31.2</v>
      </c>
      <c r="J8">
        <v>20.2</v>
      </c>
    </row>
    <row r="9" spans="1:10" x14ac:dyDescent="0.25">
      <c r="A9" s="35">
        <v>833</v>
      </c>
      <c r="B9" s="34">
        <v>64.599999999999994</v>
      </c>
      <c r="C9">
        <v>64.599999999999994</v>
      </c>
      <c r="D9">
        <v>5.0999999999999996</v>
      </c>
      <c r="E9">
        <v>95.2</v>
      </c>
      <c r="F9">
        <v>93.5</v>
      </c>
      <c r="G9">
        <v>2.4</v>
      </c>
      <c r="H9">
        <v>66.900000000000006</v>
      </c>
      <c r="I9">
        <v>67.400000000000006</v>
      </c>
      <c r="J9">
        <v>2.5</v>
      </c>
    </row>
    <row r="10" spans="1:10" x14ac:dyDescent="0.25">
      <c r="A10" s="35">
        <v>834</v>
      </c>
      <c r="B10">
        <v>30</v>
      </c>
      <c r="C10">
        <v>22.5</v>
      </c>
      <c r="D10">
        <v>2</v>
      </c>
      <c r="E10">
        <v>12.2</v>
      </c>
      <c r="F10">
        <v>14.6</v>
      </c>
      <c r="G10">
        <v>0.9</v>
      </c>
      <c r="H10">
        <v>36.6</v>
      </c>
      <c r="I10">
        <v>38.9</v>
      </c>
      <c r="J10">
        <v>1.2</v>
      </c>
    </row>
    <row r="11" spans="1:10" x14ac:dyDescent="0.25">
      <c r="A11" s="36"/>
      <c r="B11" s="33"/>
      <c r="C11" s="36"/>
      <c r="D11" s="36"/>
      <c r="E11" s="36"/>
      <c r="F11" s="36"/>
      <c r="G11" s="36"/>
      <c r="H11" s="36"/>
    </row>
    <row r="12" spans="1:10" x14ac:dyDescent="0.25">
      <c r="A12" s="36"/>
      <c r="D12" s="36"/>
      <c r="F12" s="36"/>
      <c r="H12" s="36"/>
    </row>
    <row r="13" spans="1:10" x14ac:dyDescent="0.25">
      <c r="A13" s="36"/>
      <c r="D13" s="36"/>
      <c r="F13" s="36"/>
      <c r="H13" s="36"/>
    </row>
    <row r="14" spans="1:10" x14ac:dyDescent="0.25">
      <c r="A14" s="36"/>
      <c r="D14" s="36"/>
      <c r="F14" s="36"/>
      <c r="H14" s="36"/>
    </row>
    <row r="15" spans="1:10" x14ac:dyDescent="0.25">
      <c r="A15" s="36"/>
    </row>
    <row r="16" spans="1:10" x14ac:dyDescent="0.25">
      <c r="A16" s="36"/>
    </row>
    <row r="17" spans="1:1" x14ac:dyDescent="0.25">
      <c r="A17" s="36"/>
    </row>
    <row r="18" spans="1:1" x14ac:dyDescent="0.25">
      <c r="A18" s="36"/>
    </row>
    <row r="19" spans="1:1" x14ac:dyDescent="0.25">
      <c r="A19" s="36"/>
    </row>
  </sheetData>
  <mergeCells count="3">
    <mergeCell ref="H1:J1"/>
    <mergeCell ref="A1:D1"/>
    <mergeCell ref="E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activeCell="B47" sqref="B47"/>
    </sheetView>
  </sheetViews>
  <sheetFormatPr defaultRowHeight="15" x14ac:dyDescent="0.25"/>
  <cols>
    <col min="1" max="2" width="18" style="32" bestFit="1" customWidth="1"/>
    <col min="3" max="3" width="12" style="32" bestFit="1" customWidth="1"/>
    <col min="4" max="4" width="12.7109375" style="32" hidden="1" customWidth="1"/>
    <col min="5" max="5" width="12" style="32" hidden="1" customWidth="1"/>
    <col min="6" max="6" width="12" style="32" bestFit="1" customWidth="1"/>
    <col min="7" max="8" width="12.7109375" style="32" hidden="1" customWidth="1"/>
    <col min="9" max="9" width="19.5703125" style="32" hidden="1" customWidth="1"/>
    <col min="10" max="16384" width="9.140625" style="32"/>
  </cols>
  <sheetData>
    <row r="1" spans="1:12" x14ac:dyDescent="0.25">
      <c r="A1" s="40">
        <v>817</v>
      </c>
      <c r="B1" s="40"/>
      <c r="C1" s="40"/>
      <c r="D1" s="1"/>
      <c r="E1" s="1"/>
      <c r="F1" s="37" t="s">
        <v>14</v>
      </c>
      <c r="G1" s="38"/>
      <c r="H1" s="38"/>
      <c r="I1" s="38"/>
      <c r="J1" s="38"/>
      <c r="K1" s="38"/>
      <c r="L1" s="38"/>
    </row>
    <row r="2" spans="1:12" x14ac:dyDescent="0.25">
      <c r="A2" s="1" t="s">
        <v>2</v>
      </c>
      <c r="B2" s="1" t="s">
        <v>0</v>
      </c>
      <c r="C2" s="1" t="s">
        <v>1</v>
      </c>
      <c r="D2" s="1" t="s">
        <v>5</v>
      </c>
      <c r="E2" s="1" t="s">
        <v>6</v>
      </c>
      <c r="F2" s="2" t="s">
        <v>7</v>
      </c>
      <c r="G2" s="32" t="s">
        <v>12</v>
      </c>
      <c r="H2" s="32" t="s">
        <v>13</v>
      </c>
      <c r="I2" s="32" t="s">
        <v>8</v>
      </c>
      <c r="J2" s="2" t="s">
        <v>9</v>
      </c>
      <c r="K2" s="2" t="s">
        <v>10</v>
      </c>
      <c r="L2" s="2" t="s">
        <v>11</v>
      </c>
    </row>
    <row r="3" spans="1:12" x14ac:dyDescent="0.25">
      <c r="A3" s="1" t="s">
        <v>3</v>
      </c>
      <c r="B3" s="1">
        <v>67.099999999999994</v>
      </c>
      <c r="C3" s="1">
        <v>76.197647135914266</v>
      </c>
      <c r="D3" s="1">
        <f>C3-B3</f>
        <v>9.0976471359142721</v>
      </c>
      <c r="E3" s="1">
        <f>100/C6</f>
        <v>2.4479647949583496</v>
      </c>
      <c r="F3" s="2">
        <f>E3*SQRT(SUMSQ(D3:D5/2))</f>
        <v>11.135359952835898</v>
      </c>
      <c r="G3" s="32">
        <f>C3-C6</f>
        <v>35.347386459799672</v>
      </c>
      <c r="H3" s="32">
        <f>B3-C6</f>
        <v>26.2497393238854</v>
      </c>
      <c r="I3" s="32">
        <f>SUMSQ(G3:G5)-SUMSQ(D3:D5)</f>
        <v>4043.9288546814751</v>
      </c>
      <c r="J3" s="2">
        <f>I3/SUMSQ(G3:G5)</f>
        <v>0.97032108882968471</v>
      </c>
      <c r="K3" s="2">
        <f>SUMSQ(G3:G5)/SUMSQ(H3:H5)</f>
        <v>1.3040476699693528</v>
      </c>
      <c r="L3" s="2">
        <f>SUM(D3:D5)/2</f>
        <v>1.3502606761145968</v>
      </c>
    </row>
    <row r="4" spans="1:12" x14ac:dyDescent="0.25">
      <c r="A4" s="1" t="s">
        <v>4</v>
      </c>
      <c r="B4" s="1">
        <v>11.9</v>
      </c>
      <c r="C4" s="1">
        <f>AVERAGE('[1]2018.9'!K2,'[1]2018.9'!D2)</f>
        <v>5.5028742163149218</v>
      </c>
      <c r="D4" s="1">
        <f>C4-B4</f>
        <v>-6.3971257836850786</v>
      </c>
      <c r="E4" s="1"/>
      <c r="F4" s="1"/>
      <c r="G4" s="32">
        <f>C4-C6</f>
        <v>-35.347386459799672</v>
      </c>
      <c r="H4" s="32">
        <f>B4-C6</f>
        <v>-28.950260676114596</v>
      </c>
      <c r="J4" s="1"/>
      <c r="K4" s="1"/>
      <c r="L4" s="1"/>
    </row>
    <row r="5" spans="1:12" x14ac:dyDescent="0.25">
      <c r="A5" s="1"/>
      <c r="B5" s="5"/>
      <c r="C5" s="5"/>
      <c r="D5" s="1"/>
      <c r="E5" s="1"/>
      <c r="F5" s="1"/>
      <c r="G5" s="32">
        <f>C5-C6</f>
        <v>-40.850260676114594</v>
      </c>
      <c r="H5" s="32">
        <f>B5-C6</f>
        <v>-40.850260676114594</v>
      </c>
      <c r="J5" s="1"/>
      <c r="K5" s="1"/>
      <c r="L5" s="1"/>
    </row>
    <row r="6" spans="1:12" x14ac:dyDescent="0.25">
      <c r="A6" s="1"/>
      <c r="B6" s="1"/>
      <c r="C6" s="1">
        <f>AVERAGE(C3:C5)</f>
        <v>40.850260676114594</v>
      </c>
      <c r="D6" s="1"/>
      <c r="E6" s="1"/>
      <c r="F6" s="1"/>
      <c r="J6" s="1"/>
      <c r="K6" s="1"/>
      <c r="L6" s="1"/>
    </row>
    <row r="7" spans="1:12" x14ac:dyDescent="0.25">
      <c r="A7" s="40">
        <v>820</v>
      </c>
      <c r="B7" s="40"/>
      <c r="C7" s="40"/>
      <c r="D7" s="1"/>
      <c r="E7" s="1"/>
      <c r="F7" s="37" t="s">
        <v>14</v>
      </c>
      <c r="G7" s="38"/>
      <c r="H7" s="38"/>
      <c r="I7" s="38"/>
      <c r="J7" s="38"/>
      <c r="K7" s="38"/>
      <c r="L7" s="38"/>
    </row>
    <row r="8" spans="1:12" x14ac:dyDescent="0.25">
      <c r="A8" s="1" t="s">
        <v>2</v>
      </c>
      <c r="B8" s="1" t="s">
        <v>0</v>
      </c>
      <c r="C8" s="1" t="s">
        <v>1</v>
      </c>
      <c r="D8" s="1" t="s">
        <v>5</v>
      </c>
      <c r="E8" s="1" t="s">
        <v>6</v>
      </c>
      <c r="F8" s="2" t="s">
        <v>7</v>
      </c>
      <c r="G8" s="32" t="s">
        <v>12</v>
      </c>
      <c r="H8" s="32" t="s">
        <v>13</v>
      </c>
      <c r="I8" s="32" t="s">
        <v>8</v>
      </c>
      <c r="J8" s="2" t="s">
        <v>9</v>
      </c>
      <c r="K8" s="2" t="s">
        <v>10</v>
      </c>
      <c r="L8" s="2" t="s">
        <v>11</v>
      </c>
    </row>
    <row r="9" spans="1:12" x14ac:dyDescent="0.25">
      <c r="A9" s="1" t="s">
        <v>3</v>
      </c>
      <c r="B9" s="1">
        <v>47.5</v>
      </c>
      <c r="C9" s="1">
        <v>25.806089180879738</v>
      </c>
      <c r="D9" s="1">
        <f>C9-B9</f>
        <v>-21.693910819120262</v>
      </c>
      <c r="E9" s="1">
        <f>100/C12</f>
        <v>1.9892564673153859</v>
      </c>
      <c r="F9" s="2">
        <f>E9*SQRT(SUMSQ(D9:D11/2))</f>
        <v>21.5773761991491</v>
      </c>
      <c r="G9" s="32">
        <f>C9-C12</f>
        <v>-24.463949722125896</v>
      </c>
      <c r="H9" s="32">
        <f>B9-C12</f>
        <v>-2.7700389030056343</v>
      </c>
      <c r="I9" s="32">
        <f>SUMSQ(G9:G11)-SUMSQ(D9:D11)</f>
        <v>-384.81089227493408</v>
      </c>
      <c r="J9" s="2">
        <f>I9/SUMSQ(G9:G11)</f>
        <v>-0.32148758759079382</v>
      </c>
      <c r="K9" s="2">
        <f>SUMSQ(G9:G11)/SUMSQ(H9:H11)</f>
        <v>13.861724264965614</v>
      </c>
      <c r="L9" s="2">
        <f>SUM(D9:D11)/2</f>
        <v>5.820038903005635</v>
      </c>
    </row>
    <row r="10" spans="1:12" x14ac:dyDescent="0.25">
      <c r="A10" s="1" t="s">
        <v>4</v>
      </c>
      <c r="B10" s="1">
        <v>41.4</v>
      </c>
      <c r="C10" s="1">
        <f>AVERAGE('[1]2018.9'!K13,'[1]2018.9'!D13)</f>
        <v>74.733988625131531</v>
      </c>
      <c r="D10" s="1">
        <f>C10-B10</f>
        <v>33.333988625131532</v>
      </c>
      <c r="E10" s="1"/>
      <c r="F10" s="1"/>
      <c r="G10" s="32">
        <f>C10-C12</f>
        <v>24.463949722125896</v>
      </c>
      <c r="H10" s="32">
        <f>B10-C12</f>
        <v>-8.8700389030056357</v>
      </c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J11" s="1"/>
      <c r="K11" s="1"/>
      <c r="L11" s="1"/>
    </row>
    <row r="12" spans="1:12" x14ac:dyDescent="0.25">
      <c r="A12" s="1"/>
      <c r="B12" s="1"/>
      <c r="C12" s="1">
        <f>AVERAGE(C9:C11)</f>
        <v>50.270038903005634</v>
      </c>
      <c r="D12" s="1"/>
      <c r="E12" s="1"/>
      <c r="F12" s="1"/>
      <c r="J12" s="1"/>
      <c r="K12" s="1"/>
      <c r="L12" s="1"/>
    </row>
    <row r="13" spans="1:12" x14ac:dyDescent="0.25">
      <c r="A13" s="41">
        <v>821</v>
      </c>
      <c r="B13" s="41"/>
      <c r="C13" s="41"/>
      <c r="D13" s="1"/>
      <c r="E13" s="1"/>
      <c r="F13" s="37" t="s">
        <v>14</v>
      </c>
      <c r="G13" s="38"/>
      <c r="H13" s="38"/>
      <c r="I13" s="38"/>
      <c r="J13" s="38"/>
      <c r="K13" s="38"/>
      <c r="L13" s="39"/>
    </row>
    <row r="14" spans="1:12" x14ac:dyDescent="0.25">
      <c r="A14" s="1" t="s">
        <v>2</v>
      </c>
      <c r="B14" s="1" t="s">
        <v>0</v>
      </c>
      <c r="C14" s="1" t="s">
        <v>1</v>
      </c>
      <c r="D14" s="1" t="s">
        <v>5</v>
      </c>
      <c r="E14" s="1" t="s">
        <v>6</v>
      </c>
      <c r="F14" s="8" t="s">
        <v>7</v>
      </c>
      <c r="G14" s="32" t="s">
        <v>12</v>
      </c>
      <c r="H14" s="32" t="s">
        <v>13</v>
      </c>
      <c r="I14" s="32" t="s">
        <v>8</v>
      </c>
      <c r="J14" s="2" t="s">
        <v>9</v>
      </c>
      <c r="K14" s="2" t="s">
        <v>10</v>
      </c>
      <c r="L14" s="2" t="s">
        <v>11</v>
      </c>
    </row>
    <row r="15" spans="1:12" x14ac:dyDescent="0.25">
      <c r="A15" s="32" t="s">
        <v>3</v>
      </c>
      <c r="B15" s="8">
        <v>1.6</v>
      </c>
      <c r="C15" s="9">
        <v>24.51</v>
      </c>
      <c r="D15" s="4">
        <f>C15-B15</f>
        <v>22.91</v>
      </c>
      <c r="E15" s="1">
        <f>100/C17</f>
        <v>6.1252685194569603</v>
      </c>
      <c r="F15" s="8">
        <f>E15*SQRT(SUMSQ(D15:D16/2))</f>
        <v>70.164950890379487</v>
      </c>
      <c r="G15" s="6">
        <f>C15-C17</f>
        <v>8.1841851100324412</v>
      </c>
      <c r="H15" s="6">
        <f>B15-C17</f>
        <v>-14.725814889967561</v>
      </c>
      <c r="I15" s="7">
        <f>SUMSQ(G15:G16)-SUMSQ(D15:D16)</f>
        <v>-496.14048774136063</v>
      </c>
      <c r="J15" s="2">
        <f>I15/SUMSQ(G15:G16)</f>
        <v>-3.7035975335480225</v>
      </c>
      <c r="K15" s="2">
        <f>SUMSQ(G15:G16)/SUMSQ(H15:H16)</f>
        <v>0.6057456037573995</v>
      </c>
      <c r="L15" s="2">
        <f>SUM(D15:D16)/2</f>
        <v>6.3258148899675604</v>
      </c>
    </row>
    <row r="16" spans="1:12" x14ac:dyDescent="0.25">
      <c r="A16" s="1" t="s">
        <v>4</v>
      </c>
      <c r="B16" s="1">
        <v>18.399999999999999</v>
      </c>
      <c r="C16" s="32">
        <f>AVERAGE('[1]2018.9'!K17,'[1]2018.9'!D24)</f>
        <v>8.1416297799351192</v>
      </c>
      <c r="D16" s="4">
        <f>C16-B16</f>
        <v>-10.258370220064879</v>
      </c>
      <c r="E16" s="1"/>
      <c r="F16" s="1"/>
      <c r="G16" s="6">
        <f>C16-C17</f>
        <v>-8.1841851100324412</v>
      </c>
      <c r="H16" s="6">
        <f>B16-C17</f>
        <v>2.0741851100324382</v>
      </c>
      <c r="J16" s="1"/>
      <c r="K16" s="1"/>
      <c r="L16" s="1"/>
    </row>
    <row r="17" spans="1:12" x14ac:dyDescent="0.25">
      <c r="A17" s="1"/>
      <c r="B17" s="1"/>
      <c r="C17" s="4">
        <f>AVERAGE(C15:C16)</f>
        <v>16.32581488996756</v>
      </c>
      <c r="D17" s="1"/>
      <c r="E17" s="1"/>
      <c r="F17" s="1"/>
      <c r="H17" s="32">
        <f>B17-C18</f>
        <v>0</v>
      </c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J18" s="1"/>
      <c r="K18" s="1"/>
      <c r="L18" s="1"/>
    </row>
    <row r="19" spans="1:12" x14ac:dyDescent="0.25">
      <c r="A19" s="40">
        <v>827</v>
      </c>
      <c r="B19" s="40"/>
      <c r="C19" s="40"/>
      <c r="D19" s="1"/>
      <c r="E19" s="1"/>
      <c r="F19" s="37" t="s">
        <v>14</v>
      </c>
      <c r="G19" s="38"/>
      <c r="H19" s="38"/>
      <c r="I19" s="38"/>
      <c r="J19" s="38"/>
      <c r="K19" s="38"/>
      <c r="L19" s="39"/>
    </row>
    <row r="20" spans="1:12" x14ac:dyDescent="0.25">
      <c r="A20" s="1" t="s">
        <v>2</v>
      </c>
      <c r="B20" s="1" t="s">
        <v>0</v>
      </c>
      <c r="C20" s="1" t="s">
        <v>1</v>
      </c>
      <c r="D20" s="1" t="s">
        <v>5</v>
      </c>
      <c r="E20" s="1" t="s">
        <v>6</v>
      </c>
      <c r="F20" s="2" t="s">
        <v>7</v>
      </c>
      <c r="G20" s="32" t="s">
        <v>12</v>
      </c>
      <c r="H20" s="32" t="s">
        <v>13</v>
      </c>
      <c r="I20" s="32" t="s">
        <v>8</v>
      </c>
      <c r="J20" s="2" t="s">
        <v>9</v>
      </c>
      <c r="K20" s="2" t="s">
        <v>10</v>
      </c>
      <c r="L20" s="2" t="s">
        <v>11</v>
      </c>
    </row>
    <row r="21" spans="1:12" x14ac:dyDescent="0.25">
      <c r="A21" s="1" t="s">
        <v>3</v>
      </c>
      <c r="B21" s="1">
        <v>3.8</v>
      </c>
      <c r="C21" s="1">
        <v>2.7945686422723202</v>
      </c>
      <c r="D21" s="1">
        <f>C21-B21</f>
        <v>-1.0054313577276797</v>
      </c>
      <c r="E21" s="1">
        <f>100/C24</f>
        <v>9.0928774327374473</v>
      </c>
      <c r="F21" s="2">
        <f>E21*SQRT(SUMSQ(D21:D23/2))</f>
        <v>4.5711320514242946</v>
      </c>
      <c r="G21" s="32">
        <f>C21-C24</f>
        <v>-8.203050179682327</v>
      </c>
      <c r="H21" s="32">
        <f>B21-C24</f>
        <v>-7.1976188219546477</v>
      </c>
      <c r="I21" s="32">
        <f>SUMSQ(G21:G23)-SUMSQ(D21:D23)</f>
        <v>43.306460807004669</v>
      </c>
      <c r="J21" s="2">
        <f>I21/SUMSQ(G21:G23)</f>
        <v>0.32178956792486957</v>
      </c>
      <c r="K21" s="2">
        <f>SUMSQ(G21:G23)/SUMSQ(H21:H23)</f>
        <v>2.516007547582372</v>
      </c>
      <c r="L21" s="2">
        <f>SUM(D21:D23)/2</f>
        <v>4.2476188219546476</v>
      </c>
    </row>
    <row r="22" spans="1:12" x14ac:dyDescent="0.25">
      <c r="A22" s="1" t="s">
        <v>4</v>
      </c>
      <c r="B22" s="1">
        <v>9.6999999999999993</v>
      </c>
      <c r="C22" s="1">
        <v>19.200669001636975</v>
      </c>
      <c r="D22" s="1">
        <f>C22-B22</f>
        <v>9.5006690016369753</v>
      </c>
      <c r="E22" s="1"/>
      <c r="F22" s="1"/>
      <c r="G22" s="32">
        <f>C22-C24</f>
        <v>8.203050179682327</v>
      </c>
      <c r="H22" s="32">
        <f>B22-C24</f>
        <v>-1.2976188219546483</v>
      </c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J23" s="1"/>
      <c r="K23" s="1"/>
      <c r="L23" s="1"/>
    </row>
    <row r="24" spans="1:12" x14ac:dyDescent="0.25">
      <c r="A24" s="1"/>
      <c r="B24" s="1"/>
      <c r="C24" s="1">
        <f>AVERAGE(C21:C23)</f>
        <v>10.997618821954648</v>
      </c>
      <c r="D24" s="1"/>
      <c r="E24" s="1"/>
      <c r="F24" s="1"/>
      <c r="J24" s="1"/>
      <c r="K24" s="1"/>
      <c r="L24" s="1"/>
    </row>
    <row r="25" spans="1:12" x14ac:dyDescent="0.25">
      <c r="A25" s="40">
        <v>829</v>
      </c>
      <c r="B25" s="40"/>
      <c r="C25" s="40"/>
      <c r="D25" s="1"/>
      <c r="E25" s="1"/>
      <c r="F25" s="37" t="s">
        <v>14</v>
      </c>
      <c r="G25" s="38"/>
      <c r="H25" s="38"/>
      <c r="I25" s="38"/>
      <c r="J25" s="38"/>
      <c r="K25" s="38"/>
      <c r="L25" s="39"/>
    </row>
    <row r="26" spans="1:12" x14ac:dyDescent="0.25">
      <c r="A26" s="1" t="s">
        <v>2</v>
      </c>
      <c r="B26" s="1" t="s">
        <v>0</v>
      </c>
      <c r="C26" s="1" t="s">
        <v>1</v>
      </c>
      <c r="D26" s="1" t="s">
        <v>5</v>
      </c>
      <c r="E26" s="1" t="s">
        <v>6</v>
      </c>
      <c r="F26" s="2" t="s">
        <v>7</v>
      </c>
      <c r="G26" s="32" t="s">
        <v>12</v>
      </c>
      <c r="H26" s="32" t="s">
        <v>13</v>
      </c>
      <c r="I26" s="32" t="s">
        <v>8</v>
      </c>
      <c r="J26" s="2" t="s">
        <v>9</v>
      </c>
      <c r="K26" s="2" t="s">
        <v>10</v>
      </c>
      <c r="L26" s="2" t="s">
        <v>11</v>
      </c>
    </row>
    <row r="27" spans="1:12" x14ac:dyDescent="0.25">
      <c r="A27" s="1" t="s">
        <v>3</v>
      </c>
      <c r="B27" s="1">
        <v>41.9</v>
      </c>
      <c r="C27" s="32">
        <v>68.848958414998378</v>
      </c>
      <c r="D27" s="1">
        <f>C27-B27</f>
        <v>26.94895841499838</v>
      </c>
      <c r="E27" s="1">
        <f>100/C30</f>
        <v>2.4830988399607787</v>
      </c>
      <c r="F27" s="2">
        <f>E27*SQRT(SUMSQ(D27:D28/2))</f>
        <v>33.45846368921687</v>
      </c>
      <c r="G27" s="32">
        <f>C27-C30</f>
        <v>28.576699256124328</v>
      </c>
      <c r="H27" s="32">
        <f>B27-C30</f>
        <v>1.6277408411259486</v>
      </c>
      <c r="I27" s="32">
        <f>SUMSQ(G27:G28)-SUMSQ(D27:D28)</f>
        <v>3428.1921041435226</v>
      </c>
      <c r="J27" s="2">
        <f>I27/SUMSQ(G27:G29)</f>
        <v>0.74391402202737689</v>
      </c>
      <c r="K27" s="2">
        <f>SUMSQ(G27:G28)/SUMSQ(H27:H28)</f>
        <v>82.979981550285871</v>
      </c>
      <c r="L27" s="2">
        <f>SUM(D27:D29)/2</f>
        <v>2.8222591588740471</v>
      </c>
    </row>
    <row r="28" spans="1:12" x14ac:dyDescent="0.25">
      <c r="A28" s="1" t="s">
        <v>4</v>
      </c>
      <c r="B28" s="1">
        <v>33</v>
      </c>
      <c r="C28" s="32">
        <f>AVERAGE('[1]2018.9'!K30,'[1]2018.9'!D41)</f>
        <v>11.695559902749714</v>
      </c>
      <c r="D28" s="1">
        <f>C28-B28</f>
        <v>-21.304440097250286</v>
      </c>
      <c r="E28" s="1"/>
      <c r="F28" s="1"/>
      <c r="G28" s="32">
        <f>D28-C30</f>
        <v>-61.576699256124336</v>
      </c>
      <c r="H28" s="32">
        <f>B28-C30</f>
        <v>-7.2722591588740499</v>
      </c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J29" s="1"/>
      <c r="K29" s="1"/>
      <c r="L29" s="1"/>
    </row>
    <row r="30" spans="1:12" x14ac:dyDescent="0.25">
      <c r="A30" s="1"/>
      <c r="B30" s="1"/>
      <c r="C30" s="1">
        <f>AVERAGE(C27:C29)</f>
        <v>40.27225915887405</v>
      </c>
      <c r="D30" s="1"/>
      <c r="E30" s="1"/>
      <c r="F30" s="1"/>
      <c r="J30" s="1"/>
      <c r="K30" s="1"/>
      <c r="L30" s="1"/>
    </row>
    <row r="31" spans="1:12" x14ac:dyDescent="0.25">
      <c r="A31" s="40">
        <v>832</v>
      </c>
      <c r="B31" s="40"/>
      <c r="C31" s="40"/>
      <c r="D31" s="3"/>
      <c r="E31" s="3"/>
      <c r="F31" s="37" t="s">
        <v>14</v>
      </c>
      <c r="G31" s="38"/>
      <c r="H31" s="38"/>
      <c r="I31" s="38"/>
      <c r="J31" s="38"/>
      <c r="K31" s="38"/>
      <c r="L31" s="39"/>
    </row>
    <row r="32" spans="1:12" x14ac:dyDescent="0.25">
      <c r="A32" s="3" t="s">
        <v>2</v>
      </c>
      <c r="B32" s="8" t="s">
        <v>0</v>
      </c>
      <c r="C32" s="8" t="s">
        <v>1</v>
      </c>
      <c r="D32" s="3" t="s">
        <v>5</v>
      </c>
      <c r="E32" s="3" t="s">
        <v>6</v>
      </c>
      <c r="F32" s="8" t="s">
        <v>7</v>
      </c>
      <c r="G32" s="32" t="s">
        <v>12</v>
      </c>
      <c r="H32" s="32" t="s">
        <v>13</v>
      </c>
      <c r="I32" s="32" t="s">
        <v>8</v>
      </c>
      <c r="J32" s="2" t="s">
        <v>9</v>
      </c>
      <c r="K32" s="2" t="s">
        <v>10</v>
      </c>
      <c r="L32" s="2" t="s">
        <v>11</v>
      </c>
    </row>
    <row r="33" spans="1:12" x14ac:dyDescent="0.25">
      <c r="A33" s="3" t="s">
        <v>3</v>
      </c>
      <c r="B33" s="8">
        <v>11.799999999999997</v>
      </c>
      <c r="C33" s="8">
        <v>139.43604584379162</v>
      </c>
      <c r="D33" s="3">
        <f>C33-B33</f>
        <v>127.63604584379162</v>
      </c>
      <c r="E33" s="3">
        <f>100/C36</f>
        <v>1.2153703934379507</v>
      </c>
      <c r="F33" s="8">
        <f>E33*SQRT(SUMSQ(D33:D34/2))</f>
        <v>77.562535627016672</v>
      </c>
      <c r="G33" s="32">
        <f>C33-C36</f>
        <v>57.156602029854923</v>
      </c>
      <c r="H33" s="32">
        <f>B33-C36</f>
        <v>-70.479443813936697</v>
      </c>
      <c r="I33" s="32">
        <f>SUMSQ(G33:G35)-SUMSQ(D33:D35)</f>
        <v>-9767.9456534122073</v>
      </c>
      <c r="J33" s="2">
        <f>I33/SUMSQ(G33:G35)</f>
        <v>-1.4949973917247825</v>
      </c>
      <c r="K33" s="2">
        <f>SUMSQ(G33:G35)/SUMSQ(H33:H35)</f>
        <v>0.8301736574630969</v>
      </c>
      <c r="L33" s="2">
        <f>SUM(D33:D35)/2</f>
        <v>62.1794438139367</v>
      </c>
    </row>
    <row r="34" spans="1:12" x14ac:dyDescent="0.25">
      <c r="A34" s="3" t="s">
        <v>4</v>
      </c>
      <c r="B34" s="8">
        <v>28.4</v>
      </c>
      <c r="C34" s="8">
        <f>AVERAGE('[1]2018.9'!K33,'[1]2018.9'!D47)</f>
        <v>25.122841784081782</v>
      </c>
      <c r="D34" s="3">
        <f>C34-B34</f>
        <v>-3.2771582159182167</v>
      </c>
      <c r="E34" s="3"/>
      <c r="F34" s="3"/>
      <c r="G34" s="32">
        <f>C34-C36</f>
        <v>-57.156602029854909</v>
      </c>
      <c r="H34" s="32">
        <f>B34-C36</f>
        <v>-53.879443813936696</v>
      </c>
      <c r="J34" s="1"/>
      <c r="K34" s="1"/>
      <c r="L34" s="1"/>
    </row>
    <row r="35" spans="1:12" x14ac:dyDescent="0.25">
      <c r="A35" s="3"/>
      <c r="B35" s="3"/>
      <c r="C35" s="3"/>
      <c r="D35" s="3"/>
      <c r="E35" s="3"/>
      <c r="F35" s="3"/>
      <c r="J35" s="1"/>
      <c r="K35" s="1"/>
      <c r="L35" s="1"/>
    </row>
    <row r="36" spans="1:12" x14ac:dyDescent="0.25">
      <c r="A36" s="3"/>
      <c r="B36" s="3"/>
      <c r="C36" s="3">
        <f>AVERAGE(C33:C35)</f>
        <v>82.279443813936695</v>
      </c>
      <c r="D36" s="3"/>
      <c r="E36" s="3"/>
      <c r="F36" s="3"/>
      <c r="J36" s="1"/>
      <c r="K36" s="1"/>
      <c r="L36" s="1"/>
    </row>
    <row r="37" spans="1:12" x14ac:dyDescent="0.25">
      <c r="A37" s="40">
        <v>833</v>
      </c>
      <c r="B37" s="40"/>
      <c r="C37" s="40"/>
      <c r="D37" s="3"/>
      <c r="E37" s="3"/>
      <c r="F37" s="37" t="s">
        <v>14</v>
      </c>
      <c r="G37" s="38"/>
      <c r="H37" s="38"/>
      <c r="I37" s="38"/>
      <c r="J37" s="38"/>
      <c r="K37" s="38"/>
      <c r="L37" s="39"/>
    </row>
    <row r="38" spans="1:12" x14ac:dyDescent="0.25">
      <c r="A38" s="3" t="s">
        <v>2</v>
      </c>
      <c r="B38" s="8" t="s">
        <v>0</v>
      </c>
      <c r="C38" s="8" t="s">
        <v>1</v>
      </c>
      <c r="D38" s="3" t="s">
        <v>5</v>
      </c>
      <c r="E38" s="3" t="s">
        <v>6</v>
      </c>
      <c r="F38" s="8" t="s">
        <v>7</v>
      </c>
      <c r="G38" s="32" t="s">
        <v>12</v>
      </c>
      <c r="H38" s="32" t="s">
        <v>13</v>
      </c>
      <c r="I38" s="32" t="s">
        <v>8</v>
      </c>
      <c r="J38" s="2" t="s">
        <v>9</v>
      </c>
      <c r="K38" s="2" t="s">
        <v>10</v>
      </c>
      <c r="L38" s="2" t="s">
        <v>11</v>
      </c>
    </row>
    <row r="39" spans="1:12" x14ac:dyDescent="0.25">
      <c r="A39" s="3" t="s">
        <v>3</v>
      </c>
      <c r="B39" s="8">
        <v>18.8</v>
      </c>
      <c r="C39" s="8">
        <v>128.874355602473</v>
      </c>
      <c r="D39" s="3">
        <f>C39-B39</f>
        <v>110.07435560247301</v>
      </c>
      <c r="E39" s="3">
        <f>100/C42</f>
        <v>0.83545352671465223</v>
      </c>
      <c r="F39" s="8">
        <f>E39*SQRT(SUMSQ(D39:D40/2))</f>
        <v>45.981004294464405</v>
      </c>
      <c r="G39" s="32">
        <f>C39-C42</f>
        <v>9.1788886466493409</v>
      </c>
      <c r="H39" s="32">
        <f>B39-C42</f>
        <v>-100.89546695582366</v>
      </c>
      <c r="I39" s="32">
        <f>SUMSQ(G39:G41)-SUMSQ(D39:D41)</f>
        <v>-16033.188750477319</v>
      </c>
      <c r="J39" s="2">
        <f>I39/SUMSQ(G39:G41)</f>
        <v>-95.15020036201264</v>
      </c>
      <c r="K39" s="2">
        <f>SUMSQ(G39:G41)/SUMSQ(H39:H41)</f>
        <v>1.0855227908307192E-2</v>
      </c>
      <c r="L39" s="2">
        <f>SUM(D39:D41)/2</f>
        <v>86.995466955823659</v>
      </c>
    </row>
    <row r="40" spans="1:12" x14ac:dyDescent="0.25">
      <c r="A40" s="3" t="s">
        <v>4</v>
      </c>
      <c r="B40" s="8">
        <v>46.6</v>
      </c>
      <c r="C40" s="8">
        <f>AVERAGE('[1]2018.9'!K41,'[1]2018.9'!D54)</f>
        <v>110.51657830917432</v>
      </c>
      <c r="D40" s="3">
        <f>C40-B40</f>
        <v>63.916578309174319</v>
      </c>
      <c r="E40" s="3"/>
      <c r="F40" s="3"/>
      <c r="G40" s="32">
        <f>C40-C42</f>
        <v>-9.1788886466493409</v>
      </c>
      <c r="H40" s="32">
        <f>B40-C42</f>
        <v>-73.095466955823667</v>
      </c>
      <c r="J40" s="1"/>
      <c r="K40" s="1"/>
      <c r="L40" s="1"/>
    </row>
    <row r="41" spans="1:12" x14ac:dyDescent="0.25">
      <c r="A41" s="3"/>
      <c r="B41" s="3"/>
      <c r="C41" s="3"/>
      <c r="D41" s="3"/>
      <c r="E41" s="3"/>
      <c r="F41" s="3"/>
      <c r="J41" s="1"/>
      <c r="K41" s="1"/>
      <c r="L41" s="1"/>
    </row>
    <row r="42" spans="1:12" x14ac:dyDescent="0.25">
      <c r="A42" s="3"/>
      <c r="B42" s="3"/>
      <c r="C42" s="3">
        <f>AVERAGE(C39:C41)</f>
        <v>119.69546695582366</v>
      </c>
      <c r="D42" s="3"/>
      <c r="E42" s="3"/>
      <c r="F42" s="3"/>
      <c r="J42" s="1"/>
      <c r="K42" s="1"/>
      <c r="L42" s="1"/>
    </row>
    <row r="43" spans="1:12" x14ac:dyDescent="0.25">
      <c r="A43" s="40">
        <v>834</v>
      </c>
      <c r="B43" s="40"/>
      <c r="C43" s="40"/>
      <c r="D43" s="1"/>
      <c r="E43" s="1"/>
      <c r="F43" s="37" t="s">
        <v>14</v>
      </c>
      <c r="G43" s="38"/>
      <c r="H43" s="38"/>
      <c r="I43" s="38"/>
      <c r="J43" s="38"/>
      <c r="K43" s="38"/>
      <c r="L43" s="39"/>
    </row>
    <row r="44" spans="1:12" x14ac:dyDescent="0.25">
      <c r="A44" s="1" t="s">
        <v>2</v>
      </c>
      <c r="B44" s="1" t="s">
        <v>0</v>
      </c>
      <c r="C44" s="1" t="s">
        <v>1</v>
      </c>
      <c r="D44" s="1" t="s">
        <v>5</v>
      </c>
      <c r="E44" s="1" t="s">
        <v>6</v>
      </c>
      <c r="F44" s="2" t="s">
        <v>7</v>
      </c>
      <c r="G44" s="32" t="s">
        <v>12</v>
      </c>
      <c r="H44" s="32" t="s">
        <v>13</v>
      </c>
      <c r="I44" s="32" t="s">
        <v>8</v>
      </c>
      <c r="J44" s="2" t="s">
        <v>9</v>
      </c>
      <c r="K44" s="2" t="s">
        <v>10</v>
      </c>
      <c r="L44" s="2" t="s">
        <v>11</v>
      </c>
    </row>
    <row r="45" spans="1:12" x14ac:dyDescent="0.25">
      <c r="A45" s="1" t="s">
        <v>3</v>
      </c>
      <c r="B45" s="1">
        <v>6.3</v>
      </c>
      <c r="C45" s="3">
        <v>17.860013944157032</v>
      </c>
      <c r="D45" s="1">
        <f>C45-B45</f>
        <v>11.560013944157031</v>
      </c>
      <c r="E45" s="1">
        <f>100/C48</f>
        <v>4.9390750102751815</v>
      </c>
      <c r="F45" s="2">
        <f>E45*SQRT(SUMSQ(D45:D47/2))</f>
        <v>28.547887995009315</v>
      </c>
      <c r="G45" s="32">
        <f>C45-C48</f>
        <v>-2.3866921277210871</v>
      </c>
      <c r="H45" s="32">
        <f>B45-C48</f>
        <v>-13.946706071878118</v>
      </c>
      <c r="I45" s="32">
        <f>SUMSQ(G45:G47)-SUMSQ(D45:D47)</f>
        <v>-136.17958588082399</v>
      </c>
      <c r="J45" s="2">
        <f>I45/SUMSQ(G45:G47)</f>
        <v>-11.953338335063743</v>
      </c>
      <c r="K45" s="2">
        <f>SUMSQ(G45:G47)/SUMSQ(H45:H47)</f>
        <v>5.8029509501504116E-2</v>
      </c>
      <c r="L45" s="2">
        <f>SUM(D45:D47)/2</f>
        <v>7.6467060718781195</v>
      </c>
    </row>
    <row r="46" spans="1:12" x14ac:dyDescent="0.25">
      <c r="A46" s="1" t="s">
        <v>4</v>
      </c>
      <c r="B46" s="1">
        <v>18.899999999999999</v>
      </c>
      <c r="C46" s="1">
        <f>AVERAGE('[1]2018.9'!K53,'[1]2018.9'!D63)</f>
        <v>22.633398199599206</v>
      </c>
      <c r="D46" s="1">
        <f>C46-B46</f>
        <v>3.7333981995992076</v>
      </c>
      <c r="E46" s="1"/>
      <c r="F46" s="1"/>
      <c r="G46" s="32">
        <f>C46-C48</f>
        <v>2.3866921277210871</v>
      </c>
      <c r="H46" s="32">
        <f>B46-C48</f>
        <v>-1.3467060718781205</v>
      </c>
      <c r="J46" s="1"/>
      <c r="K46" s="1"/>
      <c r="L46" s="1"/>
    </row>
    <row r="47" spans="1:12" x14ac:dyDescent="0.25">
      <c r="A47" s="1"/>
      <c r="B47" s="1"/>
      <c r="C47" s="1"/>
      <c r="D47" s="1"/>
      <c r="E47" s="1"/>
      <c r="F47" s="1"/>
      <c r="J47" s="1"/>
      <c r="K47" s="1"/>
      <c r="L47" s="1"/>
    </row>
    <row r="48" spans="1:12" x14ac:dyDescent="0.25">
      <c r="A48" s="1"/>
      <c r="B48" s="1"/>
      <c r="C48" s="1">
        <f>AVERAGE(C45:C47)</f>
        <v>20.246706071878119</v>
      </c>
      <c r="D48" s="1"/>
      <c r="E48" s="1"/>
      <c r="F48" s="1"/>
      <c r="J48" s="1"/>
      <c r="K48" s="1"/>
      <c r="L48" s="1"/>
    </row>
  </sheetData>
  <mergeCells count="16">
    <mergeCell ref="A1:C1"/>
    <mergeCell ref="F1:L1"/>
    <mergeCell ref="A7:C7"/>
    <mergeCell ref="F7:L7"/>
    <mergeCell ref="A13:C13"/>
    <mergeCell ref="F13:L13"/>
    <mergeCell ref="A37:C37"/>
    <mergeCell ref="F37:L37"/>
    <mergeCell ref="A43:C43"/>
    <mergeCell ref="F43:L43"/>
    <mergeCell ref="A19:C19"/>
    <mergeCell ref="F19:L19"/>
    <mergeCell ref="A25:C25"/>
    <mergeCell ref="F25:L25"/>
    <mergeCell ref="A31:C31"/>
    <mergeCell ref="F31:L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opLeftCell="A25" workbookViewId="0">
      <selection activeCell="O32" sqref="O32"/>
    </sheetView>
  </sheetViews>
  <sheetFormatPr defaultRowHeight="15" x14ac:dyDescent="0.25"/>
  <cols>
    <col min="1" max="2" width="18" bestFit="1" customWidth="1"/>
    <col min="3" max="3" width="16.7109375" customWidth="1"/>
    <col min="4" max="4" width="7.140625" hidden="1" customWidth="1"/>
    <col min="5" max="5" width="12.5703125" hidden="1" customWidth="1"/>
    <col min="7" max="7" width="10" hidden="1" customWidth="1"/>
    <col min="8" max="8" width="8.7109375" hidden="1" customWidth="1"/>
    <col min="9" max="9" width="17.5703125" hidden="1" customWidth="1"/>
  </cols>
  <sheetData>
    <row r="1" spans="1:12" x14ac:dyDescent="0.25">
      <c r="A1" s="40">
        <v>817</v>
      </c>
      <c r="B1" s="40"/>
      <c r="C1" s="40"/>
      <c r="D1" s="1"/>
      <c r="E1" s="1"/>
      <c r="F1" s="37" t="s">
        <v>14</v>
      </c>
      <c r="G1" s="38"/>
      <c r="H1" s="38"/>
      <c r="I1" s="38"/>
      <c r="J1" s="38"/>
      <c r="K1" s="38"/>
      <c r="L1" s="38"/>
    </row>
    <row r="2" spans="1:12" x14ac:dyDescent="0.25">
      <c r="A2" s="1" t="s">
        <v>2</v>
      </c>
      <c r="B2" s="8" t="s">
        <v>0</v>
      </c>
      <c r="C2" s="8" t="s">
        <v>1</v>
      </c>
      <c r="D2" s="8" t="s">
        <v>5</v>
      </c>
      <c r="E2" s="8" t="s">
        <v>6</v>
      </c>
      <c r="F2" s="8" t="s">
        <v>7</v>
      </c>
      <c r="G2" t="s">
        <v>12</v>
      </c>
      <c r="H2" t="s">
        <v>13</v>
      </c>
      <c r="I2" t="s">
        <v>8</v>
      </c>
      <c r="J2" s="2" t="s">
        <v>9</v>
      </c>
      <c r="K2" s="2" t="s">
        <v>10</v>
      </c>
      <c r="L2" s="2" t="s">
        <v>11</v>
      </c>
    </row>
    <row r="3" spans="1:12" x14ac:dyDescent="0.25">
      <c r="A3" s="1" t="s">
        <v>3</v>
      </c>
      <c r="B3" s="8">
        <v>120.2</v>
      </c>
      <c r="C3" s="8">
        <v>76.197647135914266</v>
      </c>
      <c r="D3" s="8">
        <f>C3-B3</f>
        <v>-44.002352864085736</v>
      </c>
      <c r="E3" s="8">
        <f>100/C6</f>
        <v>2.4479647949583496</v>
      </c>
      <c r="F3" s="8">
        <f>E3*SQRT(SUMSQ(D3:D5/2))</f>
        <v>53.858105353308297</v>
      </c>
      <c r="G3">
        <f>C3-C6</f>
        <v>35.347386459799672</v>
      </c>
      <c r="H3">
        <f>B3-C6</f>
        <v>79.349739323885416</v>
      </c>
      <c r="I3">
        <f>SUMSQ(G3:G5)-SUMSQ(D3:D5)</f>
        <v>1972.2947403120806</v>
      </c>
      <c r="J3" s="2">
        <f>I3/SUMSQ(G3:G5)</f>
        <v>0.47324254423942325</v>
      </c>
      <c r="K3" s="2">
        <f>SUMSQ(G3:G5)/SUMSQ(H3:H5)</f>
        <v>0.49997247072553475</v>
      </c>
      <c r="L3" s="2">
        <f>SUM(D3:D5)/2</f>
        <v>-30.04973932388539</v>
      </c>
    </row>
    <row r="4" spans="1:12" x14ac:dyDescent="0.25">
      <c r="A4" s="1" t="s">
        <v>4</v>
      </c>
      <c r="B4" s="10">
        <v>21.599999999999966</v>
      </c>
      <c r="C4" s="8">
        <f>AVERAGE('[1]2018.9'!K2,'[1]2018.9'!D2)</f>
        <v>5.5028742163149218</v>
      </c>
      <c r="D4" s="8">
        <f>C4-B4</f>
        <v>-16.097125783685044</v>
      </c>
      <c r="E4" s="8"/>
      <c r="F4" s="8"/>
      <c r="G4">
        <f>C4-C6</f>
        <v>-35.347386459799672</v>
      </c>
      <c r="H4">
        <f>B4-C6</f>
        <v>-19.250260676114628</v>
      </c>
      <c r="J4" s="1"/>
      <c r="K4" s="1"/>
      <c r="L4" s="1"/>
    </row>
    <row r="5" spans="1:12" x14ac:dyDescent="0.25">
      <c r="A5" s="1"/>
      <c r="B5" s="5"/>
      <c r="C5" s="5"/>
      <c r="D5" s="1"/>
      <c r="E5" s="1"/>
      <c r="F5" s="1"/>
      <c r="G5">
        <f>C5-C6</f>
        <v>-40.850260676114594</v>
      </c>
      <c r="H5">
        <f>B5-C6</f>
        <v>-40.850260676114594</v>
      </c>
      <c r="J5" s="1"/>
      <c r="K5" s="1"/>
      <c r="L5" s="1"/>
    </row>
    <row r="6" spans="1:12" x14ac:dyDescent="0.25">
      <c r="A6" s="1"/>
      <c r="B6" s="1"/>
      <c r="C6" s="1">
        <f>AVERAGE(C3:C5)</f>
        <v>40.850260676114594</v>
      </c>
      <c r="D6" s="1"/>
      <c r="E6" s="1"/>
      <c r="F6" s="1"/>
      <c r="J6" s="1"/>
      <c r="K6" s="1"/>
      <c r="L6" s="1"/>
    </row>
    <row r="7" spans="1:12" x14ac:dyDescent="0.25">
      <c r="A7" s="40">
        <v>820</v>
      </c>
      <c r="B7" s="40"/>
      <c r="C7" s="40"/>
      <c r="D7" s="1"/>
      <c r="E7" s="1"/>
      <c r="F7" s="37" t="s">
        <v>14</v>
      </c>
      <c r="G7" s="38"/>
      <c r="H7" s="38"/>
      <c r="I7" s="38"/>
      <c r="J7" s="38"/>
      <c r="K7" s="38"/>
      <c r="L7" s="38"/>
    </row>
    <row r="8" spans="1:12" x14ac:dyDescent="0.25">
      <c r="A8" s="1" t="s">
        <v>2</v>
      </c>
      <c r="B8" s="8" t="s">
        <v>0</v>
      </c>
      <c r="C8" s="8" t="s">
        <v>1</v>
      </c>
      <c r="D8" s="8" t="s">
        <v>5</v>
      </c>
      <c r="E8" s="8" t="s">
        <v>6</v>
      </c>
      <c r="F8" s="8" t="s">
        <v>7</v>
      </c>
      <c r="G8" t="s">
        <v>12</v>
      </c>
      <c r="H8" t="s">
        <v>13</v>
      </c>
      <c r="I8" t="s">
        <v>8</v>
      </c>
      <c r="J8" s="2" t="s">
        <v>9</v>
      </c>
      <c r="K8" s="2" t="s">
        <v>10</v>
      </c>
      <c r="L8" s="2" t="s">
        <v>11</v>
      </c>
    </row>
    <row r="9" spans="1:12" x14ac:dyDescent="0.25">
      <c r="A9" s="1" t="s">
        <v>3</v>
      </c>
      <c r="B9" s="8">
        <v>72.3</v>
      </c>
      <c r="C9" s="8">
        <v>25.806000000000001</v>
      </c>
      <c r="D9" s="8">
        <f>C9-B9</f>
        <v>-46.494</v>
      </c>
      <c r="E9" s="8">
        <f>100/C12</f>
        <v>1.9892582318236596</v>
      </c>
      <c r="F9" s="8">
        <f>E9*SQRT(SUMSQ(D9:D11/2))</f>
        <v>46.244286115204616</v>
      </c>
      <c r="G9">
        <f>C9-C12</f>
        <v>-24.463994312565763</v>
      </c>
      <c r="H9">
        <f>B9-C12</f>
        <v>22.030005687434233</v>
      </c>
      <c r="I9">
        <f>SUMSQ(G9:G11)-SUMSQ(D9:D11)</f>
        <v>-1616.7025756578469</v>
      </c>
      <c r="J9" s="2">
        <f>I9/SUMSQ(G9:G11)</f>
        <v>-1.3506580157767376</v>
      </c>
      <c r="K9" s="2">
        <f>SUMSQ(G9:G11)/SUMSQ(H9:H11)</f>
        <v>2.4605500506156472</v>
      </c>
      <c r="L9" s="2">
        <f>SUM(D9:D11)/2</f>
        <v>-10.480005687434229</v>
      </c>
    </row>
    <row r="10" spans="1:12" x14ac:dyDescent="0.25">
      <c r="A10" s="1" t="s">
        <v>4</v>
      </c>
      <c r="B10" s="8">
        <v>49.199999999999989</v>
      </c>
      <c r="C10" s="8">
        <f>AVERAGE('[1]2018.9'!K13,'[1]2018.9'!D13)</f>
        <v>74.733988625131531</v>
      </c>
      <c r="D10" s="8">
        <f>C10-B10</f>
        <v>25.533988625131542</v>
      </c>
      <c r="E10" s="8"/>
      <c r="F10" s="8"/>
      <c r="G10">
        <f>C10-C12</f>
        <v>24.463994312565767</v>
      </c>
      <c r="H10">
        <f>B10-C12</f>
        <v>-1.0699943125657754</v>
      </c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J11" s="1"/>
      <c r="K11" s="1"/>
      <c r="L11" s="1"/>
    </row>
    <row r="12" spans="1:12" x14ac:dyDescent="0.25">
      <c r="A12" s="1"/>
      <c r="B12" s="1"/>
      <c r="C12" s="1">
        <f>AVERAGE(C9:C11)</f>
        <v>50.269994312565764</v>
      </c>
      <c r="D12" s="1"/>
      <c r="E12" s="1"/>
      <c r="F12" s="1"/>
      <c r="J12" s="1"/>
      <c r="K12" s="1"/>
      <c r="L12" s="1"/>
    </row>
    <row r="13" spans="1:12" x14ac:dyDescent="0.25">
      <c r="A13" s="40">
        <v>821</v>
      </c>
      <c r="B13" s="40"/>
      <c r="C13" s="40"/>
      <c r="D13" s="1"/>
      <c r="E13" s="1"/>
      <c r="F13" s="37" t="s">
        <v>14</v>
      </c>
      <c r="G13" s="38"/>
      <c r="H13" s="38"/>
      <c r="I13" s="38"/>
      <c r="J13" s="38"/>
      <c r="K13" s="38"/>
      <c r="L13" s="39"/>
    </row>
    <row r="14" spans="1:12" x14ac:dyDescent="0.25">
      <c r="A14" s="1" t="s">
        <v>2</v>
      </c>
      <c r="B14" s="8" t="s">
        <v>0</v>
      </c>
      <c r="C14" s="8" t="s">
        <v>1</v>
      </c>
      <c r="D14" s="8" t="s">
        <v>5</v>
      </c>
      <c r="E14" s="8" t="s">
        <v>6</v>
      </c>
      <c r="F14" s="8" t="s">
        <v>7</v>
      </c>
      <c r="G14" t="s">
        <v>12</v>
      </c>
      <c r="H14" t="s">
        <v>13</v>
      </c>
      <c r="I14" t="s">
        <v>8</v>
      </c>
      <c r="J14" s="2" t="s">
        <v>9</v>
      </c>
      <c r="K14" s="2" t="s">
        <v>10</v>
      </c>
      <c r="L14" s="2" t="s">
        <v>11</v>
      </c>
    </row>
    <row r="15" spans="1:12" x14ac:dyDescent="0.25">
      <c r="A15" t="s">
        <v>3</v>
      </c>
      <c r="B15" s="10">
        <v>2</v>
      </c>
      <c r="C15" s="9">
        <v>24.51</v>
      </c>
      <c r="D15" s="9">
        <f>C15-B15</f>
        <v>22.51</v>
      </c>
      <c r="E15" s="8">
        <f>100/C17</f>
        <v>6.1252741060162439</v>
      </c>
      <c r="F15" s="8">
        <f>E15*SQRT(SUMSQ(D15:D16/2))</f>
        <v>68.939960063212837</v>
      </c>
      <c r="G15" s="6">
        <f>C15-C17</f>
        <v>8.1842000000000006</v>
      </c>
      <c r="H15" s="6">
        <f>B15-C17</f>
        <v>-14.325800000000001</v>
      </c>
      <c r="I15" s="7">
        <f>SUMSQ(G15:G16)-SUMSQ(D15:D16)</f>
        <v>-375.48813128000006</v>
      </c>
      <c r="J15" s="2">
        <f>I15/SUMSQ(G15:G16)</f>
        <v>-2.8029396734432264</v>
      </c>
      <c r="K15" s="2">
        <f>SUMSQ(G15:G16)/SUMSQ(H15:H16)</f>
        <v>0.54057449876770647</v>
      </c>
      <c r="L15" s="2">
        <f>SUM(D15:D16)/2</f>
        <v>10.425800000000001</v>
      </c>
    </row>
    <row r="16" spans="1:12" x14ac:dyDescent="0.25">
      <c r="A16" s="1" t="s">
        <v>4</v>
      </c>
      <c r="B16" s="8">
        <v>9.8000000000000007</v>
      </c>
      <c r="C16" s="9">
        <v>8.1416000000000004</v>
      </c>
      <c r="D16" s="9">
        <f>C16-B16</f>
        <v>-1.6584000000000003</v>
      </c>
      <c r="E16" s="8"/>
      <c r="F16" s="8"/>
      <c r="G16" s="6">
        <f>C16-C17</f>
        <v>-8.1842000000000006</v>
      </c>
      <c r="H16" s="6">
        <f>B16-C17</f>
        <v>-6.5258000000000003</v>
      </c>
      <c r="J16" s="1"/>
      <c r="K16" s="1"/>
      <c r="L16" s="1"/>
    </row>
    <row r="17" spans="1:12" x14ac:dyDescent="0.25">
      <c r="A17" s="1"/>
      <c r="B17" s="1"/>
      <c r="C17" s="4">
        <f>AVERAGE(C15:C16)</f>
        <v>16.325800000000001</v>
      </c>
      <c r="D17" s="1"/>
      <c r="E17" s="1"/>
      <c r="F17" s="1"/>
      <c r="H17">
        <f>B17-C18</f>
        <v>0</v>
      </c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J18" s="1"/>
      <c r="K18" s="1"/>
      <c r="L18" s="1"/>
    </row>
    <row r="19" spans="1:12" x14ac:dyDescent="0.25">
      <c r="A19" s="40">
        <v>827</v>
      </c>
      <c r="B19" s="40"/>
      <c r="C19" s="40"/>
      <c r="D19" s="1"/>
      <c r="E19" s="1"/>
      <c r="F19" s="37" t="s">
        <v>14</v>
      </c>
      <c r="G19" s="38"/>
      <c r="H19" s="38"/>
      <c r="I19" s="38"/>
      <c r="J19" s="38"/>
      <c r="K19" s="38"/>
      <c r="L19" s="39"/>
    </row>
    <row r="20" spans="1:12" x14ac:dyDescent="0.25">
      <c r="A20" s="1" t="s">
        <v>2</v>
      </c>
      <c r="B20" s="8" t="s">
        <v>0</v>
      </c>
      <c r="C20" s="8" t="s">
        <v>1</v>
      </c>
      <c r="D20" s="8" t="s">
        <v>5</v>
      </c>
      <c r="E20" s="8" t="s">
        <v>6</v>
      </c>
      <c r="F20" s="8" t="s">
        <v>7</v>
      </c>
      <c r="G20" t="s">
        <v>12</v>
      </c>
      <c r="H20" t="s">
        <v>13</v>
      </c>
      <c r="I20" t="s">
        <v>8</v>
      </c>
      <c r="J20" s="2" t="s">
        <v>9</v>
      </c>
      <c r="K20" s="2" t="s">
        <v>10</v>
      </c>
      <c r="L20" s="2" t="s">
        <v>11</v>
      </c>
    </row>
    <row r="21" spans="1:12" x14ac:dyDescent="0.25">
      <c r="A21" s="1" t="s">
        <v>3</v>
      </c>
      <c r="B21" s="8">
        <v>13.5</v>
      </c>
      <c r="C21" s="8">
        <v>2.7945686422723202</v>
      </c>
      <c r="D21" s="8">
        <f>C21-B21</f>
        <v>-10.705431357727679</v>
      </c>
      <c r="E21" s="8">
        <f>100/C24</f>
        <v>9.0928774327374473</v>
      </c>
      <c r="F21" s="8">
        <f>E21*SQRT(SUMSQ(D21:D23/2))</f>
        <v>48.671587600200915</v>
      </c>
      <c r="G21">
        <f>C21-C24</f>
        <v>-8.203050179682327</v>
      </c>
      <c r="H21">
        <f>B21-C24</f>
        <v>2.5023811780453524</v>
      </c>
      <c r="I21">
        <f>SUMSQ(G21:G23)-SUMSQ(D21:D23)</f>
        <v>9.7380851086668656</v>
      </c>
      <c r="J21" s="2">
        <f>I21/SUMSQ(G21:G23)</f>
        <v>7.2359046228655702E-2</v>
      </c>
      <c r="K21" s="2">
        <f>SUMSQ(G21:G23)/SUMSQ(H21:H23)</f>
        <v>0.98755363380972705</v>
      </c>
      <c r="L21" s="2">
        <f>SUM(D21:D23)/2</f>
        <v>-6.9523811780453517</v>
      </c>
    </row>
    <row r="22" spans="1:12" x14ac:dyDescent="0.25">
      <c r="A22" s="1" t="s">
        <v>4</v>
      </c>
      <c r="B22" s="8">
        <v>22.4</v>
      </c>
      <c r="C22" s="8">
        <v>19.200669001636975</v>
      </c>
      <c r="D22" s="8">
        <f>C22-B22</f>
        <v>-3.199330998363024</v>
      </c>
      <c r="E22" s="8"/>
      <c r="F22" s="8"/>
      <c r="G22">
        <f>C22-C24</f>
        <v>8.203050179682327</v>
      </c>
      <c r="H22">
        <f>B22-C24</f>
        <v>11.402381178045351</v>
      </c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J23" s="1"/>
      <c r="K23" s="1"/>
      <c r="L23" s="1"/>
    </row>
    <row r="24" spans="1:12" x14ac:dyDescent="0.25">
      <c r="A24" s="1"/>
      <c r="B24" s="1"/>
      <c r="C24" s="1">
        <f>AVERAGE(C21:C23)</f>
        <v>10.997618821954648</v>
      </c>
      <c r="D24" s="1"/>
      <c r="E24" s="1"/>
      <c r="F24" s="1"/>
      <c r="J24" s="1"/>
      <c r="K24" s="1"/>
      <c r="L24" s="1"/>
    </row>
    <row r="25" spans="1:12" x14ac:dyDescent="0.25">
      <c r="A25" s="40">
        <v>829</v>
      </c>
      <c r="B25" s="40"/>
      <c r="C25" s="40"/>
      <c r="D25" s="1"/>
      <c r="E25" s="1"/>
      <c r="F25" s="37" t="s">
        <v>14</v>
      </c>
      <c r="G25" s="38"/>
      <c r="H25" s="38"/>
      <c r="I25" s="38"/>
      <c r="J25" s="38"/>
      <c r="K25" s="38"/>
      <c r="L25" s="39"/>
    </row>
    <row r="26" spans="1:12" x14ac:dyDescent="0.25">
      <c r="A26" s="1" t="s">
        <v>2</v>
      </c>
      <c r="B26" s="8" t="s">
        <v>0</v>
      </c>
      <c r="C26" s="8" t="s">
        <v>1</v>
      </c>
      <c r="D26" s="8" t="s">
        <v>5</v>
      </c>
      <c r="E26" s="8" t="s">
        <v>6</v>
      </c>
      <c r="F26" s="8" t="s">
        <v>7</v>
      </c>
      <c r="G26" t="s">
        <v>12</v>
      </c>
      <c r="H26" t="s">
        <v>13</v>
      </c>
      <c r="I26" t="s">
        <v>8</v>
      </c>
      <c r="J26" s="2" t="s">
        <v>9</v>
      </c>
      <c r="K26" s="2" t="s">
        <v>10</v>
      </c>
      <c r="L26" s="2" t="s">
        <v>11</v>
      </c>
    </row>
    <row r="27" spans="1:12" x14ac:dyDescent="0.25">
      <c r="A27" s="1" t="s">
        <v>3</v>
      </c>
      <c r="B27" s="8">
        <v>45.9</v>
      </c>
      <c r="C27" s="8">
        <v>68.8489</v>
      </c>
      <c r="D27" s="8">
        <f>C27-B27</f>
        <v>22.948900000000002</v>
      </c>
      <c r="E27" s="8">
        <f>100/C30</f>
        <v>2.4831006408321845</v>
      </c>
      <c r="F27" s="8">
        <f>E27*SQRT(SUMSQ(D27:D28/2))</f>
        <v>28.492214148196862</v>
      </c>
      <c r="G27">
        <f>C27-C30</f>
        <v>28.576670048625147</v>
      </c>
      <c r="H27">
        <f>B27-C30</f>
        <v>5.6277700486251447</v>
      </c>
      <c r="I27">
        <f>SUMSQ(G27:G29)-SUMSQ(D27:D29)</f>
        <v>139.11393716254724</v>
      </c>
      <c r="J27" s="2">
        <f>I27/SUMSQ(G27:G29)</f>
        <v>8.5176032269342714E-2</v>
      </c>
      <c r="K27" s="2">
        <f>SUMSQ(G27:G29)/SUMSQ(H27:H29)</f>
        <v>42.910965090301708</v>
      </c>
      <c r="L27" s="2">
        <f>SUM(D27:D29)/2</f>
        <v>-4.077770048625144</v>
      </c>
    </row>
    <row r="28" spans="1:12" x14ac:dyDescent="0.25">
      <c r="A28" s="1" t="s">
        <v>4</v>
      </c>
      <c r="B28" s="8">
        <v>42.800000000000004</v>
      </c>
      <c r="C28" s="8">
        <f>AVERAGE('[1]2018.9'!K30,'[1]2018.9'!D41)</f>
        <v>11.695559902749714</v>
      </c>
      <c r="D28" s="8">
        <f>C28-B28</f>
        <v>-31.10444009725029</v>
      </c>
      <c r="E28" s="8"/>
      <c r="F28" s="8"/>
      <c r="G28">
        <f>C28-C30</f>
        <v>-28.576670048625139</v>
      </c>
      <c r="H28">
        <f>B28-C30</f>
        <v>2.5277700486251504</v>
      </c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J29" s="1"/>
      <c r="K29" s="1"/>
      <c r="L29" s="1"/>
    </row>
    <row r="30" spans="1:12" x14ac:dyDescent="0.25">
      <c r="A30" s="1"/>
      <c r="B30" s="1"/>
      <c r="C30" s="1">
        <f>AVERAGE(C27:C29)</f>
        <v>40.272229951374854</v>
      </c>
      <c r="D30" s="1"/>
      <c r="E30" s="1"/>
      <c r="F30" s="1"/>
      <c r="J30" s="1"/>
      <c r="K30" s="1"/>
      <c r="L30" s="1"/>
    </row>
    <row r="31" spans="1:12" x14ac:dyDescent="0.25">
      <c r="A31" s="40">
        <v>832</v>
      </c>
      <c r="B31" s="40"/>
      <c r="C31" s="40"/>
      <c r="D31" s="3"/>
      <c r="E31" s="3"/>
      <c r="F31" s="37" t="s">
        <v>14</v>
      </c>
      <c r="G31" s="38"/>
      <c r="H31" s="38"/>
      <c r="I31" s="38"/>
      <c r="J31" s="38"/>
      <c r="K31" s="38"/>
      <c r="L31" s="39"/>
    </row>
    <row r="32" spans="1:12" x14ac:dyDescent="0.25">
      <c r="A32" s="3" t="s">
        <v>2</v>
      </c>
      <c r="B32" s="8" t="s">
        <v>0</v>
      </c>
      <c r="C32" s="8" t="s">
        <v>1</v>
      </c>
      <c r="D32" s="8" t="s">
        <v>5</v>
      </c>
      <c r="E32" s="8" t="s">
        <v>6</v>
      </c>
      <c r="F32" s="8" t="s">
        <v>7</v>
      </c>
      <c r="G32" t="s">
        <v>12</v>
      </c>
      <c r="H32" t="s">
        <v>13</v>
      </c>
      <c r="I32" t="s">
        <v>8</v>
      </c>
      <c r="J32" s="2" t="s">
        <v>9</v>
      </c>
      <c r="K32" s="2" t="s">
        <v>10</v>
      </c>
      <c r="L32" s="2" t="s">
        <v>11</v>
      </c>
    </row>
    <row r="33" spans="1:12" x14ac:dyDescent="0.25">
      <c r="A33" s="3" t="s">
        <v>3</v>
      </c>
      <c r="B33" s="8">
        <v>21.5</v>
      </c>
      <c r="C33" s="8">
        <v>139.43604584379162</v>
      </c>
      <c r="D33" s="8">
        <f>C33-B33</f>
        <v>117.93604584379162</v>
      </c>
      <c r="E33" s="8">
        <f>100/C36</f>
        <v>1.2153703934379507</v>
      </c>
      <c r="F33" s="8">
        <f>E33*SQRT(SUMSQ(D33:D34/2))</f>
        <v>71.667989218842607</v>
      </c>
      <c r="G33">
        <f>C33-C36</f>
        <v>57.156602029854923</v>
      </c>
      <c r="H33">
        <f>B33-C36</f>
        <v>-60.779443813936695</v>
      </c>
      <c r="I33">
        <f>SUMSQ(G33:G35)-SUMSQ(D33:D35)</f>
        <v>-7480.776579065503</v>
      </c>
      <c r="J33" s="2">
        <f>I33/SUMSQ(G33:G35)</f>
        <v>-1.1449430484773413</v>
      </c>
      <c r="K33" s="2">
        <f>SUMSQ(G33:G35)/SUMSQ(H33:H35)</f>
        <v>1.1089529104858769</v>
      </c>
      <c r="L33" s="2">
        <f>SUM(D33:D35)/2</f>
        <v>53.829443813936699</v>
      </c>
    </row>
    <row r="34" spans="1:12" x14ac:dyDescent="0.25">
      <c r="A34" s="3" t="s">
        <v>4</v>
      </c>
      <c r="B34" s="8">
        <v>35.4</v>
      </c>
      <c r="C34" s="8">
        <f>AVERAGE('[1]2018.9'!K33,'[1]2018.9'!D47)</f>
        <v>25.122841784081782</v>
      </c>
      <c r="D34" s="8">
        <f>C34-B34</f>
        <v>-10.277158215918217</v>
      </c>
      <c r="E34" s="8"/>
      <c r="F34" s="8"/>
      <c r="G34">
        <f>C34-C36</f>
        <v>-57.156602029854909</v>
      </c>
      <c r="H34">
        <f>B34-C36</f>
        <v>-46.879443813936696</v>
      </c>
      <c r="J34" s="1"/>
      <c r="K34" s="1"/>
      <c r="L34" s="1"/>
    </row>
    <row r="35" spans="1:12" x14ac:dyDescent="0.25">
      <c r="A35" s="3"/>
      <c r="B35" s="3"/>
      <c r="C35" s="3"/>
      <c r="D35" s="3"/>
      <c r="E35" s="3"/>
      <c r="F35" s="3"/>
      <c r="J35" s="1"/>
      <c r="K35" s="1"/>
      <c r="L35" s="1"/>
    </row>
    <row r="36" spans="1:12" x14ac:dyDescent="0.25">
      <c r="A36" s="3"/>
      <c r="B36" s="3"/>
      <c r="C36" s="3">
        <f>AVERAGE(C33:C35)</f>
        <v>82.279443813936695</v>
      </c>
      <c r="D36" s="3"/>
      <c r="E36" s="3"/>
      <c r="F36" s="3"/>
      <c r="J36" s="1"/>
      <c r="K36" s="1"/>
      <c r="L36" s="1"/>
    </row>
    <row r="37" spans="1:12" x14ac:dyDescent="0.25">
      <c r="A37" s="40">
        <v>833</v>
      </c>
      <c r="B37" s="40"/>
      <c r="C37" s="40"/>
      <c r="D37" s="3"/>
      <c r="E37" s="3"/>
      <c r="F37" s="37" t="s">
        <v>14</v>
      </c>
      <c r="G37" s="38"/>
      <c r="H37" s="38"/>
      <c r="I37" s="38"/>
      <c r="J37" s="38"/>
      <c r="K37" s="38"/>
      <c r="L37" s="39"/>
    </row>
    <row r="38" spans="1:12" x14ac:dyDescent="0.25">
      <c r="A38" s="3" t="s">
        <v>2</v>
      </c>
      <c r="B38" s="8" t="s">
        <v>0</v>
      </c>
      <c r="C38" s="8" t="s">
        <v>1</v>
      </c>
      <c r="D38" s="8" t="s">
        <v>5</v>
      </c>
      <c r="E38" s="8" t="s">
        <v>6</v>
      </c>
      <c r="F38" s="8" t="s">
        <v>7</v>
      </c>
      <c r="G38" t="s">
        <v>12</v>
      </c>
      <c r="H38" t="s">
        <v>13</v>
      </c>
      <c r="I38" t="s">
        <v>8</v>
      </c>
      <c r="J38" s="2" t="s">
        <v>9</v>
      </c>
      <c r="K38" s="2" t="s">
        <v>10</v>
      </c>
      <c r="L38" s="2" t="s">
        <v>11</v>
      </c>
    </row>
    <row r="39" spans="1:12" x14ac:dyDescent="0.25">
      <c r="A39" s="3" t="s">
        <v>3</v>
      </c>
      <c r="B39" s="8">
        <v>26.9</v>
      </c>
      <c r="C39" s="8">
        <v>128.87280000000001</v>
      </c>
      <c r="D39" s="8">
        <f>C39-B39</f>
        <v>101.97280000000001</v>
      </c>
      <c r="E39" s="8">
        <f>100/C42</f>
        <v>0.83545895566718731</v>
      </c>
      <c r="F39" s="8">
        <f>E39*SQRT(SUMSQ(D39:D40/2))</f>
        <v>42.597044497229483</v>
      </c>
      <c r="G39">
        <f>C39-C42</f>
        <v>9.1781108454128457</v>
      </c>
      <c r="H39">
        <f>B39-C42</f>
        <v>-92.794689154587161</v>
      </c>
      <c r="I39">
        <f>SUMSQ(G39:G41)-SUMSQ(D39:D41)</f>
        <v>-13831.966174399884</v>
      </c>
      <c r="J39" s="2">
        <f>I39/SUMSQ(G39:G41)</f>
        <v>-82.100788040034132</v>
      </c>
      <c r="K39" s="2">
        <f>SUMSQ(G39:G41)/SUMSQ(H39:H41)</f>
        <v>1.2573958011696043E-2</v>
      </c>
      <c r="L39" s="2">
        <f>SUM(D39:D41)/2</f>
        <v>80.994689154587164</v>
      </c>
    </row>
    <row r="40" spans="1:12" x14ac:dyDescent="0.25">
      <c r="A40" s="3" t="s">
        <v>4</v>
      </c>
      <c r="B40" s="8">
        <v>50.5</v>
      </c>
      <c r="C40" s="8">
        <f>AVERAGE('[1]2018.9'!K41,'[1]2018.9'!D54)</f>
        <v>110.51657830917432</v>
      </c>
      <c r="D40" s="8">
        <f>C40-B40</f>
        <v>60.016578309174321</v>
      </c>
      <c r="E40" s="8"/>
      <c r="F40" s="8"/>
      <c r="G40">
        <f>C40-C42</f>
        <v>-9.1781108454128457</v>
      </c>
      <c r="H40">
        <f>B40-C42</f>
        <v>-69.194689154587167</v>
      </c>
      <c r="J40" s="1"/>
      <c r="K40" s="1"/>
      <c r="L40" s="1"/>
    </row>
    <row r="41" spans="1:12" x14ac:dyDescent="0.25">
      <c r="A41" s="3"/>
      <c r="B41" s="3"/>
      <c r="C41" s="3"/>
      <c r="D41" s="3"/>
      <c r="E41" s="3"/>
      <c r="F41" s="3"/>
      <c r="J41" s="1"/>
      <c r="K41" s="1"/>
      <c r="L41" s="1"/>
    </row>
    <row r="42" spans="1:12" x14ac:dyDescent="0.25">
      <c r="A42" s="3"/>
      <c r="B42" s="3"/>
      <c r="C42" s="3">
        <f>AVERAGE(C39:C41)</f>
        <v>119.69468915458717</v>
      </c>
      <c r="D42" s="3"/>
      <c r="E42" s="3"/>
      <c r="F42" s="3"/>
      <c r="J42" s="1"/>
      <c r="K42" s="1"/>
      <c r="L42" s="1"/>
    </row>
    <row r="43" spans="1:12" x14ac:dyDescent="0.25">
      <c r="A43" s="40">
        <v>834</v>
      </c>
      <c r="B43" s="40"/>
      <c r="C43" s="40"/>
      <c r="D43" s="1"/>
      <c r="E43" s="1"/>
      <c r="F43" s="37" t="s">
        <v>14</v>
      </c>
      <c r="G43" s="38"/>
      <c r="H43" s="38"/>
      <c r="I43" s="38"/>
      <c r="J43" s="38"/>
      <c r="K43" s="38"/>
      <c r="L43" s="39"/>
    </row>
    <row r="44" spans="1:12" x14ac:dyDescent="0.25">
      <c r="A44" s="1" t="s">
        <v>2</v>
      </c>
      <c r="B44" s="1" t="s">
        <v>0</v>
      </c>
      <c r="C44" s="1" t="s">
        <v>1</v>
      </c>
      <c r="D44" s="1" t="s">
        <v>5</v>
      </c>
      <c r="E44" s="1" t="s">
        <v>6</v>
      </c>
      <c r="F44" s="2" t="s">
        <v>7</v>
      </c>
      <c r="G44" t="s">
        <v>12</v>
      </c>
      <c r="H44" t="s">
        <v>13</v>
      </c>
      <c r="I44" t="s">
        <v>8</v>
      </c>
      <c r="J44" s="2" t="s">
        <v>9</v>
      </c>
      <c r="K44" s="2" t="s">
        <v>10</v>
      </c>
      <c r="L44" s="2" t="s">
        <v>11</v>
      </c>
    </row>
    <row r="45" spans="1:12" x14ac:dyDescent="0.25">
      <c r="A45" s="1" t="s">
        <v>3</v>
      </c>
      <c r="B45" s="1">
        <v>11.4</v>
      </c>
      <c r="C45" s="3">
        <v>17.860013944157032</v>
      </c>
      <c r="D45" s="1">
        <f>C45-B45</f>
        <v>6.4600139441570317</v>
      </c>
      <c r="E45" s="1">
        <f>100/C48</f>
        <v>4.9390750102751815</v>
      </c>
      <c r="F45" s="2">
        <f>E45*SQRT(SUMSQ(D45:D47/2))</f>
        <v>15.953246718807604</v>
      </c>
      <c r="G45">
        <f>C45-C48</f>
        <v>-2.3866921277210871</v>
      </c>
      <c r="H45">
        <f>B45-C48</f>
        <v>-8.8467060718781187</v>
      </c>
      <c r="I45">
        <f>SUMSQ(G45:G47)-SUMSQ(D45:D47)</f>
        <v>-57.727638249219893</v>
      </c>
      <c r="J45" s="2">
        <f>I45/SUMSQ(G45:G47)</f>
        <v>-5.0671177094118276</v>
      </c>
      <c r="K45" s="2">
        <f>SUMSQ(G45:G47)/SUMSQ(H45:H47)</f>
        <v>0.13190772092275652</v>
      </c>
      <c r="L45" s="2">
        <f>SUM(D45:D47)/2</f>
        <v>5.8467060718781196</v>
      </c>
    </row>
    <row r="46" spans="1:12" x14ac:dyDescent="0.25">
      <c r="A46" s="1" t="s">
        <v>4</v>
      </c>
      <c r="B46" s="1">
        <v>17.399999999999999</v>
      </c>
      <c r="C46" s="1">
        <f>AVERAGE('[1]2018.9'!K53,'[1]2018.9'!D63)</f>
        <v>22.633398199599206</v>
      </c>
      <c r="D46" s="1">
        <f>C46-B46</f>
        <v>5.2333981995992076</v>
      </c>
      <c r="E46" s="1"/>
      <c r="F46" s="1"/>
      <c r="G46">
        <f>C46-C48</f>
        <v>2.3866921277210871</v>
      </c>
      <c r="H46">
        <f>B46-C48</f>
        <v>-2.8467060718781205</v>
      </c>
      <c r="J46" s="1"/>
      <c r="K46" s="1"/>
      <c r="L46" s="1"/>
    </row>
    <row r="47" spans="1:12" x14ac:dyDescent="0.25">
      <c r="A47" s="1"/>
      <c r="B47" s="1"/>
      <c r="C47" s="1"/>
      <c r="D47" s="1"/>
      <c r="E47" s="1"/>
      <c r="F47" s="1"/>
      <c r="J47" s="1"/>
      <c r="K47" s="1"/>
      <c r="L47" s="1"/>
    </row>
    <row r="48" spans="1:12" x14ac:dyDescent="0.25">
      <c r="A48" s="1"/>
      <c r="B48" s="1"/>
      <c r="C48" s="1">
        <f>AVERAGE(C45:C47)</f>
        <v>20.246706071878119</v>
      </c>
      <c r="D48" s="1"/>
      <c r="E48" s="1"/>
      <c r="F48" s="1"/>
      <c r="J48" s="1"/>
      <c r="K48" s="1"/>
      <c r="L48" s="1"/>
    </row>
  </sheetData>
  <mergeCells count="16">
    <mergeCell ref="A37:C37"/>
    <mergeCell ref="F37:L37"/>
    <mergeCell ref="A43:C43"/>
    <mergeCell ref="F43:L43"/>
    <mergeCell ref="A19:C19"/>
    <mergeCell ref="F19:L19"/>
    <mergeCell ref="A25:C25"/>
    <mergeCell ref="F25:L25"/>
    <mergeCell ref="A31:C31"/>
    <mergeCell ref="F31:L31"/>
    <mergeCell ref="A1:C1"/>
    <mergeCell ref="F1:L1"/>
    <mergeCell ref="A7:C7"/>
    <mergeCell ref="F7:L7"/>
    <mergeCell ref="A13:C13"/>
    <mergeCell ref="F13:L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J24" sqref="J24"/>
    </sheetView>
  </sheetViews>
  <sheetFormatPr defaultRowHeight="15" x14ac:dyDescent="0.25"/>
  <cols>
    <col min="1" max="1" width="34.140625" bestFit="1" customWidth="1"/>
  </cols>
  <sheetData>
    <row r="1" spans="1:3" x14ac:dyDescent="0.25">
      <c r="A1" t="s">
        <v>27</v>
      </c>
    </row>
    <row r="2" spans="1:3" ht="15.75" thickBot="1" x14ac:dyDescent="0.3"/>
    <row r="3" spans="1:3" x14ac:dyDescent="0.25">
      <c r="A3" s="23"/>
      <c r="B3" s="23" t="s">
        <v>28</v>
      </c>
      <c r="C3" s="23" t="s">
        <v>29</v>
      </c>
    </row>
    <row r="4" spans="1:3" x14ac:dyDescent="0.25">
      <c r="A4" s="21" t="s">
        <v>30</v>
      </c>
      <c r="B4" s="21">
        <v>31.962896766895078</v>
      </c>
      <c r="C4" s="21">
        <v>47.571075952894375</v>
      </c>
    </row>
    <row r="5" spans="1:3" x14ac:dyDescent="0.25">
      <c r="A5" s="21" t="s">
        <v>31</v>
      </c>
      <c r="B5" s="21">
        <v>571.48093380559112</v>
      </c>
      <c r="C5" s="21">
        <v>356.47320194879859</v>
      </c>
    </row>
    <row r="6" spans="1:3" x14ac:dyDescent="0.25">
      <c r="A6" s="21" t="s">
        <v>32</v>
      </c>
      <c r="B6" s="21">
        <v>8</v>
      </c>
      <c r="C6" s="21">
        <v>8</v>
      </c>
    </row>
    <row r="7" spans="1:3" x14ac:dyDescent="0.25">
      <c r="A7" s="21" t="s">
        <v>33</v>
      </c>
      <c r="B7" s="21">
        <v>0.73124591915027293</v>
      </c>
      <c r="C7" s="21"/>
    </row>
    <row r="8" spans="1:3" x14ac:dyDescent="0.25">
      <c r="A8" s="21" t="s">
        <v>34</v>
      </c>
      <c r="B8" s="21">
        <v>0</v>
      </c>
      <c r="C8" s="21"/>
    </row>
    <row r="9" spans="1:3" x14ac:dyDescent="0.25">
      <c r="A9" s="21" t="s">
        <v>35</v>
      </c>
      <c r="B9" s="21">
        <v>7</v>
      </c>
      <c r="C9" s="21"/>
    </row>
    <row r="10" spans="1:3" x14ac:dyDescent="0.25">
      <c r="A10" s="21" t="s">
        <v>36</v>
      </c>
      <c r="B10" s="21">
        <v>-2.6974017564564989</v>
      </c>
      <c r="C10" s="21"/>
    </row>
    <row r="11" spans="1:3" x14ac:dyDescent="0.25">
      <c r="A11" s="21" t="s">
        <v>37</v>
      </c>
      <c r="B11" s="21">
        <v>1.537722307904487E-2</v>
      </c>
      <c r="C11" s="21"/>
    </row>
    <row r="12" spans="1:3" x14ac:dyDescent="0.25">
      <c r="A12" s="21" t="s">
        <v>38</v>
      </c>
      <c r="B12" s="21">
        <v>1.8945786050900073</v>
      </c>
      <c r="C12" s="21"/>
    </row>
    <row r="13" spans="1:3" x14ac:dyDescent="0.25">
      <c r="A13" s="21" t="s">
        <v>39</v>
      </c>
      <c r="B13" s="21">
        <v>3.075444615808974E-2</v>
      </c>
      <c r="C13" s="21"/>
    </row>
    <row r="14" spans="1:3" ht="15.75" thickBot="1" x14ac:dyDescent="0.3">
      <c r="A14" s="22" t="s">
        <v>40</v>
      </c>
      <c r="B14" s="22">
        <v>2.3646242515927849</v>
      </c>
      <c r="C14" s="2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B2" sqref="B2"/>
    </sheetView>
  </sheetViews>
  <sheetFormatPr defaultRowHeight="15" x14ac:dyDescent="0.25"/>
  <cols>
    <col min="2" max="2" width="15.42578125" bestFit="1" customWidth="1"/>
    <col min="3" max="3" width="10.5703125" bestFit="1" customWidth="1"/>
    <col min="4" max="4" width="12" bestFit="1" customWidth="1"/>
  </cols>
  <sheetData>
    <row r="1" spans="1:4" x14ac:dyDescent="0.25">
      <c r="A1" t="s">
        <v>22</v>
      </c>
      <c r="B1" t="s">
        <v>24</v>
      </c>
      <c r="C1" t="s">
        <v>25</v>
      </c>
      <c r="D1" s="20" t="s">
        <v>26</v>
      </c>
    </row>
    <row r="2" spans="1:4" x14ac:dyDescent="0.25">
      <c r="A2">
        <v>817</v>
      </c>
      <c r="B2" s="6">
        <v>13.293620201863279</v>
      </c>
      <c r="C2" s="6">
        <v>54.155559789140419</v>
      </c>
      <c r="D2" s="21">
        <v>3.075444615808974E-2</v>
      </c>
    </row>
    <row r="3" spans="1:4" x14ac:dyDescent="0.25">
      <c r="A3">
        <v>820</v>
      </c>
      <c r="B3" s="6">
        <v>20.184896672028319</v>
      </c>
      <c r="C3" s="6">
        <v>46.244286115204616</v>
      </c>
    </row>
    <row r="4" spans="1:4" x14ac:dyDescent="0.25">
      <c r="A4">
        <v>821</v>
      </c>
      <c r="B4" s="6">
        <v>69.24616061246094</v>
      </c>
      <c r="C4" s="6">
        <v>68.939960063212837</v>
      </c>
    </row>
    <row r="5" spans="1:4" x14ac:dyDescent="0.25">
      <c r="A5">
        <v>827</v>
      </c>
      <c r="B5" s="6">
        <v>15.865183039817277</v>
      </c>
      <c r="C5" s="6">
        <v>52.518307072520571</v>
      </c>
    </row>
    <row r="6" spans="1:4" x14ac:dyDescent="0.25">
      <c r="A6">
        <v>829</v>
      </c>
      <c r="B6" s="6">
        <v>19.801420069432581</v>
      </c>
      <c r="C6" s="6">
        <v>28.492214148196862</v>
      </c>
    </row>
    <row r="7" spans="1:4" x14ac:dyDescent="0.25">
      <c r="A7">
        <v>832</v>
      </c>
      <c r="B7" s="6">
        <v>67.17111876312218</v>
      </c>
      <c r="C7" s="6">
        <v>71.667989218842607</v>
      </c>
    </row>
    <row r="8" spans="1:4" x14ac:dyDescent="0.25">
      <c r="A8">
        <v>833</v>
      </c>
      <c r="B8" s="6">
        <v>38.879649317389863</v>
      </c>
      <c r="C8" s="6">
        <v>42.597044497229483</v>
      </c>
    </row>
    <row r="9" spans="1:4" x14ac:dyDescent="0.25">
      <c r="A9">
        <v>834</v>
      </c>
      <c r="B9">
        <v>11.26112545904618</v>
      </c>
      <c r="C9">
        <v>15.953246718807604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="118" zoomScaleNormal="118" workbookViewId="0">
      <selection activeCell="J15" sqref="J15"/>
    </sheetView>
  </sheetViews>
  <sheetFormatPr defaultRowHeight="15" x14ac:dyDescent="0.25"/>
  <cols>
    <col min="2" max="2" width="26.42578125" bestFit="1" customWidth="1"/>
    <col min="3" max="3" width="22.28515625" bestFit="1" customWidth="1"/>
    <col min="4" max="4" width="22" bestFit="1" customWidth="1"/>
    <col min="5" max="5" width="11.28515625" bestFit="1" customWidth="1"/>
    <col min="6" max="6" width="11.7109375" customWidth="1"/>
    <col min="7" max="7" width="19" bestFit="1" customWidth="1"/>
    <col min="9" max="9" width="11.140625" bestFit="1" customWidth="1"/>
    <col min="10" max="10" width="15" bestFit="1" customWidth="1"/>
  </cols>
  <sheetData>
    <row r="1" spans="1:11" x14ac:dyDescent="0.25">
      <c r="A1" s="40">
        <v>817</v>
      </c>
      <c r="B1" s="40"/>
      <c r="C1" s="40"/>
      <c r="D1" s="40"/>
      <c r="E1" s="40"/>
      <c r="F1" s="40"/>
      <c r="G1" s="40"/>
      <c r="H1" s="40"/>
      <c r="I1" s="44"/>
      <c r="J1" s="44"/>
    </row>
    <row r="2" spans="1:11" x14ac:dyDescent="0.25">
      <c r="A2" s="1" t="s">
        <v>2</v>
      </c>
      <c r="B2" s="1" t="s">
        <v>15</v>
      </c>
      <c r="C2" s="1" t="s">
        <v>16</v>
      </c>
      <c r="D2" s="1" t="s">
        <v>17</v>
      </c>
      <c r="E2" s="18" t="s">
        <v>18</v>
      </c>
      <c r="F2" s="18" t="s">
        <v>19</v>
      </c>
      <c r="G2" s="19" t="s">
        <v>20</v>
      </c>
      <c r="H2" s="19" t="s">
        <v>21</v>
      </c>
      <c r="K2" s="11"/>
    </row>
    <row r="3" spans="1:11" x14ac:dyDescent="0.25">
      <c r="A3" s="1" t="s">
        <v>3</v>
      </c>
      <c r="B3" s="1">
        <v>65.2</v>
      </c>
      <c r="C3" s="1">
        <v>66.099999999999994</v>
      </c>
      <c r="D3" s="1">
        <v>64.099999999999994</v>
      </c>
      <c r="E3" s="1">
        <v>65.2</v>
      </c>
      <c r="F3" s="1">
        <v>65.2</v>
      </c>
      <c r="G3" s="1">
        <v>72.599999999999994</v>
      </c>
      <c r="H3" s="1">
        <v>57.900000000000006</v>
      </c>
    </row>
    <row r="4" spans="1:11" x14ac:dyDescent="0.25">
      <c r="A4" s="1"/>
      <c r="B4" s="1"/>
      <c r="C4" s="1"/>
      <c r="D4" s="1"/>
      <c r="E4" s="1"/>
      <c r="F4" s="1"/>
      <c r="G4" s="1"/>
      <c r="H4" s="1"/>
    </row>
    <row r="5" spans="1:11" x14ac:dyDescent="0.25">
      <c r="A5" s="40">
        <v>820</v>
      </c>
      <c r="B5" s="40"/>
      <c r="C5" s="40"/>
      <c r="D5" s="40"/>
      <c r="E5" s="40"/>
      <c r="F5" s="40"/>
      <c r="G5" s="40"/>
      <c r="H5" s="40"/>
      <c r="I5" s="44"/>
      <c r="J5" s="44"/>
    </row>
    <row r="6" spans="1:11" x14ac:dyDescent="0.25">
      <c r="A6" s="1" t="s">
        <v>2</v>
      </c>
      <c r="B6" s="1" t="s">
        <v>15</v>
      </c>
      <c r="C6" s="1" t="s">
        <v>16</v>
      </c>
      <c r="D6" s="1" t="s">
        <v>17</v>
      </c>
      <c r="E6" s="18" t="s">
        <v>18</v>
      </c>
      <c r="F6" s="18" t="s">
        <v>19</v>
      </c>
      <c r="G6" s="19" t="s">
        <v>20</v>
      </c>
      <c r="H6" s="19" t="s">
        <v>21</v>
      </c>
    </row>
    <row r="7" spans="1:11" x14ac:dyDescent="0.25">
      <c r="A7" s="1" t="s">
        <v>3</v>
      </c>
      <c r="B7" s="1">
        <v>46.099999999999987</v>
      </c>
      <c r="C7" s="1">
        <v>47.599999999999994</v>
      </c>
      <c r="D7" s="1">
        <v>43.6</v>
      </c>
      <c r="E7" s="1">
        <v>55</v>
      </c>
      <c r="F7" s="1">
        <v>36.9</v>
      </c>
      <c r="G7" s="1">
        <v>47.800000000000004</v>
      </c>
      <c r="H7" s="1">
        <v>44.7</v>
      </c>
    </row>
    <row r="8" spans="1:11" x14ac:dyDescent="0.25">
      <c r="A8" s="1"/>
      <c r="B8" s="1"/>
      <c r="C8" s="1"/>
      <c r="D8" s="1"/>
      <c r="E8" s="1"/>
      <c r="F8" s="1"/>
      <c r="G8" s="1"/>
      <c r="H8" s="1"/>
    </row>
    <row r="9" spans="1:11" x14ac:dyDescent="0.25">
      <c r="A9" s="40">
        <v>827</v>
      </c>
      <c r="B9" s="40"/>
      <c r="C9" s="40"/>
      <c r="D9" s="40"/>
      <c r="E9" s="40"/>
      <c r="F9" s="40"/>
      <c r="G9" s="40"/>
      <c r="H9" s="40"/>
      <c r="I9" s="44"/>
      <c r="J9" s="44"/>
    </row>
    <row r="10" spans="1:11" x14ac:dyDescent="0.25">
      <c r="A10" s="1" t="s">
        <v>2</v>
      </c>
      <c r="B10" s="1" t="s">
        <v>15</v>
      </c>
      <c r="C10" s="1" t="s">
        <v>16</v>
      </c>
      <c r="D10" s="1" t="s">
        <v>17</v>
      </c>
      <c r="E10" s="18" t="s">
        <v>18</v>
      </c>
      <c r="F10" s="18" t="s">
        <v>19</v>
      </c>
      <c r="G10" s="19" t="s">
        <v>20</v>
      </c>
      <c r="H10" s="19" t="s">
        <v>21</v>
      </c>
    </row>
    <row r="11" spans="1:11" x14ac:dyDescent="0.25">
      <c r="A11" s="1" t="s">
        <v>3</v>
      </c>
      <c r="B11" s="1">
        <v>6</v>
      </c>
      <c r="C11" s="1">
        <v>6.2000000000000011</v>
      </c>
      <c r="D11" s="1">
        <v>5.5</v>
      </c>
      <c r="E11" s="1">
        <v>7.8</v>
      </c>
      <c r="F11" s="1">
        <v>4.3</v>
      </c>
      <c r="G11" s="1">
        <v>8.1999999999999993</v>
      </c>
      <c r="H11" s="1">
        <v>3.8</v>
      </c>
    </row>
    <row r="14" spans="1:11" x14ac:dyDescent="0.25">
      <c r="A14" s="43" t="s">
        <v>58</v>
      </c>
      <c r="B14" s="43"/>
      <c r="C14" s="43"/>
      <c r="D14" s="43"/>
      <c r="E14" s="43"/>
      <c r="F14" s="43"/>
      <c r="G14" s="43"/>
    </row>
    <row r="15" spans="1:11" x14ac:dyDescent="0.25">
      <c r="A15" s="24" t="s">
        <v>44</v>
      </c>
      <c r="B15" s="24" t="s">
        <v>45</v>
      </c>
      <c r="C15" s="1" t="s">
        <v>15</v>
      </c>
      <c r="D15" s="1" t="s">
        <v>55</v>
      </c>
      <c r="E15" s="1" t="s">
        <v>57</v>
      </c>
      <c r="F15" s="1" t="s">
        <v>56</v>
      </c>
      <c r="G15" s="1" t="s">
        <v>57</v>
      </c>
    </row>
    <row r="16" spans="1:11" x14ac:dyDescent="0.25">
      <c r="A16" s="25">
        <v>817</v>
      </c>
      <c r="B16" s="26" t="s">
        <v>46</v>
      </c>
      <c r="C16" s="1">
        <v>65.2</v>
      </c>
      <c r="D16" s="1" t="s">
        <v>51</v>
      </c>
      <c r="E16" s="1">
        <v>65.2</v>
      </c>
      <c r="F16" s="1" t="s">
        <v>53</v>
      </c>
      <c r="G16" s="1">
        <v>65.2</v>
      </c>
    </row>
    <row r="17" spans="1:7" x14ac:dyDescent="0.25">
      <c r="A17" s="24">
        <v>834</v>
      </c>
      <c r="B17" s="26" t="s">
        <v>47</v>
      </c>
      <c r="C17" s="1">
        <v>13.3</v>
      </c>
      <c r="D17" s="1" t="s">
        <v>41</v>
      </c>
      <c r="E17" s="1">
        <v>13.3</v>
      </c>
      <c r="F17" s="1" t="s">
        <v>42</v>
      </c>
      <c r="G17" s="1">
        <v>13.3</v>
      </c>
    </row>
    <row r="18" spans="1:7" x14ac:dyDescent="0.25">
      <c r="A18" s="25">
        <v>820</v>
      </c>
      <c r="B18" s="26" t="s">
        <v>47</v>
      </c>
      <c r="C18" s="1">
        <v>46.099999999999987</v>
      </c>
      <c r="D18" s="1" t="s">
        <v>41</v>
      </c>
      <c r="E18" s="1">
        <v>47.099999999999994</v>
      </c>
      <c r="F18" s="1" t="s">
        <v>42</v>
      </c>
      <c r="G18" s="1">
        <v>45.900000000000006</v>
      </c>
    </row>
    <row r="19" spans="1:7" x14ac:dyDescent="0.25">
      <c r="A19" s="24">
        <v>821</v>
      </c>
      <c r="B19" s="26" t="s">
        <v>41</v>
      </c>
      <c r="C19" s="1">
        <v>1.8999999999999986</v>
      </c>
      <c r="D19" s="1" t="s">
        <v>43</v>
      </c>
      <c r="E19" s="1">
        <v>1.9</v>
      </c>
      <c r="F19" s="1" t="s">
        <v>52</v>
      </c>
      <c r="G19" s="1">
        <v>1.9</v>
      </c>
    </row>
    <row r="20" spans="1:7" x14ac:dyDescent="0.25">
      <c r="A20" s="25">
        <v>827</v>
      </c>
      <c r="B20" s="26" t="s">
        <v>48</v>
      </c>
      <c r="C20" s="1">
        <v>6</v>
      </c>
      <c r="D20" s="1" t="s">
        <v>54</v>
      </c>
      <c r="E20" s="1">
        <v>6.2</v>
      </c>
      <c r="F20" s="1" t="s">
        <v>59</v>
      </c>
      <c r="G20" s="1">
        <v>6</v>
      </c>
    </row>
    <row r="21" spans="1:7" x14ac:dyDescent="0.25">
      <c r="A21" s="24">
        <v>829</v>
      </c>
      <c r="B21" s="26" t="s">
        <v>47</v>
      </c>
      <c r="C21" s="1">
        <v>52.900000000000006</v>
      </c>
      <c r="D21" s="1" t="s">
        <v>41</v>
      </c>
      <c r="E21" s="1">
        <v>54.5</v>
      </c>
      <c r="F21" s="1" t="s">
        <v>42</v>
      </c>
      <c r="G21" s="1">
        <v>51.100000000000009</v>
      </c>
    </row>
  </sheetData>
  <mergeCells count="7">
    <mergeCell ref="A14:G14"/>
    <mergeCell ref="I1:J1"/>
    <mergeCell ref="A1:H1"/>
    <mergeCell ref="I5:J5"/>
    <mergeCell ref="A5:H5"/>
    <mergeCell ref="I9:J9"/>
    <mergeCell ref="A9:H9"/>
  </mergeCells>
  <hyperlinks>
    <hyperlink ref="A16" r:id="rId1" display="Farm DATA.V2\Copy of Newc Uni Water Project Info Thornton final 18th July 2019.xlsx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12" zoomScaleNormal="112" workbookViewId="0">
      <selection activeCell="E14" sqref="E14"/>
    </sheetView>
  </sheetViews>
  <sheetFormatPr defaultRowHeight="15" x14ac:dyDescent="0.25"/>
  <cols>
    <col min="2" max="2" width="25.28515625" bestFit="1" customWidth="1"/>
    <col min="3" max="4" width="22" bestFit="1" customWidth="1"/>
    <col min="5" max="5" width="20" bestFit="1" customWidth="1"/>
    <col min="6" max="6" width="11.140625" customWidth="1"/>
    <col min="7" max="8" width="26.5703125" bestFit="1" customWidth="1"/>
    <col min="9" max="9" width="9.85546875" bestFit="1" customWidth="1"/>
    <col min="11" max="11" width="10.140625" bestFit="1" customWidth="1"/>
  </cols>
  <sheetData>
    <row r="1" spans="1:8" x14ac:dyDescent="0.25">
      <c r="A1" s="2" t="s">
        <v>22</v>
      </c>
      <c r="B1" s="2" t="s">
        <v>2</v>
      </c>
      <c r="C1" s="45" t="s">
        <v>23</v>
      </c>
      <c r="D1" s="46"/>
      <c r="E1" s="46"/>
      <c r="F1" s="46"/>
      <c r="G1" s="46"/>
      <c r="H1" s="46"/>
    </row>
    <row r="2" spans="1:8" x14ac:dyDescent="0.25">
      <c r="A2" s="12"/>
      <c r="B2" s="12"/>
      <c r="C2" s="29" t="s">
        <v>64</v>
      </c>
      <c r="D2" s="12" t="s">
        <v>65</v>
      </c>
      <c r="E2" s="12" t="s">
        <v>60</v>
      </c>
      <c r="F2" s="12" t="s">
        <v>61</v>
      </c>
      <c r="G2" s="12" t="s">
        <v>62</v>
      </c>
      <c r="H2" s="12" t="s">
        <v>63</v>
      </c>
    </row>
    <row r="3" spans="1:8" x14ac:dyDescent="0.25">
      <c r="A3" s="13">
        <v>817</v>
      </c>
      <c r="B3" s="13"/>
      <c r="C3" s="14">
        <v>1.0699999999999999E-2</v>
      </c>
      <c r="D3" s="14">
        <v>-1.6899999999999998E-2</v>
      </c>
      <c r="E3" s="14">
        <v>0</v>
      </c>
      <c r="F3" s="14">
        <v>0</v>
      </c>
      <c r="G3" s="14">
        <v>0.1135</v>
      </c>
      <c r="H3" s="14">
        <v>-0.1119</v>
      </c>
    </row>
    <row r="4" spans="1:8" x14ac:dyDescent="0.25">
      <c r="A4" s="15">
        <v>820</v>
      </c>
      <c r="B4" s="15"/>
      <c r="C4" s="28">
        <v>3.2500000000000001E-2</v>
      </c>
      <c r="D4" s="28">
        <v>-5.4199999999999998E-2</v>
      </c>
      <c r="E4" s="28">
        <v>0.19309999999999999</v>
      </c>
      <c r="F4" s="28">
        <v>-0.1996</v>
      </c>
      <c r="G4" s="28">
        <v>3.6900000000000002E-2</v>
      </c>
      <c r="H4" s="28">
        <v>-3.04E-2</v>
      </c>
    </row>
    <row r="5" spans="1:8" x14ac:dyDescent="0.25">
      <c r="A5" s="16">
        <v>827</v>
      </c>
      <c r="B5" s="16"/>
      <c r="C5" s="17">
        <v>3.3300000000000003E-2</v>
      </c>
      <c r="D5" s="17">
        <v>-8.3299999999999999E-2</v>
      </c>
      <c r="E5" s="17">
        <v>0.3</v>
      </c>
      <c r="F5" s="17">
        <v>-0.2833</v>
      </c>
      <c r="G5" s="17">
        <v>0.36670000000000003</v>
      </c>
      <c r="H5" s="17">
        <v>-0.36670000000000003</v>
      </c>
    </row>
    <row r="11" spans="1:8" x14ac:dyDescent="0.25">
      <c r="A11" s="42"/>
      <c r="B11" s="42"/>
      <c r="C11" s="42"/>
      <c r="D11" s="42"/>
      <c r="E11" s="42"/>
      <c r="F11" s="42"/>
    </row>
    <row r="12" spans="1:8" x14ac:dyDescent="0.25">
      <c r="A12" s="24" t="s">
        <v>44</v>
      </c>
      <c r="B12" s="47" t="s">
        <v>49</v>
      </c>
      <c r="C12" s="48"/>
      <c r="D12" s="47" t="s">
        <v>50</v>
      </c>
      <c r="E12" s="48"/>
    </row>
    <row r="13" spans="1:8" x14ac:dyDescent="0.25">
      <c r="A13" s="24">
        <v>817</v>
      </c>
      <c r="B13" s="1" t="s">
        <v>51</v>
      </c>
      <c r="C13" s="27">
        <v>0</v>
      </c>
      <c r="D13" s="31" t="s">
        <v>53</v>
      </c>
      <c r="E13" s="27">
        <v>0</v>
      </c>
    </row>
    <row r="14" spans="1:8" x14ac:dyDescent="0.25">
      <c r="A14" s="24">
        <v>820</v>
      </c>
      <c r="B14" s="1" t="s">
        <v>41</v>
      </c>
      <c r="C14" s="27">
        <v>2.1700000000000001E-2</v>
      </c>
      <c r="D14" s="31" t="s">
        <v>42</v>
      </c>
      <c r="E14" s="27">
        <v>-4.3E-3</v>
      </c>
    </row>
    <row r="15" spans="1:8" x14ac:dyDescent="0.25">
      <c r="A15" s="24">
        <v>827</v>
      </c>
      <c r="B15" s="1" t="s">
        <v>54</v>
      </c>
      <c r="C15" s="27">
        <v>3.3300000000000003E-2</v>
      </c>
      <c r="D15" s="31" t="s">
        <v>42</v>
      </c>
      <c r="E15" s="27">
        <v>0</v>
      </c>
    </row>
    <row r="16" spans="1:8" x14ac:dyDescent="0.25">
      <c r="A16" s="24">
        <v>829</v>
      </c>
      <c r="B16" s="1" t="s">
        <v>41</v>
      </c>
      <c r="C16" s="27">
        <v>3.0200000000000001E-2</v>
      </c>
      <c r="D16" s="31" t="s">
        <v>42</v>
      </c>
      <c r="E16" s="27">
        <v>-3.4000000000000002E-2</v>
      </c>
    </row>
    <row r="17" spans="1:5" x14ac:dyDescent="0.25">
      <c r="A17" s="24">
        <v>834</v>
      </c>
      <c r="B17" s="1" t="s">
        <v>41</v>
      </c>
      <c r="C17" s="27">
        <v>0</v>
      </c>
      <c r="D17" s="31" t="s">
        <v>42</v>
      </c>
      <c r="E17" s="27">
        <v>0</v>
      </c>
    </row>
  </sheetData>
  <mergeCells count="4">
    <mergeCell ref="C1:H1"/>
    <mergeCell ref="A11:F11"/>
    <mergeCell ref="B12:C12"/>
    <mergeCell ref="D12:E12"/>
  </mergeCells>
  <hyperlinks>
    <hyperlink ref="A13" r:id="rId1" display="Farm DATA.V2\Copy of Newc Uni Water Project Info Thornton final 18th July 2019.xlsx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org.calibration</vt:lpstr>
      <vt:lpstr>spatial_variability</vt:lpstr>
      <vt:lpstr>WO_Calibration</vt:lpstr>
      <vt:lpstr>Average.cal</vt:lpstr>
      <vt:lpstr>Sheet2</vt:lpstr>
      <vt:lpstr>cal.vs.</vt:lpstr>
      <vt:lpstr>Sensitivity</vt:lpstr>
      <vt:lpstr>%change.in.sensitivity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Naila Hina (PGR)</dc:creator>
  <cp:lastModifiedBy>Naila Hina (PGR)</cp:lastModifiedBy>
  <dcterms:created xsi:type="dcterms:W3CDTF">2021-06-03T19:33:38Z</dcterms:created>
  <dcterms:modified xsi:type="dcterms:W3CDTF">2021-09-26T21:56:27Z</dcterms:modified>
</cp:coreProperties>
</file>