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OuseburnProject/Manuscript/Underpinning Data - Final/"/>
    </mc:Choice>
  </mc:AlternateContent>
  <xr:revisionPtr revIDLastSave="187" documentId="8_{0EA27E66-EA3F-4747-8995-B9FE8E89C4C8}" xr6:coauthVersionLast="47" xr6:coauthVersionMax="47" xr10:uidLastSave="{08FF2F1D-C091-4527-B777-3AE79D8636DD}"/>
  <bookViews>
    <workbookView xWindow="-108" yWindow="-108" windowWidth="23256" windowHeight="12576" activeTab="2" xr2:uid="{00000000-000D-0000-FFFF-FFFF00000000}"/>
  </bookViews>
  <sheets>
    <sheet name="DNA yields" sheetId="6" r:id="rId1"/>
    <sheet name="16S_Onsite" sheetId="5" r:id="rId2"/>
    <sheet name="HF183_Onsite" sheetId="4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6" l="1"/>
  <c r="F4" i="6"/>
  <c r="E5" i="6"/>
  <c r="F5" i="6"/>
  <c r="E6" i="6"/>
  <c r="F6" i="6"/>
  <c r="E3" i="6"/>
  <c r="F3" i="6" s="1"/>
  <c r="I8" i="5" l="1"/>
  <c r="G6" i="5"/>
  <c r="G5" i="5"/>
  <c r="G5" i="4"/>
  <c r="G18" i="5"/>
  <c r="G17" i="5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H6" i="5"/>
  <c r="H5" i="5"/>
  <c r="H5" i="4"/>
  <c r="G6" i="4"/>
  <c r="H6" i="4" s="1"/>
  <c r="G7" i="4"/>
  <c r="H7" i="4" s="1"/>
  <c r="G8" i="4"/>
  <c r="H8" i="4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G18" i="4"/>
  <c r="J14" i="4" l="1"/>
  <c r="I14" i="4"/>
  <c r="J11" i="4"/>
  <c r="I11" i="4"/>
  <c r="J8" i="4"/>
  <c r="I8" i="4"/>
  <c r="J5" i="4"/>
  <c r="I5" i="4"/>
  <c r="I5" i="5"/>
  <c r="J5" i="5"/>
  <c r="J11" i="5"/>
  <c r="I11" i="5"/>
  <c r="J8" i="5"/>
  <c r="J14" i="5"/>
  <c r="I14" i="5"/>
</calcChain>
</file>

<file path=xl/sharedStrings.xml><?xml version="1.0" encoding="utf-8"?>
<sst xmlns="http://schemas.openxmlformats.org/spreadsheetml/2006/main" count="91" uniqueCount="39">
  <si>
    <t>Well</t>
  </si>
  <si>
    <t>Sample</t>
  </si>
  <si>
    <t>Cq</t>
  </si>
  <si>
    <t>Calculated Genes</t>
  </si>
  <si>
    <t>Water filtration volume</t>
  </si>
  <si>
    <t>DNA Vol</t>
  </si>
  <si>
    <t>Gene Con. in water</t>
  </si>
  <si>
    <t>Log10 Gene Con. in water</t>
  </si>
  <si>
    <t>Avg</t>
  </si>
  <si>
    <t>Stdev</t>
  </si>
  <si>
    <t>gene copies/uL</t>
  </si>
  <si>
    <t>mL</t>
  </si>
  <si>
    <t>uL</t>
  </si>
  <si>
    <t>gene copies/100mL</t>
  </si>
  <si>
    <t>log10 gene copies/100mL</t>
  </si>
  <si>
    <t>nc</t>
  </si>
  <si>
    <t>RiverUp</t>
  </si>
  <si>
    <t>KPStDrain</t>
  </si>
  <si>
    <t>GPStDrain</t>
  </si>
  <si>
    <t>PondEff</t>
  </si>
  <si>
    <t>blank</t>
  </si>
  <si>
    <t>Samples were pooled and not diluted due to the low DNA yields</t>
  </si>
  <si>
    <t>Calibration curve</t>
  </si>
  <si>
    <t>R2</t>
  </si>
  <si>
    <t>Efficiency</t>
  </si>
  <si>
    <t>%</t>
  </si>
  <si>
    <t>Slope</t>
  </si>
  <si>
    <t>no amplification</t>
  </si>
  <si>
    <t>(ng/100 mL)</t>
  </si>
  <si>
    <t>(ng)</t>
  </si>
  <si>
    <t>(uL)</t>
  </si>
  <si>
    <t>(ng/uL)</t>
  </si>
  <si>
    <t>(mL)</t>
  </si>
  <si>
    <t>DNA yield from water</t>
  </si>
  <si>
    <t>Yield</t>
  </si>
  <si>
    <t>DNA Con.</t>
  </si>
  <si>
    <t>Filtration</t>
  </si>
  <si>
    <t>Volume filtered two filter replicates</t>
  </si>
  <si>
    <t>Volume pooled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</si>
</sst>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8" fillId="0" borderId="0" xfId="0" applyFont="1"/>
    <xf numFmtId="2" fontId="0" fillId="0" borderId="0" xfId="0" applyNumberForma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436AE-C9FE-459C-B726-3B752E9D42F0}">
  <dimension ref="A1:F6"/>
  <sheetViews>
    <sheetView workbookViewId="0">
      <selection activeCell="L17" sqref="L17"/>
    </sheetView>
  </sheetViews>
  <sheetFormatPr defaultRowHeight="14.4" x14ac:dyDescent="0.3"/>
  <cols>
    <col min="1" max="1" width="9.44140625" customWidth="1"/>
    <col min="2" max="2" width="30.33203125" customWidth="1"/>
    <col min="3" max="3" width="10.88671875" customWidth="1"/>
    <col min="4" max="4" width="15.21875" customWidth="1"/>
    <col min="5" max="5" width="9.44140625" customWidth="1"/>
    <col min="6" max="6" width="18.6640625" customWidth="1"/>
  </cols>
  <sheetData>
    <row r="1" spans="1:6" x14ac:dyDescent="0.3">
      <c r="A1" s="2" t="s">
        <v>36</v>
      </c>
      <c r="B1" s="2" t="s">
        <v>37</v>
      </c>
      <c r="C1" s="2" t="s">
        <v>35</v>
      </c>
      <c r="D1" s="2" t="s">
        <v>38</v>
      </c>
      <c r="E1" s="2" t="s">
        <v>34</v>
      </c>
      <c r="F1" t="s">
        <v>33</v>
      </c>
    </row>
    <row r="2" spans="1:6" x14ac:dyDescent="0.3">
      <c r="A2" s="2"/>
      <c r="B2" s="2" t="s">
        <v>32</v>
      </c>
      <c r="C2" s="2" t="s">
        <v>31</v>
      </c>
      <c r="D2" s="2" t="s">
        <v>30</v>
      </c>
      <c r="E2" s="2" t="s">
        <v>29</v>
      </c>
      <c r="F2" s="2" t="s">
        <v>28</v>
      </c>
    </row>
    <row r="3" spans="1:6" x14ac:dyDescent="0.3">
      <c r="A3" s="2" t="s">
        <v>16</v>
      </c>
      <c r="B3" s="2">
        <v>300</v>
      </c>
      <c r="C3" s="2">
        <v>3.36</v>
      </c>
      <c r="D3" s="2">
        <v>100</v>
      </c>
      <c r="E3" s="2">
        <f>C3*D3</f>
        <v>336</v>
      </c>
      <c r="F3" s="4">
        <f>E3/B3*100</f>
        <v>112.00000000000001</v>
      </c>
    </row>
    <row r="4" spans="1:6" x14ac:dyDescent="0.3">
      <c r="A4" t="s">
        <v>17</v>
      </c>
      <c r="B4">
        <v>600</v>
      </c>
      <c r="C4">
        <v>14.8</v>
      </c>
      <c r="D4" s="2">
        <v>100</v>
      </c>
      <c r="E4" s="2">
        <f t="shared" ref="E4:E6" si="0">C4*D4</f>
        <v>1480</v>
      </c>
      <c r="F4" s="4">
        <f t="shared" ref="F4:F6" si="1">E4/B4*100</f>
        <v>246.66666666666669</v>
      </c>
    </row>
    <row r="5" spans="1:6" x14ac:dyDescent="0.3">
      <c r="A5" t="s">
        <v>18</v>
      </c>
      <c r="B5">
        <v>800</v>
      </c>
      <c r="C5">
        <v>4.88</v>
      </c>
      <c r="D5">
        <v>100</v>
      </c>
      <c r="E5" s="2">
        <f t="shared" si="0"/>
        <v>488</v>
      </c>
      <c r="F5" s="4">
        <f t="shared" si="1"/>
        <v>61</v>
      </c>
    </row>
    <row r="6" spans="1:6" x14ac:dyDescent="0.3">
      <c r="A6" t="s">
        <v>19</v>
      </c>
      <c r="B6">
        <v>400</v>
      </c>
      <c r="C6">
        <v>0.6</v>
      </c>
      <c r="D6" s="2">
        <v>100</v>
      </c>
      <c r="E6" s="2">
        <f t="shared" si="0"/>
        <v>60</v>
      </c>
      <c r="F6" s="4">
        <f t="shared" si="1"/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9E31F-E3CD-4A61-8454-4484E41FD653}">
  <dimension ref="A1:J27"/>
  <sheetViews>
    <sheetView workbookViewId="0">
      <selection activeCell="B14" sqref="B14"/>
    </sheetView>
  </sheetViews>
  <sheetFormatPr defaultRowHeight="14.4" x14ac:dyDescent="0.3"/>
  <cols>
    <col min="4" max="4" width="16.6640625" customWidth="1"/>
    <col min="5" max="5" width="21.5546875" customWidth="1"/>
    <col min="7" max="7" width="20.109375" customWidth="1"/>
    <col min="8" max="8" width="24.44140625" customWidth="1"/>
  </cols>
  <sheetData>
    <row r="1" spans="1:10" x14ac:dyDescent="0.3">
      <c r="A1" t="s">
        <v>0</v>
      </c>
      <c r="B1" t="s">
        <v>1</v>
      </c>
      <c r="C1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D2" t="s">
        <v>10</v>
      </c>
      <c r="E2" t="s">
        <v>11</v>
      </c>
      <c r="F2" t="s">
        <v>12</v>
      </c>
      <c r="G2" t="s">
        <v>13</v>
      </c>
      <c r="H2" t="s">
        <v>14</v>
      </c>
    </row>
    <row r="3" spans="1:10" x14ac:dyDescent="0.3">
      <c r="A3">
        <v>15</v>
      </c>
      <c r="B3" t="s">
        <v>15</v>
      </c>
      <c r="C3">
        <v>28.52</v>
      </c>
      <c r="D3">
        <v>21.68</v>
      </c>
    </row>
    <row r="4" spans="1:10" x14ac:dyDescent="0.3">
      <c r="A4">
        <v>16</v>
      </c>
      <c r="B4" t="s">
        <v>15</v>
      </c>
      <c r="C4">
        <v>28.28</v>
      </c>
      <c r="D4">
        <v>25.91</v>
      </c>
    </row>
    <row r="5" spans="1:10" x14ac:dyDescent="0.3">
      <c r="A5">
        <v>17</v>
      </c>
      <c r="B5" t="s">
        <v>16</v>
      </c>
      <c r="C5">
        <v>15.64</v>
      </c>
      <c r="D5" s="1">
        <v>302900</v>
      </c>
      <c r="E5" s="4">
        <v>300</v>
      </c>
      <c r="F5">
        <v>100</v>
      </c>
      <c r="G5" s="4">
        <f>D5*F5*100/E5</f>
        <v>10096666.666666666</v>
      </c>
      <c r="H5" s="3">
        <f>LOG(G5)</f>
        <v>7.0041780186131932</v>
      </c>
      <c r="I5" s="3">
        <f>AVERAGE(H5:H7)</f>
        <v>7.0093845666220007</v>
      </c>
      <c r="J5" s="3">
        <f>STDEV(H5:H7)</f>
        <v>1.2133538148693921E-2</v>
      </c>
    </row>
    <row r="6" spans="1:10" x14ac:dyDescent="0.3">
      <c r="A6">
        <v>18</v>
      </c>
      <c r="B6" t="s">
        <v>16</v>
      </c>
      <c r="C6">
        <v>15.66</v>
      </c>
      <c r="D6" s="1">
        <v>300500</v>
      </c>
      <c r="E6" s="4">
        <v>300</v>
      </c>
      <c r="F6">
        <v>100</v>
      </c>
      <c r="G6" s="4">
        <f>D6*F6*100/E6</f>
        <v>10016666.666666666</v>
      </c>
      <c r="H6" s="3">
        <f t="shared" ref="H6:H16" si="0">LOG(G6)</f>
        <v>7.0007232216190962</v>
      </c>
    </row>
    <row r="7" spans="1:10" x14ac:dyDescent="0.3">
      <c r="A7">
        <v>19</v>
      </c>
      <c r="B7" t="s">
        <v>16</v>
      </c>
      <c r="C7">
        <v>15.59</v>
      </c>
      <c r="D7" s="1">
        <v>316500</v>
      </c>
      <c r="E7" s="4">
        <v>300</v>
      </c>
      <c r="F7">
        <v>100</v>
      </c>
      <c r="G7" s="4">
        <f t="shared" ref="G7:G18" si="1">D7*F7*100/E7</f>
        <v>10550000</v>
      </c>
      <c r="H7" s="3">
        <f t="shared" si="0"/>
        <v>7.0232524596337118</v>
      </c>
    </row>
    <row r="8" spans="1:10" x14ac:dyDescent="0.3">
      <c r="A8">
        <v>20</v>
      </c>
      <c r="B8" t="s">
        <v>17</v>
      </c>
      <c r="C8">
        <v>3.45</v>
      </c>
      <c r="D8" s="1">
        <v>2554000000</v>
      </c>
      <c r="E8" s="4">
        <v>600</v>
      </c>
      <c r="F8">
        <v>100</v>
      </c>
      <c r="G8" s="4">
        <f t="shared" si="1"/>
        <v>42566666666.666664</v>
      </c>
      <c r="H8" s="3">
        <f t="shared" si="0"/>
        <v>10.629069642543753</v>
      </c>
      <c r="I8" s="3">
        <f>AVERAGE(H8:H10)</f>
        <v>9.8348738474338724</v>
      </c>
      <c r="J8" s="3">
        <f>STDEV(H8:H10)</f>
        <v>0.71935692610064172</v>
      </c>
    </row>
    <row r="9" spans="1:10" x14ac:dyDescent="0.3">
      <c r="A9">
        <v>21</v>
      </c>
      <c r="B9" t="s">
        <v>17</v>
      </c>
      <c r="C9">
        <v>7.81</v>
      </c>
      <c r="D9" s="1">
        <v>101200000</v>
      </c>
      <c r="E9" s="4">
        <v>600</v>
      </c>
      <c r="F9">
        <v>100</v>
      </c>
      <c r="G9" s="4">
        <f t="shared" si="1"/>
        <v>1686666666.6666667</v>
      </c>
      <c r="H9" s="3">
        <f t="shared" si="0"/>
        <v>9.2270292621201371</v>
      </c>
    </row>
    <row r="10" spans="1:10" x14ac:dyDescent="0.3">
      <c r="A10">
        <v>22</v>
      </c>
      <c r="B10" t="s">
        <v>17</v>
      </c>
      <c r="C10">
        <v>6.5</v>
      </c>
      <c r="D10" s="1">
        <v>267100000</v>
      </c>
      <c r="E10" s="4">
        <v>600</v>
      </c>
      <c r="F10">
        <v>100</v>
      </c>
      <c r="G10" s="4">
        <f t="shared" si="1"/>
        <v>4451666666.666667</v>
      </c>
      <c r="H10" s="3">
        <f t="shared" si="0"/>
        <v>9.6485226376377291</v>
      </c>
    </row>
    <row r="11" spans="1:10" x14ac:dyDescent="0.3">
      <c r="A11">
        <v>23</v>
      </c>
      <c r="B11" t="s">
        <v>18</v>
      </c>
      <c r="C11">
        <v>11.14</v>
      </c>
      <c r="D11" s="1">
        <v>8575000</v>
      </c>
      <c r="E11" s="4">
        <v>800</v>
      </c>
      <c r="F11">
        <v>100</v>
      </c>
      <c r="G11" s="4">
        <f t="shared" si="1"/>
        <v>107187500</v>
      </c>
      <c r="H11" s="3">
        <f t="shared" si="0"/>
        <v>8.0301441417228645</v>
      </c>
      <c r="I11" s="3">
        <f>AVERAGE(H11:H13)</f>
        <v>8.0299424288252954</v>
      </c>
      <c r="J11" s="3">
        <f>STDEV(H11:H13)</f>
        <v>3.9503103839812148E-2</v>
      </c>
    </row>
    <row r="12" spans="1:10" x14ac:dyDescent="0.3">
      <c r="A12">
        <v>24</v>
      </c>
      <c r="B12" t="s">
        <v>18</v>
      </c>
      <c r="C12">
        <v>11.01</v>
      </c>
      <c r="D12" s="1">
        <v>9385000</v>
      </c>
      <c r="E12" s="4">
        <v>800</v>
      </c>
      <c r="F12">
        <v>100</v>
      </c>
      <c r="G12" s="4">
        <f t="shared" si="1"/>
        <v>117312500</v>
      </c>
      <c r="H12" s="3">
        <f t="shared" si="0"/>
        <v>8.0693442899654215</v>
      </c>
    </row>
    <row r="13" spans="1:10" x14ac:dyDescent="0.3">
      <c r="A13">
        <v>25</v>
      </c>
      <c r="B13" t="s">
        <v>18</v>
      </c>
      <c r="C13">
        <v>11.26</v>
      </c>
      <c r="D13" s="1">
        <v>7824000</v>
      </c>
      <c r="E13" s="4">
        <v>800</v>
      </c>
      <c r="F13">
        <v>100</v>
      </c>
      <c r="G13" s="4">
        <f t="shared" si="1"/>
        <v>97800000</v>
      </c>
      <c r="H13" s="3">
        <f t="shared" si="0"/>
        <v>7.9903388547876011</v>
      </c>
    </row>
    <row r="14" spans="1:10" x14ac:dyDescent="0.3">
      <c r="A14">
        <v>26</v>
      </c>
      <c r="B14" t="s">
        <v>19</v>
      </c>
      <c r="C14">
        <v>16.489999999999998</v>
      </c>
      <c r="D14" s="1">
        <v>161400</v>
      </c>
      <c r="E14" s="4">
        <v>400</v>
      </c>
      <c r="F14">
        <v>100</v>
      </c>
      <c r="G14" s="4">
        <f t="shared" si="1"/>
        <v>4035000</v>
      </c>
      <c r="H14" s="3">
        <f t="shared" si="0"/>
        <v>6.605843539058089</v>
      </c>
      <c r="I14" s="3">
        <f>AVERAGE(H14:H16)</f>
        <v>6.6367657695271989</v>
      </c>
      <c r="J14" s="3">
        <f>STDEV(H14:H16)</f>
        <v>2.7093135329034571E-2</v>
      </c>
    </row>
    <row r="15" spans="1:10" x14ac:dyDescent="0.3">
      <c r="A15">
        <v>27</v>
      </c>
      <c r="B15" t="s">
        <v>19</v>
      </c>
      <c r="C15">
        <v>16.34</v>
      </c>
      <c r="D15" s="1">
        <v>181300</v>
      </c>
      <c r="E15" s="4">
        <v>400</v>
      </c>
      <c r="F15">
        <v>100</v>
      </c>
      <c r="G15" s="4">
        <f t="shared" si="1"/>
        <v>4532500</v>
      </c>
      <c r="H15" s="3">
        <f t="shared" si="0"/>
        <v>6.6563378127675463</v>
      </c>
    </row>
    <row r="16" spans="1:10" x14ac:dyDescent="0.3">
      <c r="A16">
        <v>28</v>
      </c>
      <c r="B16" t="s">
        <v>19</v>
      </c>
      <c r="C16">
        <v>16.36</v>
      </c>
      <c r="D16" s="1">
        <v>177900</v>
      </c>
      <c r="E16" s="4">
        <v>400</v>
      </c>
      <c r="F16">
        <v>100</v>
      </c>
      <c r="G16" s="4">
        <f t="shared" si="1"/>
        <v>4447500</v>
      </c>
      <c r="H16" s="3">
        <f t="shared" si="0"/>
        <v>6.6481159567559622</v>
      </c>
    </row>
    <row r="17" spans="1:7" x14ac:dyDescent="0.3">
      <c r="A17">
        <v>29</v>
      </c>
      <c r="B17" t="s">
        <v>20</v>
      </c>
      <c r="C17">
        <v>28.61</v>
      </c>
      <c r="D17">
        <v>20.29</v>
      </c>
      <c r="G17" t="e">
        <f t="shared" si="1"/>
        <v>#DIV/0!</v>
      </c>
    </row>
    <row r="18" spans="1:7" x14ac:dyDescent="0.3">
      <c r="A18">
        <v>30</v>
      </c>
      <c r="B18" t="s">
        <v>20</v>
      </c>
      <c r="C18">
        <v>28.84</v>
      </c>
      <c r="D18">
        <v>17.100000000000001</v>
      </c>
      <c r="G18" t="e">
        <f t="shared" si="1"/>
        <v>#DIV/0!</v>
      </c>
    </row>
    <row r="22" spans="1:7" x14ac:dyDescent="0.3">
      <c r="A22" t="s">
        <v>21</v>
      </c>
    </row>
    <row r="24" spans="1:7" x14ac:dyDescent="0.3">
      <c r="B24" t="s">
        <v>22</v>
      </c>
    </row>
    <row r="25" spans="1:7" x14ac:dyDescent="0.3">
      <c r="B25" t="s">
        <v>23</v>
      </c>
      <c r="D25">
        <v>0.9647</v>
      </c>
    </row>
    <row r="26" spans="1:7" x14ac:dyDescent="0.3">
      <c r="B26" t="s">
        <v>24</v>
      </c>
      <c r="C26" t="s">
        <v>25</v>
      </c>
      <c r="D26">
        <v>109.9</v>
      </c>
    </row>
    <row r="27" spans="1:7" x14ac:dyDescent="0.3">
      <c r="B27" t="s">
        <v>26</v>
      </c>
      <c r="D27">
        <v>-3.1059999999999999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tabSelected="1" workbookViewId="0">
      <selection activeCell="I24" sqref="I24"/>
    </sheetView>
  </sheetViews>
  <sheetFormatPr defaultRowHeight="14.4" x14ac:dyDescent="0.3"/>
  <cols>
    <col min="4" max="4" width="16.6640625" customWidth="1"/>
    <col min="5" max="5" width="21.5546875" customWidth="1"/>
    <col min="7" max="7" width="20.109375" customWidth="1"/>
    <col min="8" max="8" width="24.44140625" customWidth="1"/>
  </cols>
  <sheetData>
    <row r="1" spans="1:10" x14ac:dyDescent="0.3">
      <c r="A1" t="s">
        <v>0</v>
      </c>
      <c r="B1" t="s">
        <v>1</v>
      </c>
      <c r="C1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D2" t="s">
        <v>10</v>
      </c>
      <c r="E2" t="s">
        <v>11</v>
      </c>
      <c r="F2" t="s">
        <v>12</v>
      </c>
      <c r="G2" t="s">
        <v>13</v>
      </c>
      <c r="H2" t="s">
        <v>14</v>
      </c>
    </row>
    <row r="3" spans="1:10" x14ac:dyDescent="0.3">
      <c r="A3">
        <v>15</v>
      </c>
      <c r="B3" t="s">
        <v>15</v>
      </c>
      <c r="C3" t="s">
        <v>27</v>
      </c>
    </row>
    <row r="4" spans="1:10" x14ac:dyDescent="0.3">
      <c r="A4">
        <v>16</v>
      </c>
      <c r="B4" t="s">
        <v>15</v>
      </c>
      <c r="C4" t="s">
        <v>27</v>
      </c>
    </row>
    <row r="5" spans="1:10" x14ac:dyDescent="0.3">
      <c r="A5">
        <v>17</v>
      </c>
      <c r="B5" t="s">
        <v>16</v>
      </c>
      <c r="C5">
        <v>29.58</v>
      </c>
      <c r="D5">
        <v>504.6</v>
      </c>
      <c r="E5" s="4">
        <v>300</v>
      </c>
      <c r="F5">
        <v>100</v>
      </c>
      <c r="G5" s="4">
        <f>D5*F5*100/E5</f>
        <v>16820</v>
      </c>
      <c r="H5" s="3">
        <f>LOG(G5)</f>
        <v>4.2258259914618934</v>
      </c>
      <c r="I5" s="3">
        <f>AVERAGE(H5:H7)</f>
        <v>4.2325042305662306</v>
      </c>
      <c r="J5" s="3">
        <f>STDEV(H5:H7)</f>
        <v>3.047146122799645E-2</v>
      </c>
    </row>
    <row r="6" spans="1:10" x14ac:dyDescent="0.3">
      <c r="A6">
        <v>18</v>
      </c>
      <c r="B6" t="s">
        <v>16</v>
      </c>
      <c r="C6">
        <v>29.65</v>
      </c>
      <c r="D6">
        <v>482</v>
      </c>
      <c r="E6" s="4">
        <v>300</v>
      </c>
      <c r="F6">
        <v>100</v>
      </c>
      <c r="G6" s="4">
        <f t="shared" ref="G6:G18" si="0">D6*F6*100/E6</f>
        <v>16066.666666666666</v>
      </c>
      <c r="H6" s="3">
        <f t="shared" ref="H6:H16" si="1">LOG(G6)</f>
        <v>4.205925783519187</v>
      </c>
    </row>
    <row r="7" spans="1:10" x14ac:dyDescent="0.3">
      <c r="A7">
        <v>19</v>
      </c>
      <c r="B7" t="s">
        <v>16</v>
      </c>
      <c r="C7">
        <v>29.44</v>
      </c>
      <c r="D7">
        <v>553.20000000000005</v>
      </c>
      <c r="E7" s="4">
        <v>300</v>
      </c>
      <c r="F7">
        <v>100</v>
      </c>
      <c r="G7" s="4">
        <f t="shared" si="0"/>
        <v>18440.000000000004</v>
      </c>
      <c r="H7" s="3">
        <f t="shared" si="1"/>
        <v>4.2657609167176105</v>
      </c>
    </row>
    <row r="8" spans="1:10" x14ac:dyDescent="0.3">
      <c r="A8">
        <v>20</v>
      </c>
      <c r="B8" t="s">
        <v>17</v>
      </c>
      <c r="C8">
        <v>22.4</v>
      </c>
      <c r="D8" s="1">
        <v>61990</v>
      </c>
      <c r="E8" s="4">
        <v>600</v>
      </c>
      <c r="F8">
        <v>100</v>
      </c>
      <c r="G8" s="4">
        <f t="shared" si="0"/>
        <v>1033166.6666666666</v>
      </c>
      <c r="H8" s="3">
        <f t="shared" si="1"/>
        <v>6.0141703859679296</v>
      </c>
      <c r="I8" s="3">
        <f>AVERAGE(H8:H10)</f>
        <v>6.0293167133167946</v>
      </c>
      <c r="J8" s="3">
        <f>STDEV(H8:H10)</f>
        <v>4.3011284873105238E-2</v>
      </c>
    </row>
    <row r="9" spans="1:10" x14ac:dyDescent="0.3">
      <c r="A9">
        <v>21</v>
      </c>
      <c r="B9" t="s">
        <v>17</v>
      </c>
      <c r="C9">
        <v>22.18</v>
      </c>
      <c r="D9" s="1">
        <v>71780</v>
      </c>
      <c r="E9" s="4">
        <v>600</v>
      </c>
      <c r="F9">
        <v>100</v>
      </c>
      <c r="G9" s="4">
        <f t="shared" si="0"/>
        <v>1196333.3333333333</v>
      </c>
      <c r="H9" s="3">
        <f t="shared" si="1"/>
        <v>6.0778522036135776</v>
      </c>
    </row>
    <row r="10" spans="1:10" x14ac:dyDescent="0.3">
      <c r="A10">
        <v>22</v>
      </c>
      <c r="B10" t="s">
        <v>17</v>
      </c>
      <c r="C10">
        <v>22.46</v>
      </c>
      <c r="D10" s="1">
        <v>59440</v>
      </c>
      <c r="E10" s="4">
        <v>600</v>
      </c>
      <c r="F10">
        <v>100</v>
      </c>
      <c r="G10" s="4">
        <f t="shared" si="0"/>
        <v>990666.66666666663</v>
      </c>
      <c r="H10" s="3">
        <f t="shared" si="1"/>
        <v>5.9959275503688749</v>
      </c>
    </row>
    <row r="11" spans="1:10" x14ac:dyDescent="0.3">
      <c r="A11">
        <v>23</v>
      </c>
      <c r="B11" t="s">
        <v>18</v>
      </c>
      <c r="C11">
        <v>29.13</v>
      </c>
      <c r="D11">
        <v>683.3</v>
      </c>
      <c r="E11" s="4">
        <v>800</v>
      </c>
      <c r="F11">
        <v>100</v>
      </c>
      <c r="G11" s="4">
        <f t="shared" si="0"/>
        <v>8541.25</v>
      </c>
      <c r="H11" s="3">
        <f t="shared" si="1"/>
        <v>3.9315214337307438</v>
      </c>
      <c r="I11" s="3">
        <f>AVERAGE(H11:H13)</f>
        <v>4.0200494441097012</v>
      </c>
      <c r="J11" s="3">
        <f>STDEV(H11:H13)</f>
        <v>8.317393679873053E-2</v>
      </c>
    </row>
    <row r="12" spans="1:10" x14ac:dyDescent="0.3">
      <c r="A12">
        <v>24</v>
      </c>
      <c r="B12" t="s">
        <v>18</v>
      </c>
      <c r="C12">
        <v>28.78</v>
      </c>
      <c r="D12">
        <v>861.3</v>
      </c>
      <c r="E12" s="4">
        <v>800</v>
      </c>
      <c r="F12">
        <v>100</v>
      </c>
      <c r="G12" s="4">
        <f t="shared" si="0"/>
        <v>10766.25</v>
      </c>
      <c r="H12" s="3">
        <f t="shared" si="1"/>
        <v>4.032064460224225</v>
      </c>
    </row>
    <row r="13" spans="1:10" x14ac:dyDescent="0.3">
      <c r="A13">
        <v>25</v>
      </c>
      <c r="B13" t="s">
        <v>18</v>
      </c>
      <c r="C13">
        <v>28.56</v>
      </c>
      <c r="D13">
        <v>999.2</v>
      </c>
      <c r="E13" s="4">
        <v>800</v>
      </c>
      <c r="F13">
        <v>100</v>
      </c>
      <c r="G13" s="4">
        <f t="shared" si="0"/>
        <v>12490</v>
      </c>
      <c r="H13" s="3">
        <f t="shared" si="1"/>
        <v>4.0965624383741357</v>
      </c>
    </row>
    <row r="14" spans="1:10" x14ac:dyDescent="0.3">
      <c r="A14">
        <v>26</v>
      </c>
      <c r="B14" t="s">
        <v>19</v>
      </c>
      <c r="C14">
        <v>28.81</v>
      </c>
      <c r="D14">
        <v>845.6</v>
      </c>
      <c r="E14" s="4">
        <v>400</v>
      </c>
      <c r="F14">
        <v>100</v>
      </c>
      <c r="G14" s="4">
        <f t="shared" si="0"/>
        <v>21140</v>
      </c>
      <c r="H14" s="3">
        <f t="shared" si="1"/>
        <v>4.3251049829714079</v>
      </c>
      <c r="I14" s="3">
        <f>AVERAGE(H14:H16)</f>
        <v>4.4432230785798508</v>
      </c>
      <c r="J14" s="3">
        <f>STDEV(H14:H16)</f>
        <v>0.10362514252769141</v>
      </c>
    </row>
    <row r="15" spans="1:10" x14ac:dyDescent="0.3">
      <c r="A15">
        <v>27</v>
      </c>
      <c r="B15" t="s">
        <v>19</v>
      </c>
      <c r="C15">
        <v>28.26</v>
      </c>
      <c r="D15">
        <v>1224</v>
      </c>
      <c r="E15" s="4">
        <v>400</v>
      </c>
      <c r="F15">
        <v>100</v>
      </c>
      <c r="G15" s="4">
        <f t="shared" si="0"/>
        <v>30600</v>
      </c>
      <c r="H15" s="3">
        <f t="shared" si="1"/>
        <v>4.4857214264815797</v>
      </c>
    </row>
    <row r="16" spans="1:10" x14ac:dyDescent="0.3">
      <c r="A16">
        <v>28</v>
      </c>
      <c r="B16" t="s">
        <v>19</v>
      </c>
      <c r="C16">
        <v>28.14</v>
      </c>
      <c r="D16">
        <v>1321</v>
      </c>
      <c r="E16" s="4">
        <v>400</v>
      </c>
      <c r="F16">
        <v>100</v>
      </c>
      <c r="G16" s="4">
        <f t="shared" si="0"/>
        <v>33025</v>
      </c>
      <c r="H16" s="3">
        <f t="shared" si="1"/>
        <v>4.5188428262865648</v>
      </c>
    </row>
    <row r="17" spans="1:7" x14ac:dyDescent="0.3">
      <c r="A17">
        <v>29</v>
      </c>
      <c r="B17" t="s">
        <v>20</v>
      </c>
      <c r="G17" t="e">
        <f t="shared" si="0"/>
        <v>#DIV/0!</v>
      </c>
    </row>
    <row r="18" spans="1:7" x14ac:dyDescent="0.3">
      <c r="A18">
        <v>30</v>
      </c>
      <c r="B18" t="s">
        <v>20</v>
      </c>
      <c r="G18" t="e">
        <f t="shared" si="0"/>
        <v>#DIV/0!</v>
      </c>
    </row>
    <row r="20" spans="1:7" x14ac:dyDescent="0.3">
      <c r="A20" t="s">
        <v>21</v>
      </c>
    </row>
    <row r="22" spans="1:7" x14ac:dyDescent="0.3">
      <c r="B22" t="s">
        <v>22</v>
      </c>
    </row>
    <row r="23" spans="1:7" x14ac:dyDescent="0.3">
      <c r="B23" t="s">
        <v>23</v>
      </c>
      <c r="D23">
        <v>0.98860000000000003</v>
      </c>
    </row>
    <row r="24" spans="1:7" x14ac:dyDescent="0.3">
      <c r="B24" t="s">
        <v>24</v>
      </c>
      <c r="C24" t="s">
        <v>25</v>
      </c>
      <c r="D24">
        <v>95.4</v>
      </c>
    </row>
    <row r="25" spans="1:7" x14ac:dyDescent="0.3">
      <c r="B25" t="s">
        <v>26</v>
      </c>
      <c r="D25">
        <v>-3.4369999999999998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DNA yields</vt:lpstr>
      <vt:lpstr>16S_Onsite</vt:lpstr>
      <vt:lpstr>HF183_Onsite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Rixia Zan (PGR)</dc:creator>
  <cp:keywords/>
  <dc:description/>
  <cp:lastModifiedBy>David Werner</cp:lastModifiedBy>
  <cp:revision/>
  <dcterms:created xsi:type="dcterms:W3CDTF">2022-02-10T16:05:24Z</dcterms:created>
  <dcterms:modified xsi:type="dcterms:W3CDTF">2022-04-08T13:31:54Z</dcterms:modified>
  <cp:category/>
  <cp:contentStatus/>
</cp:coreProperties>
</file>