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217"/>
  <workbookPr/>
  <mc:AlternateContent xmlns:mc="http://schemas.openxmlformats.org/markup-compatibility/2006">
    <mc:Choice Requires="x15">
      <x15ac:absPath xmlns:x15ac="http://schemas.microsoft.com/office/spreadsheetml/2010/11/ac" url="/Users/njrdr/Newcastle2013_sync/Manuscripts/Manuscript 2/ForGeomicrJournal/Revised/DataAccess/"/>
    </mc:Choice>
  </mc:AlternateContent>
  <bookViews>
    <workbookView xWindow="640" yWindow="1180" windowWidth="24960" windowHeight="13800" tabRatio="500"/>
  </bookViews>
  <sheets>
    <sheet name="Gen info" sheetId="1" r:id="rId1"/>
    <sheet name="Slurries" sheetId="2" r:id="rId2"/>
    <sheet name="Timing A" sheetId="3" r:id="rId3"/>
    <sheet name="Timing B" sheetId="4" r:id="rId4"/>
    <sheet name="Slurry A" sheetId="5" r:id="rId5"/>
    <sheet name="Slurry B" sheetId="6" r:id="rId6"/>
    <sheet name="Blanks" sheetId="7" r:id="rId7"/>
  </sheets>
  <externalReferences>
    <externalReference r:id="rId8"/>
  </externalReferenc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7" l="1"/>
  <c r="C5" i="7"/>
  <c r="R1" i="6"/>
  <c r="R34" i="6"/>
  <c r="T1" i="6"/>
  <c r="T34" i="6"/>
  <c r="G34" i="6"/>
  <c r="K34" i="6"/>
  <c r="L34" i="6"/>
  <c r="M34" i="6"/>
  <c r="H34" i="6"/>
  <c r="I34" i="6"/>
  <c r="N34" i="6"/>
  <c r="P34" i="6"/>
  <c r="U34" i="6"/>
  <c r="V34" i="6"/>
  <c r="X34" i="6"/>
  <c r="AC34" i="6"/>
  <c r="AD34" i="6"/>
  <c r="AI34" i="6"/>
  <c r="W34" i="6"/>
  <c r="O34" i="6"/>
  <c r="R5" i="6"/>
  <c r="T5" i="6"/>
  <c r="G5" i="6"/>
  <c r="K5" i="6"/>
  <c r="L5" i="6"/>
  <c r="M5" i="6"/>
  <c r="H5" i="6"/>
  <c r="I5" i="6"/>
  <c r="N5" i="6"/>
  <c r="P5" i="6"/>
  <c r="U5" i="6"/>
  <c r="V5" i="6"/>
  <c r="X5" i="6"/>
  <c r="AC5" i="6"/>
  <c r="AD5" i="6"/>
  <c r="AI5" i="6"/>
  <c r="AJ5" i="6"/>
  <c r="R6" i="6"/>
  <c r="T6" i="6"/>
  <c r="G6" i="6"/>
  <c r="K6" i="6"/>
  <c r="L6" i="6"/>
  <c r="M6" i="6"/>
  <c r="H6" i="6"/>
  <c r="I6" i="6"/>
  <c r="N6" i="6"/>
  <c r="P6" i="6"/>
  <c r="U6" i="6"/>
  <c r="V6" i="6"/>
  <c r="X6" i="6"/>
  <c r="AC6" i="6"/>
  <c r="AD6" i="6"/>
  <c r="AI6" i="6"/>
  <c r="AJ6" i="6"/>
  <c r="R7" i="6"/>
  <c r="T7" i="6"/>
  <c r="G7" i="6"/>
  <c r="K7" i="6"/>
  <c r="L7" i="6"/>
  <c r="M7" i="6"/>
  <c r="H7" i="6"/>
  <c r="I7" i="6"/>
  <c r="N7" i="6"/>
  <c r="P7" i="6"/>
  <c r="U7" i="6"/>
  <c r="V7" i="6"/>
  <c r="X7" i="6"/>
  <c r="AC7" i="6"/>
  <c r="AD7" i="6"/>
  <c r="AI7" i="6"/>
  <c r="AJ7" i="6"/>
  <c r="R8" i="6"/>
  <c r="T8" i="6"/>
  <c r="G8" i="6"/>
  <c r="K8" i="6"/>
  <c r="L8" i="6"/>
  <c r="M8" i="6"/>
  <c r="H8" i="6"/>
  <c r="I8" i="6"/>
  <c r="N8" i="6"/>
  <c r="P8" i="6"/>
  <c r="U8" i="6"/>
  <c r="V8" i="6"/>
  <c r="X8" i="6"/>
  <c r="AC8" i="6"/>
  <c r="AD8" i="6"/>
  <c r="AI8" i="6"/>
  <c r="AJ8" i="6"/>
  <c r="R9" i="6"/>
  <c r="T9" i="6"/>
  <c r="G9" i="6"/>
  <c r="K9" i="6"/>
  <c r="L9" i="6"/>
  <c r="M9" i="6"/>
  <c r="H9" i="6"/>
  <c r="I9" i="6"/>
  <c r="N9" i="6"/>
  <c r="P9" i="6"/>
  <c r="U9" i="6"/>
  <c r="V9" i="6"/>
  <c r="X9" i="6"/>
  <c r="AC9" i="6"/>
  <c r="AD9" i="6"/>
  <c r="AI9" i="6"/>
  <c r="R10" i="6"/>
  <c r="T10" i="6"/>
  <c r="G10" i="6"/>
  <c r="K10" i="6"/>
  <c r="L10" i="6"/>
  <c r="M10" i="6"/>
  <c r="H10" i="6"/>
  <c r="I10" i="6"/>
  <c r="N10" i="6"/>
  <c r="P10" i="6"/>
  <c r="U10" i="6"/>
  <c r="V10" i="6"/>
  <c r="X10" i="6"/>
  <c r="AC10" i="6"/>
  <c r="AD10" i="6"/>
  <c r="AI10" i="6"/>
  <c r="AJ9" i="6"/>
  <c r="R11" i="6"/>
  <c r="T11" i="6"/>
  <c r="G11" i="6"/>
  <c r="K11" i="6"/>
  <c r="L11" i="6"/>
  <c r="M11" i="6"/>
  <c r="H11" i="6"/>
  <c r="I11" i="6"/>
  <c r="N11" i="6"/>
  <c r="P11" i="6"/>
  <c r="U11" i="6"/>
  <c r="V11" i="6"/>
  <c r="X11" i="6"/>
  <c r="AC11" i="6"/>
  <c r="AD11" i="6"/>
  <c r="AI11" i="6"/>
  <c r="R12" i="6"/>
  <c r="T12" i="6"/>
  <c r="G12" i="6"/>
  <c r="K12" i="6"/>
  <c r="L12" i="6"/>
  <c r="M12" i="6"/>
  <c r="H12" i="6"/>
  <c r="I12" i="6"/>
  <c r="N12" i="6"/>
  <c r="P12" i="6"/>
  <c r="U12" i="6"/>
  <c r="V12" i="6"/>
  <c r="X12" i="6"/>
  <c r="AC12" i="6"/>
  <c r="AD12" i="6"/>
  <c r="AI12" i="6"/>
  <c r="AJ11" i="6"/>
  <c r="R13" i="6"/>
  <c r="T13" i="6"/>
  <c r="G13" i="6"/>
  <c r="K13" i="6"/>
  <c r="L13" i="6"/>
  <c r="M13" i="6"/>
  <c r="H13" i="6"/>
  <c r="I13" i="6"/>
  <c r="N13" i="6"/>
  <c r="P13" i="6"/>
  <c r="U13" i="6"/>
  <c r="V13" i="6"/>
  <c r="X13" i="6"/>
  <c r="AC13" i="6"/>
  <c r="AD13" i="6"/>
  <c r="AI13" i="6"/>
  <c r="R14" i="6"/>
  <c r="T14" i="6"/>
  <c r="G14" i="6"/>
  <c r="K14" i="6"/>
  <c r="L14" i="6"/>
  <c r="M14" i="6"/>
  <c r="H14" i="6"/>
  <c r="I14" i="6"/>
  <c r="N14" i="6"/>
  <c r="P14" i="6"/>
  <c r="U14" i="6"/>
  <c r="V14" i="6"/>
  <c r="X14" i="6"/>
  <c r="AC14" i="6"/>
  <c r="AD14" i="6"/>
  <c r="AI14" i="6"/>
  <c r="AJ13" i="6"/>
  <c r="R15" i="6"/>
  <c r="T15" i="6"/>
  <c r="G15" i="6"/>
  <c r="K15" i="6"/>
  <c r="L15" i="6"/>
  <c r="M15" i="6"/>
  <c r="H15" i="6"/>
  <c r="I15" i="6"/>
  <c r="N15" i="6"/>
  <c r="P15" i="6"/>
  <c r="U15" i="6"/>
  <c r="V15" i="6"/>
  <c r="X15" i="6"/>
  <c r="AC15" i="6"/>
  <c r="AD15" i="6"/>
  <c r="AI15" i="6"/>
  <c r="R16" i="6"/>
  <c r="T16" i="6"/>
  <c r="G16" i="6"/>
  <c r="K16" i="6"/>
  <c r="L16" i="6"/>
  <c r="M16" i="6"/>
  <c r="H16" i="6"/>
  <c r="I16" i="6"/>
  <c r="N16" i="6"/>
  <c r="P16" i="6"/>
  <c r="U16" i="6"/>
  <c r="V16" i="6"/>
  <c r="X16" i="6"/>
  <c r="AC16" i="6"/>
  <c r="AD16" i="6"/>
  <c r="AI16" i="6"/>
  <c r="AJ15" i="6"/>
  <c r="R17" i="6"/>
  <c r="T17" i="6"/>
  <c r="G17" i="6"/>
  <c r="K17" i="6"/>
  <c r="L17" i="6"/>
  <c r="M17" i="6"/>
  <c r="H17" i="6"/>
  <c r="I17" i="6"/>
  <c r="N17" i="6"/>
  <c r="P17" i="6"/>
  <c r="U17" i="6"/>
  <c r="V17" i="6"/>
  <c r="X17" i="6"/>
  <c r="AC17" i="6"/>
  <c r="AD17" i="6"/>
  <c r="AI17" i="6"/>
  <c r="R18" i="6"/>
  <c r="T18" i="6"/>
  <c r="G18" i="6"/>
  <c r="K18" i="6"/>
  <c r="L18" i="6"/>
  <c r="M18" i="6"/>
  <c r="H18" i="6"/>
  <c r="I18" i="6"/>
  <c r="N18" i="6"/>
  <c r="P18" i="6"/>
  <c r="U18" i="6"/>
  <c r="V18" i="6"/>
  <c r="X18" i="6"/>
  <c r="AC18" i="6"/>
  <c r="AD18" i="6"/>
  <c r="AI18" i="6"/>
  <c r="AJ17" i="6"/>
  <c r="R19" i="6"/>
  <c r="T19" i="6"/>
  <c r="G19" i="6"/>
  <c r="K19" i="6"/>
  <c r="L19" i="6"/>
  <c r="M19" i="6"/>
  <c r="H19" i="6"/>
  <c r="I19" i="6"/>
  <c r="N19" i="6"/>
  <c r="P19" i="6"/>
  <c r="U19" i="6"/>
  <c r="V19" i="6"/>
  <c r="X19" i="6"/>
  <c r="AC19" i="6"/>
  <c r="AD19" i="6"/>
  <c r="AI19" i="6"/>
  <c r="R20" i="6"/>
  <c r="T20" i="6"/>
  <c r="G20" i="6"/>
  <c r="K20" i="6"/>
  <c r="L20" i="6"/>
  <c r="M20" i="6"/>
  <c r="H20" i="6"/>
  <c r="I20" i="6"/>
  <c r="N20" i="6"/>
  <c r="P20" i="6"/>
  <c r="U20" i="6"/>
  <c r="V20" i="6"/>
  <c r="X20" i="6"/>
  <c r="AC20" i="6"/>
  <c r="AD20" i="6"/>
  <c r="AI20" i="6"/>
  <c r="AJ19" i="6"/>
  <c r="R21" i="6"/>
  <c r="T21" i="6"/>
  <c r="G21" i="6"/>
  <c r="K21" i="6"/>
  <c r="L21" i="6"/>
  <c r="M21" i="6"/>
  <c r="H21" i="6"/>
  <c r="I21" i="6"/>
  <c r="N21" i="6"/>
  <c r="P21" i="6"/>
  <c r="U21" i="6"/>
  <c r="V21" i="6"/>
  <c r="X21" i="6"/>
  <c r="AC21" i="6"/>
  <c r="AD21" i="6"/>
  <c r="AI21" i="6"/>
  <c r="R22" i="6"/>
  <c r="T22" i="6"/>
  <c r="G22" i="6"/>
  <c r="K22" i="6"/>
  <c r="L22" i="6"/>
  <c r="M22" i="6"/>
  <c r="H22" i="6"/>
  <c r="I22" i="6"/>
  <c r="N22" i="6"/>
  <c r="P22" i="6"/>
  <c r="U22" i="6"/>
  <c r="V22" i="6"/>
  <c r="X22" i="6"/>
  <c r="AC22" i="6"/>
  <c r="AD22" i="6"/>
  <c r="AI22" i="6"/>
  <c r="AJ21" i="6"/>
  <c r="R23" i="6"/>
  <c r="T23" i="6"/>
  <c r="G23" i="6"/>
  <c r="K23" i="6"/>
  <c r="L23" i="6"/>
  <c r="M23" i="6"/>
  <c r="H23" i="6"/>
  <c r="I23" i="6"/>
  <c r="N23" i="6"/>
  <c r="P23" i="6"/>
  <c r="U23" i="6"/>
  <c r="V23" i="6"/>
  <c r="X23" i="6"/>
  <c r="AC23" i="6"/>
  <c r="AD23" i="6"/>
  <c r="AI23" i="6"/>
  <c r="R24" i="6"/>
  <c r="T24" i="6"/>
  <c r="G24" i="6"/>
  <c r="K24" i="6"/>
  <c r="L24" i="6"/>
  <c r="M24" i="6"/>
  <c r="H24" i="6"/>
  <c r="I24" i="6"/>
  <c r="N24" i="6"/>
  <c r="P24" i="6"/>
  <c r="U24" i="6"/>
  <c r="V24" i="6"/>
  <c r="X24" i="6"/>
  <c r="AC24" i="6"/>
  <c r="AD24" i="6"/>
  <c r="AI24" i="6"/>
  <c r="AJ23" i="6"/>
  <c r="R25" i="6"/>
  <c r="T25" i="6"/>
  <c r="G25" i="6"/>
  <c r="K25" i="6"/>
  <c r="L25" i="6"/>
  <c r="M25" i="6"/>
  <c r="H25" i="6"/>
  <c r="I25" i="6"/>
  <c r="N25" i="6"/>
  <c r="P25" i="6"/>
  <c r="U25" i="6"/>
  <c r="V25" i="6"/>
  <c r="X25" i="6"/>
  <c r="AC25" i="6"/>
  <c r="AD25" i="6"/>
  <c r="AI25" i="6"/>
  <c r="R26" i="6"/>
  <c r="T26" i="6"/>
  <c r="G26" i="6"/>
  <c r="K26" i="6"/>
  <c r="L26" i="6"/>
  <c r="M26" i="6"/>
  <c r="H26" i="6"/>
  <c r="I26" i="6"/>
  <c r="N26" i="6"/>
  <c r="P26" i="6"/>
  <c r="U26" i="6"/>
  <c r="V26" i="6"/>
  <c r="X26" i="6"/>
  <c r="AC26" i="6"/>
  <c r="AD26" i="6"/>
  <c r="AI26" i="6"/>
  <c r="AJ25" i="6"/>
  <c r="R27" i="6"/>
  <c r="T27" i="6"/>
  <c r="G27" i="6"/>
  <c r="K27" i="6"/>
  <c r="L27" i="6"/>
  <c r="M27" i="6"/>
  <c r="H27" i="6"/>
  <c r="I27" i="6"/>
  <c r="N27" i="6"/>
  <c r="P27" i="6"/>
  <c r="U27" i="6"/>
  <c r="V27" i="6"/>
  <c r="X27" i="6"/>
  <c r="AC27" i="6"/>
  <c r="AD27" i="6"/>
  <c r="AI27" i="6"/>
  <c r="R28" i="6"/>
  <c r="T28" i="6"/>
  <c r="G28" i="6"/>
  <c r="K28" i="6"/>
  <c r="L28" i="6"/>
  <c r="M28" i="6"/>
  <c r="H28" i="6"/>
  <c r="I28" i="6"/>
  <c r="N28" i="6"/>
  <c r="P28" i="6"/>
  <c r="U28" i="6"/>
  <c r="V28" i="6"/>
  <c r="X28" i="6"/>
  <c r="AC28" i="6"/>
  <c r="AD28" i="6"/>
  <c r="AI28" i="6"/>
  <c r="AJ27" i="6"/>
  <c r="R29" i="6"/>
  <c r="T29" i="6"/>
  <c r="G29" i="6"/>
  <c r="K29" i="6"/>
  <c r="L29" i="6"/>
  <c r="M29" i="6"/>
  <c r="H29" i="6"/>
  <c r="I29" i="6"/>
  <c r="N29" i="6"/>
  <c r="P29" i="6"/>
  <c r="U29" i="6"/>
  <c r="V29" i="6"/>
  <c r="X29" i="6"/>
  <c r="AC29" i="6"/>
  <c r="AD29" i="6"/>
  <c r="AI29" i="6"/>
  <c r="R30" i="6"/>
  <c r="T30" i="6"/>
  <c r="G30" i="6"/>
  <c r="K30" i="6"/>
  <c r="L30" i="6"/>
  <c r="M30" i="6"/>
  <c r="H30" i="6"/>
  <c r="I30" i="6"/>
  <c r="N30" i="6"/>
  <c r="P30" i="6"/>
  <c r="U30" i="6"/>
  <c r="V30" i="6"/>
  <c r="X30" i="6"/>
  <c r="AC30" i="6"/>
  <c r="AD30" i="6"/>
  <c r="AI30" i="6"/>
  <c r="AJ29" i="6"/>
  <c r="R31" i="6"/>
  <c r="T31" i="6"/>
  <c r="G31" i="6"/>
  <c r="K31" i="6"/>
  <c r="L31" i="6"/>
  <c r="M31" i="6"/>
  <c r="H31" i="6"/>
  <c r="I31" i="6"/>
  <c r="N31" i="6"/>
  <c r="P31" i="6"/>
  <c r="U31" i="6"/>
  <c r="V31" i="6"/>
  <c r="X31" i="6"/>
  <c r="AC31" i="6"/>
  <c r="AD31" i="6"/>
  <c r="AI31" i="6"/>
  <c r="R32" i="6"/>
  <c r="T32" i="6"/>
  <c r="G32" i="6"/>
  <c r="K32" i="6"/>
  <c r="L32" i="6"/>
  <c r="M32" i="6"/>
  <c r="H32" i="6"/>
  <c r="I32" i="6"/>
  <c r="N32" i="6"/>
  <c r="P32" i="6"/>
  <c r="U32" i="6"/>
  <c r="V32" i="6"/>
  <c r="X32" i="6"/>
  <c r="AC32" i="6"/>
  <c r="AD32" i="6"/>
  <c r="AI32" i="6"/>
  <c r="AJ31" i="6"/>
  <c r="R33" i="6"/>
  <c r="T33" i="6"/>
  <c r="G33" i="6"/>
  <c r="K33" i="6"/>
  <c r="L33" i="6"/>
  <c r="M33" i="6"/>
  <c r="H33" i="6"/>
  <c r="I33" i="6"/>
  <c r="N33" i="6"/>
  <c r="P33" i="6"/>
  <c r="U33" i="6"/>
  <c r="V33" i="6"/>
  <c r="X33" i="6"/>
  <c r="AC33" i="6"/>
  <c r="AD33" i="6"/>
  <c r="AI33" i="6"/>
  <c r="AJ33" i="6"/>
  <c r="AK33" i="6"/>
  <c r="AF33" i="6"/>
  <c r="AE33" i="6"/>
  <c r="W33" i="6"/>
  <c r="O33" i="6"/>
  <c r="W32" i="6"/>
  <c r="O32" i="6"/>
  <c r="AK31" i="6"/>
  <c r="AF31" i="6"/>
  <c r="AE31" i="6"/>
  <c r="W31" i="6"/>
  <c r="O31" i="6"/>
  <c r="W30" i="6"/>
  <c r="O30" i="6"/>
  <c r="AK29" i="6"/>
  <c r="AF29" i="6"/>
  <c r="AE29" i="6"/>
  <c r="W29" i="6"/>
  <c r="O29" i="6"/>
  <c r="W28" i="6"/>
  <c r="O28" i="6"/>
  <c r="AK27" i="6"/>
  <c r="AF27" i="6"/>
  <c r="AE27" i="6"/>
  <c r="W27" i="6"/>
  <c r="O27" i="6"/>
  <c r="W26" i="6"/>
  <c r="O26" i="6"/>
  <c r="AK25" i="6"/>
  <c r="AF25" i="6"/>
  <c r="AE25" i="6"/>
  <c r="W25" i="6"/>
  <c r="O25" i="6"/>
  <c r="W24" i="6"/>
  <c r="O24" i="6"/>
  <c r="AK23" i="6"/>
  <c r="AF23" i="6"/>
  <c r="AE23" i="6"/>
  <c r="W23" i="6"/>
  <c r="O23" i="6"/>
  <c r="W22" i="6"/>
  <c r="O22" i="6"/>
  <c r="AK21" i="6"/>
  <c r="AF21" i="6"/>
  <c r="AE21" i="6"/>
  <c r="W21" i="6"/>
  <c r="O21" i="6"/>
  <c r="W20" i="6"/>
  <c r="O20" i="6"/>
  <c r="AK19" i="6"/>
  <c r="AF19" i="6"/>
  <c r="AE19" i="6"/>
  <c r="W19" i="6"/>
  <c r="O19" i="6"/>
  <c r="W18" i="6"/>
  <c r="O18" i="6"/>
  <c r="AK17" i="6"/>
  <c r="AF17" i="6"/>
  <c r="AE17" i="6"/>
  <c r="W17" i="6"/>
  <c r="O17" i="6"/>
  <c r="W16" i="6"/>
  <c r="O16" i="6"/>
  <c r="AK15" i="6"/>
  <c r="AF15" i="6"/>
  <c r="AE15" i="6"/>
  <c r="W15" i="6"/>
  <c r="O15" i="6"/>
  <c r="W14" i="6"/>
  <c r="O14" i="6"/>
  <c r="AK13" i="6"/>
  <c r="AF13" i="6"/>
  <c r="AE13" i="6"/>
  <c r="W13" i="6"/>
  <c r="O13" i="6"/>
  <c r="W12" i="6"/>
  <c r="O12" i="6"/>
  <c r="AK11" i="6"/>
  <c r="AF11" i="6"/>
  <c r="AE11" i="6"/>
  <c r="W11" i="6"/>
  <c r="O11" i="6"/>
  <c r="W10" i="6"/>
  <c r="O10" i="6"/>
  <c r="AK9" i="6"/>
  <c r="AF9" i="6"/>
  <c r="AE9" i="6"/>
  <c r="W9" i="6"/>
  <c r="O9" i="6"/>
  <c r="AK8" i="6"/>
  <c r="AF8" i="6"/>
  <c r="AE8" i="6"/>
  <c r="W8" i="6"/>
  <c r="O8" i="6"/>
  <c r="AK7" i="6"/>
  <c r="AF7" i="6"/>
  <c r="AE7" i="6"/>
  <c r="W7" i="6"/>
  <c r="O7" i="6"/>
  <c r="AK6" i="6"/>
  <c r="AF6" i="6"/>
  <c r="AE6" i="6"/>
  <c r="W6" i="6"/>
  <c r="O6" i="6"/>
  <c r="AK5" i="6"/>
  <c r="AF5" i="6"/>
  <c r="AE5" i="6"/>
  <c r="W5" i="6"/>
  <c r="O5" i="6"/>
  <c r="R1" i="5"/>
  <c r="R38" i="5"/>
  <c r="T1" i="5"/>
  <c r="T38" i="5"/>
  <c r="G38" i="5"/>
  <c r="K38" i="5"/>
  <c r="L38" i="5"/>
  <c r="M38" i="5"/>
  <c r="H38" i="5"/>
  <c r="I38" i="5"/>
  <c r="N38" i="5"/>
  <c r="P38" i="5"/>
  <c r="U38" i="5"/>
  <c r="V38" i="5"/>
  <c r="X38" i="5"/>
  <c r="AC38" i="5"/>
  <c r="AD38" i="5"/>
  <c r="AI38" i="5"/>
  <c r="W38" i="5"/>
  <c r="O38" i="5"/>
  <c r="R37" i="5"/>
  <c r="T37" i="5"/>
  <c r="G37" i="5"/>
  <c r="K37" i="5"/>
  <c r="L37" i="5"/>
  <c r="M37" i="5"/>
  <c r="H37" i="5"/>
  <c r="I37" i="5"/>
  <c r="N37" i="5"/>
  <c r="P37" i="5"/>
  <c r="U37" i="5"/>
  <c r="V37" i="5"/>
  <c r="X37" i="5"/>
  <c r="AC37" i="5"/>
  <c r="AD37" i="5"/>
  <c r="AI37" i="5"/>
  <c r="AJ37" i="5"/>
  <c r="R35" i="5"/>
  <c r="T35" i="5"/>
  <c r="G35" i="5"/>
  <c r="K35" i="5"/>
  <c r="L35" i="5"/>
  <c r="M35" i="5"/>
  <c r="H35" i="5"/>
  <c r="I35" i="5"/>
  <c r="N35" i="5"/>
  <c r="P35" i="5"/>
  <c r="U35" i="5"/>
  <c r="V35" i="5"/>
  <c r="X35" i="5"/>
  <c r="AC35" i="5"/>
  <c r="AD35" i="5"/>
  <c r="AI35" i="5"/>
  <c r="R36" i="5"/>
  <c r="T36" i="5"/>
  <c r="G36" i="5"/>
  <c r="K36" i="5"/>
  <c r="L36" i="5"/>
  <c r="M36" i="5"/>
  <c r="H36" i="5"/>
  <c r="I36" i="5"/>
  <c r="N36" i="5"/>
  <c r="P36" i="5"/>
  <c r="U36" i="5"/>
  <c r="V36" i="5"/>
  <c r="X36" i="5"/>
  <c r="AC36" i="5"/>
  <c r="AD36" i="5"/>
  <c r="AI36" i="5"/>
  <c r="AJ35" i="5"/>
  <c r="R33" i="5"/>
  <c r="T33" i="5"/>
  <c r="G33" i="5"/>
  <c r="K33" i="5"/>
  <c r="L33" i="5"/>
  <c r="M33" i="5"/>
  <c r="H33" i="5"/>
  <c r="I33" i="5"/>
  <c r="N33" i="5"/>
  <c r="P33" i="5"/>
  <c r="U33" i="5"/>
  <c r="V33" i="5"/>
  <c r="X33" i="5"/>
  <c r="AC33" i="5"/>
  <c r="AD33" i="5"/>
  <c r="AI33" i="5"/>
  <c r="R34" i="5"/>
  <c r="T34" i="5"/>
  <c r="G34" i="5"/>
  <c r="K34" i="5"/>
  <c r="L34" i="5"/>
  <c r="M34" i="5"/>
  <c r="H34" i="5"/>
  <c r="I34" i="5"/>
  <c r="N34" i="5"/>
  <c r="P34" i="5"/>
  <c r="U34" i="5"/>
  <c r="V34" i="5"/>
  <c r="X34" i="5"/>
  <c r="AC34" i="5"/>
  <c r="AD34" i="5"/>
  <c r="AI34" i="5"/>
  <c r="AJ33" i="5"/>
  <c r="R31" i="5"/>
  <c r="T31" i="5"/>
  <c r="G31" i="5"/>
  <c r="K31" i="5"/>
  <c r="L31" i="5"/>
  <c r="M31" i="5"/>
  <c r="H31" i="5"/>
  <c r="I31" i="5"/>
  <c r="N31" i="5"/>
  <c r="P31" i="5"/>
  <c r="U31" i="5"/>
  <c r="V31" i="5"/>
  <c r="X31" i="5"/>
  <c r="AC31" i="5"/>
  <c r="AD31" i="5"/>
  <c r="AI31" i="5"/>
  <c r="R32" i="5"/>
  <c r="T32" i="5"/>
  <c r="G32" i="5"/>
  <c r="K32" i="5"/>
  <c r="L32" i="5"/>
  <c r="M32" i="5"/>
  <c r="H32" i="5"/>
  <c r="I32" i="5"/>
  <c r="N32" i="5"/>
  <c r="P32" i="5"/>
  <c r="U32" i="5"/>
  <c r="V32" i="5"/>
  <c r="X32" i="5"/>
  <c r="AC32" i="5"/>
  <c r="AD32" i="5"/>
  <c r="AI32" i="5"/>
  <c r="AJ31" i="5"/>
  <c r="R29" i="5"/>
  <c r="T29" i="5"/>
  <c r="G29" i="5"/>
  <c r="K29" i="5"/>
  <c r="L29" i="5"/>
  <c r="M29" i="5"/>
  <c r="H29" i="5"/>
  <c r="I29" i="5"/>
  <c r="N29" i="5"/>
  <c r="P29" i="5"/>
  <c r="U29" i="5"/>
  <c r="V29" i="5"/>
  <c r="X29" i="5"/>
  <c r="AC29" i="5"/>
  <c r="AD29" i="5"/>
  <c r="AI29" i="5"/>
  <c r="R30" i="5"/>
  <c r="T30" i="5"/>
  <c r="G30" i="5"/>
  <c r="K30" i="5"/>
  <c r="L30" i="5"/>
  <c r="M30" i="5"/>
  <c r="H30" i="5"/>
  <c r="I30" i="5"/>
  <c r="N30" i="5"/>
  <c r="P30" i="5"/>
  <c r="U30" i="5"/>
  <c r="V30" i="5"/>
  <c r="X30" i="5"/>
  <c r="AC30" i="5"/>
  <c r="AD30" i="5"/>
  <c r="AI30" i="5"/>
  <c r="AJ29" i="5"/>
  <c r="R27" i="5"/>
  <c r="T27" i="5"/>
  <c r="G27" i="5"/>
  <c r="K27" i="5"/>
  <c r="L27" i="5"/>
  <c r="M27" i="5"/>
  <c r="H27" i="5"/>
  <c r="I27" i="5"/>
  <c r="N27" i="5"/>
  <c r="P27" i="5"/>
  <c r="U27" i="5"/>
  <c r="V27" i="5"/>
  <c r="X27" i="5"/>
  <c r="AC27" i="5"/>
  <c r="AD27" i="5"/>
  <c r="AI27" i="5"/>
  <c r="R28" i="5"/>
  <c r="T28" i="5"/>
  <c r="G28" i="5"/>
  <c r="K28" i="5"/>
  <c r="L28" i="5"/>
  <c r="M28" i="5"/>
  <c r="H28" i="5"/>
  <c r="I28" i="5"/>
  <c r="N28" i="5"/>
  <c r="P28" i="5"/>
  <c r="U28" i="5"/>
  <c r="V28" i="5"/>
  <c r="X28" i="5"/>
  <c r="AC28" i="5"/>
  <c r="AD28" i="5"/>
  <c r="AI28" i="5"/>
  <c r="AJ27" i="5"/>
  <c r="R25" i="5"/>
  <c r="T25" i="5"/>
  <c r="G25" i="5"/>
  <c r="K25" i="5"/>
  <c r="L25" i="5"/>
  <c r="M25" i="5"/>
  <c r="H25" i="5"/>
  <c r="I25" i="5"/>
  <c r="N25" i="5"/>
  <c r="P25" i="5"/>
  <c r="U25" i="5"/>
  <c r="V25" i="5"/>
  <c r="X25" i="5"/>
  <c r="AC25" i="5"/>
  <c r="AD25" i="5"/>
  <c r="AI25" i="5"/>
  <c r="R26" i="5"/>
  <c r="T26" i="5"/>
  <c r="G26" i="5"/>
  <c r="K26" i="5"/>
  <c r="L26" i="5"/>
  <c r="M26" i="5"/>
  <c r="H26" i="5"/>
  <c r="I26" i="5"/>
  <c r="N26" i="5"/>
  <c r="P26" i="5"/>
  <c r="U26" i="5"/>
  <c r="V26" i="5"/>
  <c r="X26" i="5"/>
  <c r="AC26" i="5"/>
  <c r="AD26" i="5"/>
  <c r="AI26" i="5"/>
  <c r="AJ25" i="5"/>
  <c r="R23" i="5"/>
  <c r="T23" i="5"/>
  <c r="G23" i="5"/>
  <c r="K23" i="5"/>
  <c r="L23" i="5"/>
  <c r="M23" i="5"/>
  <c r="H23" i="5"/>
  <c r="I23" i="5"/>
  <c r="N23" i="5"/>
  <c r="P23" i="5"/>
  <c r="U23" i="5"/>
  <c r="V23" i="5"/>
  <c r="X23" i="5"/>
  <c r="AC23" i="5"/>
  <c r="AD23" i="5"/>
  <c r="AI23" i="5"/>
  <c r="R24" i="5"/>
  <c r="T24" i="5"/>
  <c r="G24" i="5"/>
  <c r="K24" i="5"/>
  <c r="L24" i="5"/>
  <c r="M24" i="5"/>
  <c r="H24" i="5"/>
  <c r="I24" i="5"/>
  <c r="N24" i="5"/>
  <c r="P24" i="5"/>
  <c r="U24" i="5"/>
  <c r="V24" i="5"/>
  <c r="X24" i="5"/>
  <c r="AC24" i="5"/>
  <c r="AD24" i="5"/>
  <c r="AI24" i="5"/>
  <c r="AJ23" i="5"/>
  <c r="R21" i="5"/>
  <c r="T21" i="5"/>
  <c r="G21" i="5"/>
  <c r="K21" i="5"/>
  <c r="L21" i="5"/>
  <c r="M21" i="5"/>
  <c r="H21" i="5"/>
  <c r="I21" i="5"/>
  <c r="N21" i="5"/>
  <c r="P21" i="5"/>
  <c r="U21" i="5"/>
  <c r="V21" i="5"/>
  <c r="X21" i="5"/>
  <c r="AC21" i="5"/>
  <c r="AD21" i="5"/>
  <c r="AI21" i="5"/>
  <c r="R22" i="5"/>
  <c r="T22" i="5"/>
  <c r="G22" i="5"/>
  <c r="K22" i="5"/>
  <c r="L22" i="5"/>
  <c r="M22" i="5"/>
  <c r="H22" i="5"/>
  <c r="I22" i="5"/>
  <c r="N22" i="5"/>
  <c r="P22" i="5"/>
  <c r="U22" i="5"/>
  <c r="V22" i="5"/>
  <c r="X22" i="5"/>
  <c r="AC22" i="5"/>
  <c r="AD22" i="5"/>
  <c r="AI22" i="5"/>
  <c r="AJ21" i="5"/>
  <c r="R19" i="5"/>
  <c r="T19" i="5"/>
  <c r="G19" i="5"/>
  <c r="K19" i="5"/>
  <c r="L19" i="5"/>
  <c r="M19" i="5"/>
  <c r="H19" i="5"/>
  <c r="I19" i="5"/>
  <c r="N19" i="5"/>
  <c r="P19" i="5"/>
  <c r="U19" i="5"/>
  <c r="V19" i="5"/>
  <c r="X19" i="5"/>
  <c r="AC19" i="5"/>
  <c r="AD19" i="5"/>
  <c r="AI19" i="5"/>
  <c r="R20" i="5"/>
  <c r="T20" i="5"/>
  <c r="G20" i="5"/>
  <c r="K20" i="5"/>
  <c r="L20" i="5"/>
  <c r="M20" i="5"/>
  <c r="H20" i="5"/>
  <c r="I20" i="5"/>
  <c r="N20" i="5"/>
  <c r="P20" i="5"/>
  <c r="U20" i="5"/>
  <c r="V20" i="5"/>
  <c r="X20" i="5"/>
  <c r="AC20" i="5"/>
  <c r="AD20" i="5"/>
  <c r="AI20" i="5"/>
  <c r="AJ19" i="5"/>
  <c r="R17" i="5"/>
  <c r="T17" i="5"/>
  <c r="G17" i="5"/>
  <c r="K17" i="5"/>
  <c r="L17" i="5"/>
  <c r="M17" i="5"/>
  <c r="H17" i="5"/>
  <c r="I17" i="5"/>
  <c r="N17" i="5"/>
  <c r="P17" i="5"/>
  <c r="U17" i="5"/>
  <c r="V17" i="5"/>
  <c r="X17" i="5"/>
  <c r="AC17" i="5"/>
  <c r="AD17" i="5"/>
  <c r="AI17" i="5"/>
  <c r="R18" i="5"/>
  <c r="T18" i="5"/>
  <c r="G18" i="5"/>
  <c r="K18" i="5"/>
  <c r="L18" i="5"/>
  <c r="M18" i="5"/>
  <c r="H18" i="5"/>
  <c r="I18" i="5"/>
  <c r="N18" i="5"/>
  <c r="P18" i="5"/>
  <c r="U18" i="5"/>
  <c r="V18" i="5"/>
  <c r="X18" i="5"/>
  <c r="AC18" i="5"/>
  <c r="AD18" i="5"/>
  <c r="AI18" i="5"/>
  <c r="AJ17" i="5"/>
  <c r="R15" i="5"/>
  <c r="T15" i="5"/>
  <c r="G15" i="5"/>
  <c r="K15" i="5"/>
  <c r="L15" i="5"/>
  <c r="M15" i="5"/>
  <c r="H15" i="5"/>
  <c r="I15" i="5"/>
  <c r="N15" i="5"/>
  <c r="P15" i="5"/>
  <c r="U15" i="5"/>
  <c r="V15" i="5"/>
  <c r="X15" i="5"/>
  <c r="AC15" i="5"/>
  <c r="AD15" i="5"/>
  <c r="AI15" i="5"/>
  <c r="R16" i="5"/>
  <c r="T16" i="5"/>
  <c r="G16" i="5"/>
  <c r="K16" i="5"/>
  <c r="L16" i="5"/>
  <c r="M16" i="5"/>
  <c r="H16" i="5"/>
  <c r="I16" i="5"/>
  <c r="N16" i="5"/>
  <c r="P16" i="5"/>
  <c r="U16" i="5"/>
  <c r="V16" i="5"/>
  <c r="X16" i="5"/>
  <c r="AC16" i="5"/>
  <c r="AD16" i="5"/>
  <c r="AI16" i="5"/>
  <c r="AJ15" i="5"/>
  <c r="R13" i="5"/>
  <c r="T13" i="5"/>
  <c r="G13" i="5"/>
  <c r="K13" i="5"/>
  <c r="L13" i="5"/>
  <c r="M13" i="5"/>
  <c r="H13" i="5"/>
  <c r="I13" i="5"/>
  <c r="N13" i="5"/>
  <c r="P13" i="5"/>
  <c r="U13" i="5"/>
  <c r="V13" i="5"/>
  <c r="X13" i="5"/>
  <c r="AC13" i="5"/>
  <c r="AD13" i="5"/>
  <c r="AI13" i="5"/>
  <c r="R14" i="5"/>
  <c r="T14" i="5"/>
  <c r="G14" i="5"/>
  <c r="K14" i="5"/>
  <c r="L14" i="5"/>
  <c r="M14" i="5"/>
  <c r="H14" i="5"/>
  <c r="I14" i="5"/>
  <c r="N14" i="5"/>
  <c r="P14" i="5"/>
  <c r="U14" i="5"/>
  <c r="V14" i="5"/>
  <c r="X14" i="5"/>
  <c r="AC14" i="5"/>
  <c r="AD14" i="5"/>
  <c r="AI14" i="5"/>
  <c r="AJ13" i="5"/>
  <c r="R11" i="5"/>
  <c r="T11" i="5"/>
  <c r="G11" i="5"/>
  <c r="K11" i="5"/>
  <c r="L11" i="5"/>
  <c r="M11" i="5"/>
  <c r="H11" i="5"/>
  <c r="I11" i="5"/>
  <c r="N11" i="5"/>
  <c r="P11" i="5"/>
  <c r="U11" i="5"/>
  <c r="V11" i="5"/>
  <c r="X11" i="5"/>
  <c r="AC11" i="5"/>
  <c r="AD11" i="5"/>
  <c r="AI11" i="5"/>
  <c r="R12" i="5"/>
  <c r="T12" i="5"/>
  <c r="G12" i="5"/>
  <c r="K12" i="5"/>
  <c r="L12" i="5"/>
  <c r="M12" i="5"/>
  <c r="H12" i="5"/>
  <c r="I12" i="5"/>
  <c r="N12" i="5"/>
  <c r="P12" i="5"/>
  <c r="U12" i="5"/>
  <c r="V12" i="5"/>
  <c r="X12" i="5"/>
  <c r="AC12" i="5"/>
  <c r="AD12" i="5"/>
  <c r="AI12" i="5"/>
  <c r="AJ11" i="5"/>
  <c r="R9" i="5"/>
  <c r="T9" i="5"/>
  <c r="G9" i="5"/>
  <c r="K9" i="5"/>
  <c r="L9" i="5"/>
  <c r="M9" i="5"/>
  <c r="H9" i="5"/>
  <c r="I9" i="5"/>
  <c r="N9" i="5"/>
  <c r="P9" i="5"/>
  <c r="U9" i="5"/>
  <c r="V9" i="5"/>
  <c r="X9" i="5"/>
  <c r="AC9" i="5"/>
  <c r="AD9" i="5"/>
  <c r="AI9" i="5"/>
  <c r="R10" i="5"/>
  <c r="T10" i="5"/>
  <c r="G10" i="5"/>
  <c r="K10" i="5"/>
  <c r="L10" i="5"/>
  <c r="M10" i="5"/>
  <c r="H10" i="5"/>
  <c r="I10" i="5"/>
  <c r="N10" i="5"/>
  <c r="P10" i="5"/>
  <c r="U10" i="5"/>
  <c r="V10" i="5"/>
  <c r="X10" i="5"/>
  <c r="AC10" i="5"/>
  <c r="AD10" i="5"/>
  <c r="AI10" i="5"/>
  <c r="AJ9" i="5"/>
  <c r="R7" i="5"/>
  <c r="T7" i="5"/>
  <c r="G7" i="5"/>
  <c r="K7" i="5"/>
  <c r="L7" i="5"/>
  <c r="M7" i="5"/>
  <c r="H7" i="5"/>
  <c r="I7" i="5"/>
  <c r="N7" i="5"/>
  <c r="P7" i="5"/>
  <c r="U7" i="5"/>
  <c r="V7" i="5"/>
  <c r="X7" i="5"/>
  <c r="AC7" i="5"/>
  <c r="AD7" i="5"/>
  <c r="AI7" i="5"/>
  <c r="R8" i="5"/>
  <c r="T8" i="5"/>
  <c r="G8" i="5"/>
  <c r="K8" i="5"/>
  <c r="L8" i="5"/>
  <c r="M8" i="5"/>
  <c r="H8" i="5"/>
  <c r="I8" i="5"/>
  <c r="N8" i="5"/>
  <c r="P8" i="5"/>
  <c r="U8" i="5"/>
  <c r="V8" i="5"/>
  <c r="X8" i="5"/>
  <c r="AC8" i="5"/>
  <c r="AD8" i="5"/>
  <c r="AI8" i="5"/>
  <c r="AJ7" i="5"/>
  <c r="R5" i="5"/>
  <c r="T5" i="5"/>
  <c r="G5" i="5"/>
  <c r="K5" i="5"/>
  <c r="L5" i="5"/>
  <c r="M5" i="5"/>
  <c r="H5" i="5"/>
  <c r="I5" i="5"/>
  <c r="N5" i="5"/>
  <c r="P5" i="5"/>
  <c r="U5" i="5"/>
  <c r="V5" i="5"/>
  <c r="X5" i="5"/>
  <c r="AC5" i="5"/>
  <c r="AD5" i="5"/>
  <c r="AI5" i="5"/>
  <c r="R6" i="5"/>
  <c r="T6" i="5"/>
  <c r="G6" i="5"/>
  <c r="K6" i="5"/>
  <c r="L6" i="5"/>
  <c r="M6" i="5"/>
  <c r="H6" i="5"/>
  <c r="I6" i="5"/>
  <c r="N6" i="5"/>
  <c r="P6" i="5"/>
  <c r="U6" i="5"/>
  <c r="V6" i="5"/>
  <c r="X6" i="5"/>
  <c r="AC6" i="5"/>
  <c r="AD6" i="5"/>
  <c r="AI6" i="5"/>
  <c r="AJ5" i="5"/>
  <c r="AF37" i="5"/>
  <c r="AE37" i="5"/>
  <c r="W37" i="5"/>
  <c r="O37" i="5"/>
  <c r="W36" i="5"/>
  <c r="O36" i="5"/>
  <c r="AF35" i="5"/>
  <c r="AE35" i="5"/>
  <c r="W35" i="5"/>
  <c r="O35" i="5"/>
  <c r="W34" i="5"/>
  <c r="O34" i="5"/>
  <c r="AF33" i="5"/>
  <c r="AE33" i="5"/>
  <c r="W33" i="5"/>
  <c r="O33" i="5"/>
  <c r="W32" i="5"/>
  <c r="O32" i="5"/>
  <c r="AF31" i="5"/>
  <c r="AE31" i="5"/>
  <c r="W31" i="5"/>
  <c r="O31" i="5"/>
  <c r="W30" i="5"/>
  <c r="O30" i="5"/>
  <c r="AF29" i="5"/>
  <c r="AE29" i="5"/>
  <c r="W29" i="5"/>
  <c r="O29" i="5"/>
  <c r="W28" i="5"/>
  <c r="O28" i="5"/>
  <c r="AF27" i="5"/>
  <c r="AE27" i="5"/>
  <c r="W27" i="5"/>
  <c r="O27" i="5"/>
  <c r="W26" i="5"/>
  <c r="O26" i="5"/>
  <c r="AF25" i="5"/>
  <c r="AE25" i="5"/>
  <c r="W25" i="5"/>
  <c r="O25" i="5"/>
  <c r="W24" i="5"/>
  <c r="O24" i="5"/>
  <c r="AF23" i="5"/>
  <c r="AE23" i="5"/>
  <c r="W23" i="5"/>
  <c r="O23" i="5"/>
  <c r="W22" i="5"/>
  <c r="O22" i="5"/>
  <c r="AF21" i="5"/>
  <c r="AE21" i="5"/>
  <c r="W21" i="5"/>
  <c r="O21" i="5"/>
  <c r="W20" i="5"/>
  <c r="O20" i="5"/>
  <c r="AF19" i="5"/>
  <c r="AE19" i="5"/>
  <c r="W19" i="5"/>
  <c r="O19" i="5"/>
  <c r="W18" i="5"/>
  <c r="O18" i="5"/>
  <c r="AF17" i="5"/>
  <c r="AE17" i="5"/>
  <c r="W17" i="5"/>
  <c r="O17" i="5"/>
  <c r="W16" i="5"/>
  <c r="O16" i="5"/>
  <c r="AF15" i="5"/>
  <c r="AE15" i="5"/>
  <c r="W15" i="5"/>
  <c r="O15" i="5"/>
  <c r="W14" i="5"/>
  <c r="O14" i="5"/>
  <c r="AF13" i="5"/>
  <c r="AE13" i="5"/>
  <c r="W13" i="5"/>
  <c r="O13" i="5"/>
  <c r="W12" i="5"/>
  <c r="O12" i="5"/>
  <c r="AF11" i="5"/>
  <c r="AE11" i="5"/>
  <c r="W11" i="5"/>
  <c r="O11" i="5"/>
  <c r="W10" i="5"/>
  <c r="O10" i="5"/>
  <c r="AF9" i="5"/>
  <c r="AE9" i="5"/>
  <c r="W9" i="5"/>
  <c r="O9" i="5"/>
  <c r="W8" i="5"/>
  <c r="O8" i="5"/>
  <c r="AF7" i="5"/>
  <c r="AE7" i="5"/>
  <c r="W7" i="5"/>
  <c r="O7" i="5"/>
  <c r="W6" i="5"/>
  <c r="O6" i="5"/>
  <c r="AF5" i="5"/>
  <c r="AE5" i="5"/>
  <c r="W5" i="5"/>
  <c r="O5" i="5"/>
  <c r="R55" i="4"/>
  <c r="M55" i="4"/>
  <c r="L55" i="4"/>
  <c r="N55" i="4"/>
  <c r="Q55" i="4"/>
  <c r="P55" i="4"/>
  <c r="O55" i="4"/>
  <c r="R54" i="4"/>
  <c r="M54" i="4"/>
  <c r="L54" i="4"/>
  <c r="N54" i="4"/>
  <c r="Q54" i="4"/>
  <c r="P54" i="4"/>
  <c r="O54" i="4"/>
  <c r="R53" i="4"/>
  <c r="M53" i="4"/>
  <c r="L53" i="4"/>
  <c r="N53" i="4"/>
  <c r="Q53" i="4"/>
  <c r="P53" i="4"/>
  <c r="O53" i="4"/>
  <c r="M52" i="4"/>
  <c r="S52" i="4"/>
  <c r="R52" i="4"/>
  <c r="L52" i="4"/>
  <c r="N52" i="4"/>
  <c r="Q52" i="4"/>
  <c r="P52" i="4"/>
  <c r="O52" i="4"/>
  <c r="M51" i="4"/>
  <c r="S51" i="4"/>
  <c r="R51" i="4"/>
  <c r="L51" i="4"/>
  <c r="N51" i="4"/>
  <c r="Q51" i="4"/>
  <c r="P51" i="4"/>
  <c r="O51" i="4"/>
  <c r="M50" i="4"/>
  <c r="S50" i="4"/>
  <c r="R50" i="4"/>
  <c r="L50" i="4"/>
  <c r="N50" i="4"/>
  <c r="Q50" i="4"/>
  <c r="P50" i="4"/>
  <c r="O50" i="4"/>
  <c r="M49" i="4"/>
  <c r="S49" i="4"/>
  <c r="R49" i="4"/>
  <c r="L49" i="4"/>
  <c r="N49" i="4"/>
  <c r="Q49" i="4"/>
  <c r="P49" i="4"/>
  <c r="O49" i="4"/>
  <c r="M48" i="4"/>
  <c r="S48" i="4"/>
  <c r="R48" i="4"/>
  <c r="L48" i="4"/>
  <c r="N48" i="4"/>
  <c r="Q48" i="4"/>
  <c r="P48" i="4"/>
  <c r="O48" i="4"/>
  <c r="M47" i="4"/>
  <c r="S47" i="4"/>
  <c r="R47" i="4"/>
  <c r="L47" i="4"/>
  <c r="N47" i="4"/>
  <c r="Q47" i="4"/>
  <c r="P47" i="4"/>
  <c r="O47" i="4"/>
  <c r="M46" i="4"/>
  <c r="S46" i="4"/>
  <c r="R46" i="4"/>
  <c r="L46" i="4"/>
  <c r="N46" i="4"/>
  <c r="Q46" i="4"/>
  <c r="P46" i="4"/>
  <c r="O46" i="4"/>
  <c r="M45" i="4"/>
  <c r="S45" i="4"/>
  <c r="R45" i="4"/>
  <c r="L45" i="4"/>
  <c r="N45" i="4"/>
  <c r="Q45" i="4"/>
  <c r="P45" i="4"/>
  <c r="O45" i="4"/>
  <c r="M44" i="4"/>
  <c r="S44" i="4"/>
  <c r="R44" i="4"/>
  <c r="L44" i="4"/>
  <c r="N44" i="4"/>
  <c r="Q44" i="4"/>
  <c r="P44" i="4"/>
  <c r="O44" i="4"/>
  <c r="M43" i="4"/>
  <c r="S43" i="4"/>
  <c r="R43" i="4"/>
  <c r="L43" i="4"/>
  <c r="N43" i="4"/>
  <c r="Q43" i="4"/>
  <c r="P43" i="4"/>
  <c r="O43" i="4"/>
  <c r="M42" i="4"/>
  <c r="S42" i="4"/>
  <c r="R42" i="4"/>
  <c r="L42" i="4"/>
  <c r="N42" i="4"/>
  <c r="Q42" i="4"/>
  <c r="P42" i="4"/>
  <c r="O42" i="4"/>
  <c r="M41" i="4"/>
  <c r="S41" i="4"/>
  <c r="R41" i="4"/>
  <c r="L41" i="4"/>
  <c r="N41" i="4"/>
  <c r="Q41" i="4"/>
  <c r="P41" i="4"/>
  <c r="O41" i="4"/>
  <c r="M40" i="4"/>
  <c r="S40" i="4"/>
  <c r="R40" i="4"/>
  <c r="L40" i="4"/>
  <c r="N40" i="4"/>
  <c r="Q40" i="4"/>
  <c r="P40" i="4"/>
  <c r="O40" i="4"/>
  <c r="M39" i="4"/>
  <c r="S39" i="4"/>
  <c r="R39" i="4"/>
  <c r="L39" i="4"/>
  <c r="N39" i="4"/>
  <c r="Q39" i="4"/>
  <c r="P39" i="4"/>
  <c r="O39" i="4"/>
  <c r="M38" i="4"/>
  <c r="S38" i="4"/>
  <c r="R38" i="4"/>
  <c r="L38" i="4"/>
  <c r="N38" i="4"/>
  <c r="Q38" i="4"/>
  <c r="P38" i="4"/>
  <c r="O38" i="4"/>
  <c r="M37" i="4"/>
  <c r="S37" i="4"/>
  <c r="R37" i="4"/>
  <c r="L37" i="4"/>
  <c r="N37" i="4"/>
  <c r="Q37" i="4"/>
  <c r="P37" i="4"/>
  <c r="O37" i="4"/>
  <c r="M36" i="4"/>
  <c r="S36" i="4"/>
  <c r="R36" i="4"/>
  <c r="L36" i="4"/>
  <c r="N36" i="4"/>
  <c r="Q36" i="4"/>
  <c r="P36" i="4"/>
  <c r="O36" i="4"/>
  <c r="M35" i="4"/>
  <c r="S35" i="4"/>
  <c r="R35" i="4"/>
  <c r="L35" i="4"/>
  <c r="N35" i="4"/>
  <c r="Q35" i="4"/>
  <c r="P35" i="4"/>
  <c r="O35" i="4"/>
  <c r="M34" i="4"/>
  <c r="S34" i="4"/>
  <c r="R34" i="4"/>
  <c r="L34" i="4"/>
  <c r="N34" i="4"/>
  <c r="Q34" i="4"/>
  <c r="P34" i="4"/>
  <c r="O34" i="4"/>
  <c r="M33" i="4"/>
  <c r="S33" i="4"/>
  <c r="R33" i="4"/>
  <c r="L33" i="4"/>
  <c r="N33" i="4"/>
  <c r="Q33" i="4"/>
  <c r="P33" i="4"/>
  <c r="O33" i="4"/>
  <c r="M32" i="4"/>
  <c r="S32" i="4"/>
  <c r="R32" i="4"/>
  <c r="L32" i="4"/>
  <c r="N32" i="4"/>
  <c r="Q32" i="4"/>
  <c r="P32" i="4"/>
  <c r="O32" i="4"/>
  <c r="M31" i="4"/>
  <c r="S31" i="4"/>
  <c r="R31" i="4"/>
  <c r="L31" i="4"/>
  <c r="N31" i="4"/>
  <c r="Q31" i="4"/>
  <c r="P31" i="4"/>
  <c r="O31" i="4"/>
  <c r="M30" i="4"/>
  <c r="S30" i="4"/>
  <c r="R30" i="4"/>
  <c r="L30" i="4"/>
  <c r="N30" i="4"/>
  <c r="Q30" i="4"/>
  <c r="P30" i="4"/>
  <c r="O30" i="4"/>
  <c r="M29" i="4"/>
  <c r="S29" i="4"/>
  <c r="R29" i="4"/>
  <c r="L29" i="4"/>
  <c r="N29" i="4"/>
  <c r="Q29" i="4"/>
  <c r="P29" i="4"/>
  <c r="O29" i="4"/>
  <c r="M28" i="4"/>
  <c r="S28" i="4"/>
  <c r="R28" i="4"/>
  <c r="L28" i="4"/>
  <c r="N28" i="4"/>
  <c r="Q28" i="4"/>
  <c r="P28" i="4"/>
  <c r="O28" i="4"/>
  <c r="M27" i="4"/>
  <c r="S27" i="4"/>
  <c r="R27" i="4"/>
  <c r="L27" i="4"/>
  <c r="N27" i="4"/>
  <c r="Q27" i="4"/>
  <c r="P27" i="4"/>
  <c r="O27" i="4"/>
  <c r="M26" i="4"/>
  <c r="S26" i="4"/>
  <c r="R26" i="4"/>
  <c r="L26" i="4"/>
  <c r="N26" i="4"/>
  <c r="Q26" i="4"/>
  <c r="P26" i="4"/>
  <c r="O26" i="4"/>
  <c r="M25" i="4"/>
  <c r="S25" i="4"/>
  <c r="R25" i="4"/>
  <c r="L25" i="4"/>
  <c r="N25" i="4"/>
  <c r="Q25" i="4"/>
  <c r="P25" i="4"/>
  <c r="O25" i="4"/>
  <c r="M24" i="4"/>
  <c r="S24" i="4"/>
  <c r="R24" i="4"/>
  <c r="L24" i="4"/>
  <c r="N24" i="4"/>
  <c r="Q24" i="4"/>
  <c r="P24" i="4"/>
  <c r="O24" i="4"/>
  <c r="M23" i="4"/>
  <c r="S23" i="4"/>
  <c r="R23" i="4"/>
  <c r="L23" i="4"/>
  <c r="N23" i="4"/>
  <c r="Q23" i="4"/>
  <c r="P23" i="4"/>
  <c r="O23" i="4"/>
  <c r="M22" i="4"/>
  <c r="S22" i="4"/>
  <c r="R22" i="4"/>
  <c r="L22" i="4"/>
  <c r="N22" i="4"/>
  <c r="Q22" i="4"/>
  <c r="P22" i="4"/>
  <c r="O22" i="4"/>
  <c r="M21" i="4"/>
  <c r="S21" i="4"/>
  <c r="R21" i="4"/>
  <c r="L21" i="4"/>
  <c r="N21" i="4"/>
  <c r="Q21" i="4"/>
  <c r="P21" i="4"/>
  <c r="O21" i="4"/>
  <c r="M20" i="4"/>
  <c r="S20" i="4"/>
  <c r="R20" i="4"/>
  <c r="L20" i="4"/>
  <c r="N20" i="4"/>
  <c r="Q20" i="4"/>
  <c r="P20" i="4"/>
  <c r="O20" i="4"/>
  <c r="M19" i="4"/>
  <c r="S19" i="4"/>
  <c r="R19" i="4"/>
  <c r="L19" i="4"/>
  <c r="N19" i="4"/>
  <c r="Q19" i="4"/>
  <c r="P19" i="4"/>
  <c r="O19" i="4"/>
  <c r="M18" i="4"/>
  <c r="S18" i="4"/>
  <c r="R18" i="4"/>
  <c r="L18" i="4"/>
  <c r="N18" i="4"/>
  <c r="Q18" i="4"/>
  <c r="P18" i="4"/>
  <c r="O18" i="4"/>
  <c r="M17" i="4"/>
  <c r="S17" i="4"/>
  <c r="R17" i="4"/>
  <c r="L17" i="4"/>
  <c r="N17" i="4"/>
  <c r="Q17" i="4"/>
  <c r="P17" i="4"/>
  <c r="O17" i="4"/>
  <c r="M16" i="4"/>
  <c r="S16" i="4"/>
  <c r="R16" i="4"/>
  <c r="L16" i="4"/>
  <c r="N16" i="4"/>
  <c r="Q16" i="4"/>
  <c r="P16" i="4"/>
  <c r="O16" i="4"/>
  <c r="M15" i="4"/>
  <c r="S15" i="4"/>
  <c r="R15" i="4"/>
  <c r="L15" i="4"/>
  <c r="N15" i="4"/>
  <c r="Q15" i="4"/>
  <c r="P15" i="4"/>
  <c r="O15" i="4"/>
  <c r="M14" i="4"/>
  <c r="S14" i="4"/>
  <c r="R14" i="4"/>
  <c r="L14" i="4"/>
  <c r="N14" i="4"/>
  <c r="Q14" i="4"/>
  <c r="P14" i="4"/>
  <c r="O14" i="4"/>
  <c r="M13" i="4"/>
  <c r="S13" i="4"/>
  <c r="R13" i="4"/>
  <c r="L13" i="4"/>
  <c r="N13" i="4"/>
  <c r="Q13" i="4"/>
  <c r="P13" i="4"/>
  <c r="O13" i="4"/>
  <c r="M12" i="4"/>
  <c r="S12" i="4"/>
  <c r="R12" i="4"/>
  <c r="L12" i="4"/>
  <c r="N12" i="4"/>
  <c r="Q12" i="4"/>
  <c r="P12" i="4"/>
  <c r="O12" i="4"/>
  <c r="M11" i="4"/>
  <c r="S11" i="4"/>
  <c r="R11" i="4"/>
  <c r="L11" i="4"/>
  <c r="N11" i="4"/>
  <c r="Q11" i="4"/>
  <c r="P11" i="4"/>
  <c r="O11" i="4"/>
  <c r="M10" i="4"/>
  <c r="S10" i="4"/>
  <c r="R10" i="4"/>
  <c r="L10" i="4"/>
  <c r="N10" i="4"/>
  <c r="Q10" i="4"/>
  <c r="P10" i="4"/>
  <c r="O10" i="4"/>
  <c r="M9" i="4"/>
  <c r="S9" i="4"/>
  <c r="R9" i="4"/>
  <c r="L9" i="4"/>
  <c r="N9" i="4"/>
  <c r="Q9" i="4"/>
  <c r="P9" i="4"/>
  <c r="O9" i="4"/>
  <c r="M8" i="4"/>
  <c r="S8" i="4"/>
  <c r="R8" i="4"/>
  <c r="L8" i="4"/>
  <c r="N8" i="4"/>
  <c r="Q8" i="4"/>
  <c r="P8" i="4"/>
  <c r="O8" i="4"/>
  <c r="M7" i="4"/>
  <c r="S7" i="4"/>
  <c r="R7" i="4"/>
  <c r="L7" i="4"/>
  <c r="N7" i="4"/>
  <c r="Q7" i="4"/>
  <c r="P7" i="4"/>
  <c r="O7" i="4"/>
  <c r="M6" i="4"/>
  <c r="S6" i="4"/>
  <c r="R6" i="4"/>
  <c r="L6" i="4"/>
  <c r="N6" i="4"/>
  <c r="Q6" i="4"/>
  <c r="P6" i="4"/>
  <c r="O6" i="4"/>
  <c r="M5" i="4"/>
  <c r="S5" i="4"/>
  <c r="R5" i="4"/>
  <c r="L5" i="4"/>
  <c r="N5" i="4"/>
  <c r="Q5" i="4"/>
  <c r="P5" i="4"/>
  <c r="O5" i="4"/>
  <c r="L55" i="3"/>
  <c r="M52" i="3"/>
  <c r="S55" i="3"/>
  <c r="R55" i="3"/>
  <c r="M55" i="3"/>
  <c r="N55" i="3"/>
  <c r="Q55" i="3"/>
  <c r="P55" i="3"/>
  <c r="O55" i="3"/>
  <c r="L54" i="3"/>
  <c r="M51" i="3"/>
  <c r="S54" i="3"/>
  <c r="R54" i="3"/>
  <c r="M54" i="3"/>
  <c r="N54" i="3"/>
  <c r="Q54" i="3"/>
  <c r="P54" i="3"/>
  <c r="O54" i="3"/>
  <c r="L53" i="3"/>
  <c r="M50" i="3"/>
  <c r="S53" i="3"/>
  <c r="R53" i="3"/>
  <c r="M53" i="3"/>
  <c r="N53" i="3"/>
  <c r="Q53" i="3"/>
  <c r="P53" i="3"/>
  <c r="O53" i="3"/>
  <c r="L52" i="3"/>
  <c r="M49" i="3"/>
  <c r="S52" i="3"/>
  <c r="R52" i="3"/>
  <c r="N52" i="3"/>
  <c r="Q52" i="3"/>
  <c r="P52" i="3"/>
  <c r="O52" i="3"/>
  <c r="L51" i="3"/>
  <c r="M48" i="3"/>
  <c r="S51" i="3"/>
  <c r="R51" i="3"/>
  <c r="N51" i="3"/>
  <c r="Q51" i="3"/>
  <c r="P51" i="3"/>
  <c r="O51" i="3"/>
  <c r="L50" i="3"/>
  <c r="M47" i="3"/>
  <c r="S50" i="3"/>
  <c r="R50" i="3"/>
  <c r="N50" i="3"/>
  <c r="Q50" i="3"/>
  <c r="P50" i="3"/>
  <c r="O50" i="3"/>
  <c r="L49" i="3"/>
  <c r="M46" i="3"/>
  <c r="S49" i="3"/>
  <c r="R49" i="3"/>
  <c r="N49" i="3"/>
  <c r="Q49" i="3"/>
  <c r="P49" i="3"/>
  <c r="O49" i="3"/>
  <c r="L48" i="3"/>
  <c r="M45" i="3"/>
  <c r="S48" i="3"/>
  <c r="R48" i="3"/>
  <c r="N48" i="3"/>
  <c r="Q48" i="3"/>
  <c r="P48" i="3"/>
  <c r="O48" i="3"/>
  <c r="L47" i="3"/>
  <c r="M44" i="3"/>
  <c r="S47" i="3"/>
  <c r="R47" i="3"/>
  <c r="N47" i="3"/>
  <c r="Q47" i="3"/>
  <c r="P47" i="3"/>
  <c r="O47" i="3"/>
  <c r="L46" i="3"/>
  <c r="M43" i="3"/>
  <c r="S46" i="3"/>
  <c r="R46" i="3"/>
  <c r="N46" i="3"/>
  <c r="Q46" i="3"/>
  <c r="P46" i="3"/>
  <c r="O46" i="3"/>
  <c r="L45" i="3"/>
  <c r="M42" i="3"/>
  <c r="S45" i="3"/>
  <c r="R45" i="3"/>
  <c r="N45" i="3"/>
  <c r="Q45" i="3"/>
  <c r="P45" i="3"/>
  <c r="O45" i="3"/>
  <c r="L44" i="3"/>
  <c r="M41" i="3"/>
  <c r="S44" i="3"/>
  <c r="R44" i="3"/>
  <c r="N44" i="3"/>
  <c r="Q44" i="3"/>
  <c r="P44" i="3"/>
  <c r="O44" i="3"/>
  <c r="L43" i="3"/>
  <c r="M40" i="3"/>
  <c r="S43" i="3"/>
  <c r="R43" i="3"/>
  <c r="N43" i="3"/>
  <c r="Q43" i="3"/>
  <c r="P43" i="3"/>
  <c r="O43" i="3"/>
  <c r="L42" i="3"/>
  <c r="M39" i="3"/>
  <c r="S42" i="3"/>
  <c r="R42" i="3"/>
  <c r="N42" i="3"/>
  <c r="Q42" i="3"/>
  <c r="P42" i="3"/>
  <c r="O42" i="3"/>
  <c r="L41" i="3"/>
  <c r="M38" i="3"/>
  <c r="S41" i="3"/>
  <c r="R41" i="3"/>
  <c r="N41" i="3"/>
  <c r="Q41" i="3"/>
  <c r="P41" i="3"/>
  <c r="O41" i="3"/>
  <c r="L40" i="3"/>
  <c r="M37" i="3"/>
  <c r="S40" i="3"/>
  <c r="R40" i="3"/>
  <c r="N40" i="3"/>
  <c r="Q40" i="3"/>
  <c r="P40" i="3"/>
  <c r="O40" i="3"/>
  <c r="L39" i="3"/>
  <c r="M36" i="3"/>
  <c r="S39" i="3"/>
  <c r="R39" i="3"/>
  <c r="N39" i="3"/>
  <c r="Q39" i="3"/>
  <c r="P39" i="3"/>
  <c r="O39" i="3"/>
  <c r="L38" i="3"/>
  <c r="M35" i="3"/>
  <c r="S38" i="3"/>
  <c r="R38" i="3"/>
  <c r="N38" i="3"/>
  <c r="Q38" i="3"/>
  <c r="P38" i="3"/>
  <c r="O38" i="3"/>
  <c r="L37" i="3"/>
  <c r="M34" i="3"/>
  <c r="S37" i="3"/>
  <c r="R37" i="3"/>
  <c r="N37" i="3"/>
  <c r="Q37" i="3"/>
  <c r="P37" i="3"/>
  <c r="O37" i="3"/>
  <c r="L36" i="3"/>
  <c r="M33" i="3"/>
  <c r="S36" i="3"/>
  <c r="R36" i="3"/>
  <c r="N36" i="3"/>
  <c r="Q36" i="3"/>
  <c r="P36" i="3"/>
  <c r="O36" i="3"/>
  <c r="L35" i="3"/>
  <c r="M32" i="3"/>
  <c r="S35" i="3"/>
  <c r="R35" i="3"/>
  <c r="N35" i="3"/>
  <c r="Q35" i="3"/>
  <c r="P35" i="3"/>
  <c r="O35" i="3"/>
  <c r="L34" i="3"/>
  <c r="M31" i="3"/>
  <c r="S34" i="3"/>
  <c r="R34" i="3"/>
  <c r="N34" i="3"/>
  <c r="Q34" i="3"/>
  <c r="P34" i="3"/>
  <c r="O34" i="3"/>
  <c r="L33" i="3"/>
  <c r="M30" i="3"/>
  <c r="S33" i="3"/>
  <c r="R33" i="3"/>
  <c r="N33" i="3"/>
  <c r="Q33" i="3"/>
  <c r="P33" i="3"/>
  <c r="O33" i="3"/>
  <c r="L32" i="3"/>
  <c r="M29" i="3"/>
  <c r="S32" i="3"/>
  <c r="R32" i="3"/>
  <c r="N32" i="3"/>
  <c r="Q32" i="3"/>
  <c r="P32" i="3"/>
  <c r="O32" i="3"/>
  <c r="L31" i="3"/>
  <c r="M28" i="3"/>
  <c r="S31" i="3"/>
  <c r="R31" i="3"/>
  <c r="N31" i="3"/>
  <c r="Q31" i="3"/>
  <c r="P31" i="3"/>
  <c r="O31" i="3"/>
  <c r="L30" i="3"/>
  <c r="M27" i="3"/>
  <c r="S30" i="3"/>
  <c r="R30" i="3"/>
  <c r="N30" i="3"/>
  <c r="Q30" i="3"/>
  <c r="P30" i="3"/>
  <c r="O30" i="3"/>
  <c r="L29" i="3"/>
  <c r="M26" i="3"/>
  <c r="S29" i="3"/>
  <c r="R29" i="3"/>
  <c r="N29" i="3"/>
  <c r="Q29" i="3"/>
  <c r="P29" i="3"/>
  <c r="O29" i="3"/>
  <c r="L28" i="3"/>
  <c r="M25" i="3"/>
  <c r="S28" i="3"/>
  <c r="R28" i="3"/>
  <c r="N28" i="3"/>
  <c r="Q28" i="3"/>
  <c r="P28" i="3"/>
  <c r="O28" i="3"/>
  <c r="L27" i="3"/>
  <c r="M24" i="3"/>
  <c r="S27" i="3"/>
  <c r="R27" i="3"/>
  <c r="N27" i="3"/>
  <c r="Q27" i="3"/>
  <c r="P27" i="3"/>
  <c r="O27" i="3"/>
  <c r="L26" i="3"/>
  <c r="M23" i="3"/>
  <c r="S26" i="3"/>
  <c r="R26" i="3"/>
  <c r="N26" i="3"/>
  <c r="Q26" i="3"/>
  <c r="P26" i="3"/>
  <c r="O26" i="3"/>
  <c r="L25" i="3"/>
  <c r="M22" i="3"/>
  <c r="S25" i="3"/>
  <c r="R25" i="3"/>
  <c r="N25" i="3"/>
  <c r="Q25" i="3"/>
  <c r="P25" i="3"/>
  <c r="O25" i="3"/>
  <c r="L24" i="3"/>
  <c r="M21" i="3"/>
  <c r="S24" i="3"/>
  <c r="R24" i="3"/>
  <c r="N24" i="3"/>
  <c r="Q24" i="3"/>
  <c r="P24" i="3"/>
  <c r="O24" i="3"/>
  <c r="L23" i="3"/>
  <c r="M20" i="3"/>
  <c r="S23" i="3"/>
  <c r="R23" i="3"/>
  <c r="N23" i="3"/>
  <c r="Q23" i="3"/>
  <c r="P23" i="3"/>
  <c r="O23" i="3"/>
  <c r="L22" i="3"/>
  <c r="M19" i="3"/>
  <c r="S22" i="3"/>
  <c r="R22" i="3"/>
  <c r="N22" i="3"/>
  <c r="Q22" i="3"/>
  <c r="P22" i="3"/>
  <c r="O22" i="3"/>
  <c r="L21" i="3"/>
  <c r="M18" i="3"/>
  <c r="S21" i="3"/>
  <c r="R21" i="3"/>
  <c r="N21" i="3"/>
  <c r="Q21" i="3"/>
  <c r="P21" i="3"/>
  <c r="O21" i="3"/>
  <c r="L20" i="3"/>
  <c r="M17" i="3"/>
  <c r="S20" i="3"/>
  <c r="R20" i="3"/>
  <c r="N20" i="3"/>
  <c r="Q20" i="3"/>
  <c r="P20" i="3"/>
  <c r="O20" i="3"/>
  <c r="L19" i="3"/>
  <c r="M16" i="3"/>
  <c r="S19" i="3"/>
  <c r="R19" i="3"/>
  <c r="N19" i="3"/>
  <c r="Q19" i="3"/>
  <c r="P19" i="3"/>
  <c r="O19" i="3"/>
  <c r="L18" i="3"/>
  <c r="M15" i="3"/>
  <c r="S18" i="3"/>
  <c r="R18" i="3"/>
  <c r="N18" i="3"/>
  <c r="Q18" i="3"/>
  <c r="P18" i="3"/>
  <c r="O18" i="3"/>
  <c r="L17" i="3"/>
  <c r="M14" i="3"/>
  <c r="S17" i="3"/>
  <c r="R17" i="3"/>
  <c r="N17" i="3"/>
  <c r="Q17" i="3"/>
  <c r="P17" i="3"/>
  <c r="O17" i="3"/>
  <c r="L16" i="3"/>
  <c r="M13" i="3"/>
  <c r="S16" i="3"/>
  <c r="R16" i="3"/>
  <c r="N16" i="3"/>
  <c r="Q16" i="3"/>
  <c r="P16" i="3"/>
  <c r="O16" i="3"/>
  <c r="L15" i="3"/>
  <c r="M12" i="3"/>
  <c r="S15" i="3"/>
  <c r="R15" i="3"/>
  <c r="N15" i="3"/>
  <c r="Q15" i="3"/>
  <c r="P15" i="3"/>
  <c r="O15" i="3"/>
  <c r="L14" i="3"/>
  <c r="M11" i="3"/>
  <c r="S14" i="3"/>
  <c r="R14" i="3"/>
  <c r="N14" i="3"/>
  <c r="Q14" i="3"/>
  <c r="P14" i="3"/>
  <c r="O14" i="3"/>
  <c r="L13" i="3"/>
  <c r="M10" i="3"/>
  <c r="S13" i="3"/>
  <c r="R13" i="3"/>
  <c r="N13" i="3"/>
  <c r="Q13" i="3"/>
  <c r="P13" i="3"/>
  <c r="O13" i="3"/>
  <c r="L12" i="3"/>
  <c r="M9" i="3"/>
  <c r="S12" i="3"/>
  <c r="R12" i="3"/>
  <c r="N12" i="3"/>
  <c r="Q12" i="3"/>
  <c r="P12" i="3"/>
  <c r="O12" i="3"/>
  <c r="L11" i="3"/>
  <c r="M8" i="3"/>
  <c r="S11" i="3"/>
  <c r="R11" i="3"/>
  <c r="N11" i="3"/>
  <c r="Q11" i="3"/>
  <c r="P11" i="3"/>
  <c r="O11" i="3"/>
  <c r="L10" i="3"/>
  <c r="M7" i="3"/>
  <c r="S10" i="3"/>
  <c r="R10" i="3"/>
  <c r="N10" i="3"/>
  <c r="Q10" i="3"/>
  <c r="P10" i="3"/>
  <c r="O10" i="3"/>
  <c r="L9" i="3"/>
  <c r="M6" i="3"/>
  <c r="S9" i="3"/>
  <c r="R9" i="3"/>
  <c r="N9" i="3"/>
  <c r="Q9" i="3"/>
  <c r="P9" i="3"/>
  <c r="O9" i="3"/>
  <c r="L8" i="3"/>
  <c r="M5" i="3"/>
  <c r="S8" i="3"/>
  <c r="R8" i="3"/>
  <c r="N8" i="3"/>
  <c r="Q8" i="3"/>
  <c r="P8" i="3"/>
  <c r="O8" i="3"/>
  <c r="L7" i="3"/>
  <c r="S7" i="3"/>
  <c r="R7" i="3"/>
  <c r="N7" i="3"/>
  <c r="Q7" i="3"/>
  <c r="P7" i="3"/>
  <c r="O7" i="3"/>
  <c r="L6" i="3"/>
  <c r="S6" i="3"/>
  <c r="R6" i="3"/>
  <c r="N6" i="3"/>
  <c r="Q6" i="3"/>
  <c r="P6" i="3"/>
  <c r="O6" i="3"/>
  <c r="L5" i="3"/>
  <c r="S5" i="3"/>
  <c r="R5" i="3"/>
  <c r="N5" i="3"/>
  <c r="Q5" i="3"/>
  <c r="P5" i="3"/>
  <c r="O5" i="3"/>
  <c r="E6" i="2"/>
  <c r="E5" i="2"/>
</calcChain>
</file>

<file path=xl/comments1.xml><?xml version="1.0" encoding="utf-8"?>
<comments xmlns="http://schemas.openxmlformats.org/spreadsheetml/2006/main">
  <authors>
    <author>Julia Rosa de Rezende</author>
    <author>jrdrezen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Julia Rosa de Rezende:</t>
        </r>
        <r>
          <rPr>
            <sz val="9"/>
            <color indexed="81"/>
            <rFont val="Tahoma"/>
            <family val="2"/>
          </rPr>
          <t xml:space="preserve">
Sediment collected by Lars Peter on 15.Jan.09 and stored in anoxic bags at 4˚C. Slurried with SSW with amendments (Slurry A) or without (Slurry B).
Further info: Lab book II pages 12-20.</t>
        </r>
      </text>
    </comment>
    <comment ref="B7" authorId="0">
      <text>
        <r>
          <rPr>
            <b/>
            <sz val="9"/>
            <color indexed="81"/>
            <rFont val="Tahoma"/>
            <family val="2"/>
          </rPr>
          <t>Julia Rosa de Rezende:</t>
        </r>
        <r>
          <rPr>
            <sz val="9"/>
            <color indexed="81"/>
            <rFont val="Tahoma"/>
            <family val="2"/>
          </rPr>
          <t xml:space="preserve">
Parallel short incubations in hungate tubes from a single non-radioactive master slurry.</t>
        </r>
      </text>
    </comment>
    <comment ref="A25" authorId="1">
      <text>
        <r>
          <rPr>
            <b/>
            <sz val="8"/>
            <color indexed="81"/>
            <rFont val="Tahoma"/>
            <family val="2"/>
          </rPr>
          <t>jrdrezen:</t>
        </r>
        <r>
          <rPr>
            <sz val="8"/>
            <color indexed="81"/>
            <rFont val="Tahoma"/>
            <family val="2"/>
          </rPr>
          <t xml:space="preserve">
kBq = CPMB/60/1000/0.9.
CPM/60 = Bq
Bq/1000 = kBq
kBq/0.9 = kBq corrected for the transformation of cpm (counts per minute) to dpm (decays per minute).
Bq = decays per second.</t>
        </r>
      </text>
    </comment>
  </commentList>
</comments>
</file>

<file path=xl/comments2.xml><?xml version="1.0" encoding="utf-8"?>
<comments xmlns="http://schemas.openxmlformats.org/spreadsheetml/2006/main">
  <authors>
    <author>Julia Rosa de Rezende</author>
  </authors>
  <commentList>
    <comment ref="D5" authorId="0">
      <text>
        <r>
          <rPr>
            <b/>
            <sz val="9"/>
            <color indexed="81"/>
            <rFont val="Tahoma"/>
            <family val="2"/>
          </rPr>
          <t>Julia Rosa de Rezende:</t>
        </r>
        <r>
          <rPr>
            <sz val="9"/>
            <color indexed="81"/>
            <rFont val="Tahoma"/>
            <family val="2"/>
          </rPr>
          <t xml:space="preserve">
Substrates added afterwards.</t>
        </r>
      </text>
    </comment>
  </commentList>
</comments>
</file>

<file path=xl/comments3.xml><?xml version="1.0" encoding="utf-8"?>
<comments xmlns="http://schemas.openxmlformats.org/spreadsheetml/2006/main">
  <authors>
    <author>Julia Rosa de Rezende</author>
  </authors>
  <commentList>
    <comment ref="S3" authorId="0">
      <text>
        <r>
          <rPr>
            <b/>
            <sz val="9"/>
            <color indexed="81"/>
            <rFont val="Tahoma"/>
            <family val="2"/>
          </rPr>
          <t>Julia Rosa de Rezende:</t>
        </r>
        <r>
          <rPr>
            <sz val="9"/>
            <color indexed="81"/>
            <rFont val="Tahoma"/>
            <family val="2"/>
          </rPr>
          <t xml:space="preserve">
Time between the end of one inc. and the start of the next.</t>
        </r>
      </text>
    </comment>
  </commentList>
</comments>
</file>

<file path=xl/comments4.xml><?xml version="1.0" encoding="utf-8"?>
<comments xmlns="http://schemas.openxmlformats.org/spreadsheetml/2006/main">
  <authors>
    <author>Julia Rosa de Rezende</author>
  </authors>
  <commentList>
    <comment ref="S3" authorId="0">
      <text>
        <r>
          <rPr>
            <b/>
            <sz val="9"/>
            <color indexed="81"/>
            <rFont val="Tahoma"/>
            <family val="2"/>
          </rPr>
          <t>Julia Rosa de Rezende:</t>
        </r>
        <r>
          <rPr>
            <sz val="9"/>
            <color indexed="81"/>
            <rFont val="Tahoma"/>
            <family val="2"/>
          </rPr>
          <t xml:space="preserve">
Time between the end of one inc. and the start of the next.</t>
        </r>
      </text>
    </comment>
  </commentList>
</comments>
</file>

<file path=xl/comments5.xml><?xml version="1.0" encoding="utf-8"?>
<comments xmlns="http://schemas.openxmlformats.org/spreadsheetml/2006/main">
  <authors>
    <author>jrdrezen</author>
  </authors>
  <commentList>
    <comment ref="O3" authorId="0">
      <text>
        <r>
          <rPr>
            <b/>
            <sz val="8"/>
            <color indexed="81"/>
            <rFont val="Tahoma"/>
            <family val="2"/>
          </rPr>
          <t>jrdrezen:</t>
        </r>
        <r>
          <rPr>
            <sz val="8"/>
            <color indexed="81"/>
            <rFont val="Tahoma"/>
            <family val="2"/>
          </rPr>
          <t xml:space="preserve">
Medium + ZnAc</t>
        </r>
      </text>
    </comment>
    <comment ref="P3" authorId="0">
      <text>
        <r>
          <rPr>
            <b/>
            <sz val="8"/>
            <color indexed="81"/>
            <rFont val="Tahoma"/>
            <family val="2"/>
          </rPr>
          <t>jrdrezen:</t>
        </r>
        <r>
          <rPr>
            <sz val="8"/>
            <color indexed="81"/>
            <rFont val="Tahoma"/>
            <family val="2"/>
          </rPr>
          <t xml:space="preserve">
Consider 1.025 g/mL only for the porewater fraction, and 1.1 g/mL for the ZnAc fraction of the supernatant. Sum them up for the total supernatant volume.</t>
        </r>
      </text>
    </comment>
    <comment ref="U3" authorId="0">
      <text>
        <r>
          <rPr>
            <b/>
            <sz val="8"/>
            <color indexed="81"/>
            <rFont val="Tahoma"/>
            <family val="2"/>
          </rPr>
          <t>jrdrezen:</t>
        </r>
        <r>
          <rPr>
            <sz val="8"/>
            <color indexed="81"/>
            <rFont val="Tahoma"/>
            <family val="2"/>
          </rPr>
          <t xml:space="preserve">
Only 100µL (0.1mL) of the supernatant was taken to the scintillator.</t>
        </r>
      </text>
    </comment>
  </commentList>
</comments>
</file>

<file path=xl/comments6.xml><?xml version="1.0" encoding="utf-8"?>
<comments xmlns="http://schemas.openxmlformats.org/spreadsheetml/2006/main">
  <authors>
    <author>jrdrezen</author>
  </authors>
  <commentList>
    <comment ref="O3" authorId="0">
      <text>
        <r>
          <rPr>
            <b/>
            <sz val="8"/>
            <color indexed="81"/>
            <rFont val="Tahoma"/>
            <family val="2"/>
          </rPr>
          <t>jrdrezen:</t>
        </r>
        <r>
          <rPr>
            <sz val="8"/>
            <color indexed="81"/>
            <rFont val="Tahoma"/>
            <family val="2"/>
          </rPr>
          <t xml:space="preserve">
Medium + ZnAc</t>
        </r>
      </text>
    </comment>
    <comment ref="P3" authorId="0">
      <text>
        <r>
          <rPr>
            <b/>
            <sz val="8"/>
            <color indexed="81"/>
            <rFont val="Tahoma"/>
            <family val="2"/>
          </rPr>
          <t>jrdrezen:</t>
        </r>
        <r>
          <rPr>
            <sz val="8"/>
            <color indexed="81"/>
            <rFont val="Tahoma"/>
            <family val="2"/>
          </rPr>
          <t xml:space="preserve">
Consider 1.025 g/mL only for the porewater fraction, and 1.1 g/mL for the ZnAc fraction of the supernatant. Sum them up for the total supernatant volume.</t>
        </r>
      </text>
    </comment>
    <comment ref="U3" authorId="0">
      <text>
        <r>
          <rPr>
            <b/>
            <sz val="8"/>
            <color indexed="81"/>
            <rFont val="Tahoma"/>
            <family val="2"/>
          </rPr>
          <t>jrdrezen:</t>
        </r>
        <r>
          <rPr>
            <sz val="8"/>
            <color indexed="81"/>
            <rFont val="Tahoma"/>
            <family val="2"/>
          </rPr>
          <t xml:space="preserve">
Only 100µL (0.1mL) of the supernatant was taken to the scintillator.</t>
        </r>
      </text>
    </comment>
  </commentList>
</comments>
</file>

<file path=xl/sharedStrings.xml><?xml version="1.0" encoding="utf-8"?>
<sst xmlns="http://schemas.openxmlformats.org/spreadsheetml/2006/main" count="649" uniqueCount="248">
  <si>
    <t>General Info</t>
  </si>
  <si>
    <t>Sample:</t>
  </si>
  <si>
    <t>Aarhus Bay 0-10 cm</t>
  </si>
  <si>
    <t>Method:</t>
  </si>
  <si>
    <t>1h hungates</t>
  </si>
  <si>
    <t>Slurry composition:</t>
  </si>
  <si>
    <t>Sediment (g)</t>
  </si>
  <si>
    <t>SSW medium (g)</t>
  </si>
  <si>
    <t>Acetate</t>
  </si>
  <si>
    <t>1 mM (only slurry A)</t>
  </si>
  <si>
    <t>Propionate</t>
  </si>
  <si>
    <t>Butyrate</t>
  </si>
  <si>
    <t>Succinate</t>
  </si>
  <si>
    <t>Ethanol</t>
  </si>
  <si>
    <t>Formate</t>
  </si>
  <si>
    <t>Lactate</t>
  </si>
  <si>
    <t>Pasteurization:</t>
  </si>
  <si>
    <r>
      <t>30 min at 85</t>
    </r>
    <r>
      <rPr>
        <sz val="11"/>
        <color theme="1"/>
        <rFont val="Calibri"/>
        <family val="2"/>
      </rPr>
      <t>˚C</t>
    </r>
  </si>
  <si>
    <t>Tracer solution:</t>
  </si>
  <si>
    <r>
      <t>1.5 kBq/</t>
    </r>
    <r>
      <rPr>
        <sz val="11"/>
        <color theme="1"/>
        <rFont val="Calibri"/>
        <family val="2"/>
      </rPr>
      <t>µL</t>
    </r>
  </si>
  <si>
    <t>Total Activity on 19.Feb.09:</t>
  </si>
  <si>
    <t>19.5 MBq in 13 mL</t>
  </si>
  <si>
    <t>Act. on each injection:</t>
  </si>
  <si>
    <t>150 kBq/3 mL slurry</t>
  </si>
  <si>
    <t>Slurries</t>
  </si>
  <si>
    <t>Slurry</t>
  </si>
  <si>
    <t>Empty Flask + stirrer</t>
  </si>
  <si>
    <t>Sediment</t>
  </si>
  <si>
    <t>SSW</t>
  </si>
  <si>
    <t>SSW/Sed.</t>
  </si>
  <si>
    <t>(g)</t>
  </si>
  <si>
    <t>A (amended)</t>
  </si>
  <si>
    <t>B (unamended)</t>
  </si>
  <si>
    <t>Incubation Timing (CH)</t>
  </si>
  <si>
    <t>Slurry A</t>
  </si>
  <si>
    <t>PW time</t>
  </si>
  <si>
    <t>x-axis</t>
  </si>
  <si>
    <t>x "error"</t>
  </si>
  <si>
    <t>Time Zero</t>
  </si>
  <si>
    <t>Start Time</t>
  </si>
  <si>
    <t>End Time</t>
  </si>
  <si>
    <t>start</t>
  </si>
  <si>
    <t>end</t>
  </si>
  <si>
    <t>inc. T</t>
  </si>
  <si>
    <t>mid</t>
  </si>
  <si>
    <t>1/2 inc. T</t>
  </si>
  <si>
    <t>Inc. Time</t>
  </si>
  <si>
    <t>T gap</t>
  </si>
  <si>
    <t>Vial #</t>
  </si>
  <si>
    <t>TP</t>
  </si>
  <si>
    <t>x.Feb.09</t>
  </si>
  <si>
    <t>hr.</t>
  </si>
  <si>
    <t>min.</t>
  </si>
  <si>
    <t>t =</t>
  </si>
  <si>
    <t>(hours)</t>
  </si>
  <si>
    <t>(hrs; +/-)</t>
  </si>
  <si>
    <t>(days)</t>
  </si>
  <si>
    <t>A1</t>
  </si>
  <si>
    <t>t1</t>
  </si>
  <si>
    <t>A2</t>
  </si>
  <si>
    <t>A3</t>
  </si>
  <si>
    <t>A4</t>
  </si>
  <si>
    <t>t2</t>
  </si>
  <si>
    <t>A5</t>
  </si>
  <si>
    <t>A6</t>
  </si>
  <si>
    <t>A7</t>
  </si>
  <si>
    <t>t3</t>
  </si>
  <si>
    <t>A8</t>
  </si>
  <si>
    <t>A9</t>
  </si>
  <si>
    <t>A10</t>
  </si>
  <si>
    <t>t4</t>
  </si>
  <si>
    <t>A11</t>
  </si>
  <si>
    <t>A12</t>
  </si>
  <si>
    <t>A13</t>
  </si>
  <si>
    <t>t5</t>
  </si>
  <si>
    <t>A14</t>
  </si>
  <si>
    <t>A15</t>
  </si>
  <si>
    <t>A16</t>
  </si>
  <si>
    <t>t6</t>
  </si>
  <si>
    <t>A17</t>
  </si>
  <si>
    <t>A18</t>
  </si>
  <si>
    <t>A19</t>
  </si>
  <si>
    <t>t7</t>
  </si>
  <si>
    <t>A20</t>
  </si>
  <si>
    <t>A21</t>
  </si>
  <si>
    <t>A22</t>
  </si>
  <si>
    <t>t8</t>
  </si>
  <si>
    <t>A23</t>
  </si>
  <si>
    <t>A24</t>
  </si>
  <si>
    <t>A25</t>
  </si>
  <si>
    <t>t9</t>
  </si>
  <si>
    <t>A26</t>
  </si>
  <si>
    <t>A27</t>
  </si>
  <si>
    <t>A28</t>
  </si>
  <si>
    <t>t10</t>
  </si>
  <si>
    <t>A29</t>
  </si>
  <si>
    <t>A30</t>
  </si>
  <si>
    <t>A31</t>
  </si>
  <si>
    <t>t11</t>
  </si>
  <si>
    <t>A32</t>
  </si>
  <si>
    <t>A33</t>
  </si>
  <si>
    <t>A34</t>
  </si>
  <si>
    <t>t12</t>
  </si>
  <si>
    <t>A35</t>
  </si>
  <si>
    <t>A36</t>
  </si>
  <si>
    <t>A37</t>
  </si>
  <si>
    <t>t13</t>
  </si>
  <si>
    <t>A38</t>
  </si>
  <si>
    <t>A39</t>
  </si>
  <si>
    <t>A40</t>
  </si>
  <si>
    <t>t14</t>
  </si>
  <si>
    <t>A41</t>
  </si>
  <si>
    <t>A42</t>
  </si>
  <si>
    <t>A43</t>
  </si>
  <si>
    <t>t15</t>
  </si>
  <si>
    <t>A44</t>
  </si>
  <si>
    <t>A45</t>
  </si>
  <si>
    <t>A46</t>
  </si>
  <si>
    <t>t16</t>
  </si>
  <si>
    <t>A47</t>
  </si>
  <si>
    <t>A48</t>
  </si>
  <si>
    <t>A49</t>
  </si>
  <si>
    <t>t17</t>
  </si>
  <si>
    <t>A50</t>
  </si>
  <si>
    <t>A51</t>
  </si>
  <si>
    <t>Slurry B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</si>
  <si>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</si>
  <si>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</si>
  <si>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</si>
  <si>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</si>
  <si>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</si>
  <si>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</si>
  <si>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</si>
  <si>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</si>
  <si>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</si>
  <si>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</si>
  <si>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</si>
  <si>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</si>
  <si>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</si>
  <si>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</si>
  <si>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</si>
  <si>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</si>
  <si>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</si>
  <si>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</si>
  <si>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</si>
  <si>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</si>
  <si>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</si>
  <si>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</si>
  <si>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</si>
  <si>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</si>
  <si>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</si>
  <si>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</si>
  <si>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</si>
  <si>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</si>
  <si>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</si>
  <si>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</si>
  <si>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</si>
  <si>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</si>
  <si>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</si>
  <si>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</si>
  <si>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</si>
  <si>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</si>
  <si>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</si>
  <si>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</si>
  <si>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</si>
  <si>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</si>
  <si>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B41</t>
  </si>
  <si>
    <t>B42</t>
  </si>
  <si>
    <t>B43</t>
  </si>
  <si>
    <t>B44</t>
  </si>
  <si>
    <t>B45</t>
  </si>
  <si>
    <t>B46</t>
  </si>
  <si>
    <t>B47</t>
  </si>
  <si>
    <t>B48</t>
  </si>
  <si>
    <t>B49</t>
  </si>
  <si>
    <t>B50</t>
  </si>
  <si>
    <t>B51</t>
  </si>
  <si>
    <t>bs average</t>
  </si>
  <si>
    <t>bc average</t>
  </si>
  <si>
    <t>Empty Hungate</t>
  </si>
  <si>
    <t>Hung + Slurry</t>
  </si>
  <si>
    <t>Empty Falcon</t>
  </si>
  <si>
    <t>Falcon + Slurry + ZnAc</t>
  </si>
  <si>
    <t>Slurry + ZnAc</t>
  </si>
  <si>
    <t>ZnAc</t>
  </si>
  <si>
    <t>Falcon + pellet</t>
  </si>
  <si>
    <t>Pellet</t>
  </si>
  <si>
    <t>"Porewater"</t>
  </si>
  <si>
    <t>"Porewater" V</t>
  </si>
  <si>
    <t>ZnAc V</t>
  </si>
  <si>
    <t>Supernatant</t>
  </si>
  <si>
    <r>
      <t>CPMA TRI</t>
    </r>
    <r>
      <rPr>
        <b/>
        <vertAlign val="superscript"/>
        <sz val="11"/>
        <rFont val="Calibri"/>
        <family val="2"/>
        <scheme val="minor"/>
      </rPr>
      <t>35</t>
    </r>
    <r>
      <rPr>
        <b/>
        <sz val="11"/>
        <rFont val="Calibri"/>
        <family val="2"/>
        <scheme val="minor"/>
      </rPr>
      <t>S</t>
    </r>
  </si>
  <si>
    <r>
      <t>CPMA TRI</t>
    </r>
    <r>
      <rPr>
        <b/>
        <vertAlign val="superscript"/>
        <sz val="11"/>
        <rFont val="Calibri"/>
        <family val="2"/>
        <scheme val="minor"/>
      </rPr>
      <t>35</t>
    </r>
    <r>
      <rPr>
        <b/>
        <sz val="11"/>
        <rFont val="Calibri"/>
        <family val="2"/>
        <scheme val="minor"/>
      </rPr>
      <t>S - bs</t>
    </r>
  </si>
  <si>
    <r>
      <t xml:space="preserve">CPMA </t>
    </r>
    <r>
      <rPr>
        <b/>
        <vertAlign val="superscript"/>
        <sz val="11"/>
        <rFont val="Calibri"/>
        <family val="2"/>
        <scheme val="minor"/>
      </rPr>
      <t>35</t>
    </r>
    <r>
      <rPr>
        <b/>
        <sz val="11"/>
        <rFont val="Calibri"/>
        <family val="2"/>
        <scheme val="minor"/>
      </rPr>
      <t>SO</t>
    </r>
    <r>
      <rPr>
        <b/>
        <vertAlign val="subscript"/>
        <sz val="11"/>
        <rFont val="Calibri"/>
        <family val="2"/>
        <scheme val="minor"/>
      </rPr>
      <t>4</t>
    </r>
  </si>
  <si>
    <r>
      <t xml:space="preserve">CPMA </t>
    </r>
    <r>
      <rPr>
        <b/>
        <vertAlign val="superscript"/>
        <sz val="11"/>
        <rFont val="Calibri"/>
        <family val="2"/>
        <scheme val="minor"/>
      </rPr>
      <t>35</t>
    </r>
    <r>
      <rPr>
        <b/>
        <sz val="11"/>
        <rFont val="Calibri"/>
        <family val="2"/>
        <scheme val="minor"/>
      </rPr>
      <t>SO</t>
    </r>
    <r>
      <rPr>
        <b/>
        <vertAlign val="subscript"/>
        <sz val="11"/>
        <rFont val="Calibri"/>
        <family val="2"/>
        <scheme val="minor"/>
      </rPr>
      <t>4</t>
    </r>
    <r>
      <rPr>
        <b/>
        <sz val="11"/>
        <rFont val="Calibri"/>
        <family val="2"/>
        <scheme val="minor"/>
      </rPr>
      <t xml:space="preserve"> -bc</t>
    </r>
  </si>
  <si>
    <t>CPMB SO4 for whole supernatant</t>
  </si>
  <si>
    <r>
      <t>a</t>
    </r>
    <r>
      <rPr>
        <b/>
        <vertAlign val="subscript"/>
        <sz val="11"/>
        <rFont val="Calibri"/>
        <family val="2"/>
        <scheme val="minor"/>
      </rPr>
      <t>TOT</t>
    </r>
  </si>
  <si>
    <r>
      <t>a</t>
    </r>
    <r>
      <rPr>
        <b/>
        <vertAlign val="subscript"/>
        <sz val="11"/>
        <rFont val="Calibri"/>
        <family val="2"/>
        <scheme val="minor"/>
      </rPr>
      <t>SO4</t>
    </r>
    <r>
      <rPr>
        <b/>
        <sz val="11"/>
        <rFont val="Calibri"/>
        <family val="2"/>
        <scheme val="minor"/>
      </rPr>
      <t>/a</t>
    </r>
    <r>
      <rPr>
        <b/>
        <vertAlign val="subscript"/>
        <sz val="11"/>
        <rFont val="Calibri"/>
        <family val="2"/>
        <scheme val="minor"/>
      </rPr>
      <t>TOT</t>
    </r>
  </si>
  <si>
    <r>
      <t>a</t>
    </r>
    <r>
      <rPr>
        <b/>
        <vertAlign val="subscript"/>
        <sz val="11"/>
        <rFont val="Calibri"/>
        <family val="2"/>
        <scheme val="minor"/>
      </rPr>
      <t>TRIS</t>
    </r>
    <r>
      <rPr>
        <b/>
        <sz val="11"/>
        <rFont val="Calibri"/>
        <family val="2"/>
        <scheme val="minor"/>
      </rPr>
      <t>/a</t>
    </r>
    <r>
      <rPr>
        <b/>
        <vertAlign val="subscript"/>
        <sz val="11"/>
        <rFont val="Calibri"/>
        <family val="2"/>
        <scheme val="minor"/>
      </rPr>
      <t>TOT</t>
    </r>
  </si>
  <si>
    <t>[SO4]</t>
  </si>
  <si>
    <t>Porosity</t>
  </si>
  <si>
    <t>Fractionation</t>
  </si>
  <si>
    <t>SRR</t>
  </si>
  <si>
    <t>SRR average</t>
  </si>
  <si>
    <t>SRR St. Dev.</t>
  </si>
  <si>
    <t>(mL)</t>
  </si>
  <si>
    <t>(see blanks sheet)</t>
  </si>
  <si>
    <t>(CPMB)</t>
  </si>
  <si>
    <r>
      <t>(mmol L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</si>
  <si>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r>
      <t>(mmol L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 xml:space="preserve"> d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</si>
  <si>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r>
      <t>(nmol cm</t>
    </r>
    <r>
      <rPr>
        <b/>
        <vertAlign val="superscript"/>
        <sz val="11"/>
        <rFont val="Calibri"/>
        <family val="2"/>
        <scheme val="minor"/>
      </rPr>
      <t>-3</t>
    </r>
    <r>
      <rPr>
        <b/>
        <sz val="11"/>
        <rFont val="Calibri"/>
        <family val="2"/>
        <scheme val="minor"/>
      </rPr>
      <t xml:space="preserve"> d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</si>
  <si>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r>
      <t>(nmol cm</t>
    </r>
    <r>
      <rPr>
        <b/>
        <vertAlign val="superscript"/>
        <sz val="11"/>
        <rFont val="Calibri"/>
        <family val="2"/>
        <scheme val="minor"/>
      </rPr>
      <t>-3</t>
    </r>
    <r>
      <rPr>
        <b/>
        <sz val="11"/>
        <rFont val="Calibri"/>
        <family val="2"/>
        <scheme val="minor"/>
      </rPr>
      <t xml:space="preserve"> h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</si>
  <si>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t>Distillation</t>
  </si>
  <si>
    <t>Counter</t>
  </si>
  <si>
    <t>Sample</t>
  </si>
  <si>
    <t>Date</t>
  </si>
  <si>
    <t>blank</t>
  </si>
  <si>
    <t>Blank</t>
  </si>
  <si>
    <t>Average</t>
  </si>
  <si>
    <t>bc1</t>
  </si>
  <si>
    <t>02.03.09</t>
  </si>
  <si>
    <t>nd</t>
  </si>
  <si>
    <t>bsA1</t>
  </si>
  <si>
    <t>03.03.09</t>
  </si>
  <si>
    <t>bc2</t>
  </si>
  <si>
    <t>bsA2</t>
  </si>
  <si>
    <t>bc3</t>
  </si>
  <si>
    <t>bsA3</t>
  </si>
  <si>
    <t>bc4</t>
  </si>
  <si>
    <t>bsB1</t>
  </si>
  <si>
    <t>04.03.09</t>
  </si>
  <si>
    <t>bc5</t>
  </si>
  <si>
    <t>bsB2</t>
  </si>
  <si>
    <t>bc6</t>
  </si>
  <si>
    <t>bsB3</t>
  </si>
  <si>
    <t>bc7</t>
  </si>
  <si>
    <t>bc8</t>
  </si>
  <si>
    <t>bc9</t>
  </si>
  <si>
    <t>05.03.09</t>
  </si>
  <si>
    <t>bc10</t>
  </si>
  <si>
    <t>bc11</t>
  </si>
  <si>
    <t>bc12</t>
  </si>
  <si>
    <t>bc13</t>
  </si>
  <si>
    <t>06.03.09</t>
  </si>
  <si>
    <t>bc14</t>
  </si>
  <si>
    <t>http://dx.doi.org/10.1080/01490451.2016.1190805</t>
  </si>
  <si>
    <t xml:space="preserve">The data in this workbook is part of the article:
</t>
  </si>
  <si>
    <t>de Rezende et al. 2016. Estimating the abundance of endospores of sulfate-reducing bacteria in environmental samples by inducing germination and exponential growth, Geomicrobiology Journal.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</si>
</sst>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vertAlign val="superscript"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Arial"/>
      <family val="2"/>
    </font>
    <font>
      <b/>
      <sz val="11"/>
      <color theme="0" tint="-0.34998626667073579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0" fontId="17" fillId="0" borderId="0" applyNumberForma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Font="1"/>
    <xf numFmtId="2" fontId="0" fillId="0" borderId="0" xfId="0" applyNumberFormat="1" applyFont="1" applyFill="1"/>
    <xf numFmtId="1" fontId="0" fillId="0" borderId="0" xfId="0" applyNumberFormat="1" applyFont="1"/>
    <xf numFmtId="164" fontId="0" fillId="0" borderId="0" xfId="0" applyNumberFormat="1" applyFont="1" applyFill="1"/>
    <xf numFmtId="0" fontId="0" fillId="0" borderId="0" xfId="0" applyNumberFormat="1" applyFont="1"/>
    <xf numFmtId="0" fontId="1" fillId="2" borderId="0" xfId="0" applyFont="1" applyFill="1"/>
    <xf numFmtId="1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right"/>
    </xf>
    <xf numFmtId="1" fontId="0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/>
    <xf numFmtId="164" fontId="0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0" fontId="1" fillId="0" borderId="0" xfId="0" applyNumberFormat="1" applyFont="1"/>
    <xf numFmtId="1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49" fontId="0" fillId="0" borderId="0" xfId="0" applyNumberFormat="1" applyFont="1"/>
    <xf numFmtId="0" fontId="10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164" fontId="0" fillId="3" borderId="0" xfId="0" applyNumberFormat="1" applyFont="1" applyFill="1" applyBorder="1"/>
    <xf numFmtId="49" fontId="0" fillId="0" borderId="0" xfId="0" applyNumberFormat="1"/>
    <xf numFmtId="2" fontId="0" fillId="0" borderId="0" xfId="0" applyNumberFormat="1"/>
    <xf numFmtId="49" fontId="0" fillId="0" borderId="0" xfId="0" applyNumberFormat="1" applyFont="1" applyBorder="1"/>
    <xf numFmtId="49" fontId="0" fillId="0" borderId="0" xfId="0" applyNumberFormat="1" applyFont="1" applyFill="1" applyBorder="1"/>
    <xf numFmtId="0" fontId="1" fillId="4" borderId="0" xfId="0" applyFont="1" applyFill="1"/>
    <xf numFmtId="1" fontId="2" fillId="2" borderId="0" xfId="2" applyNumberFormat="1" applyFont="1" applyFill="1" applyAlignment="1">
      <alignment horizontal="center"/>
    </xf>
    <xf numFmtId="0" fontId="10" fillId="0" borderId="0" xfId="2" applyFont="1" applyAlignment="1">
      <alignment horizontal="center"/>
    </xf>
    <xf numFmtId="2" fontId="2" fillId="0" borderId="0" xfId="2" applyNumberFormat="1" applyFont="1" applyAlignment="1">
      <alignment horizontal="center"/>
    </xf>
    <xf numFmtId="2" fontId="10" fillId="0" borderId="0" xfId="2" applyNumberFormat="1" applyFont="1"/>
    <xf numFmtId="2" fontId="11" fillId="0" borderId="0" xfId="2" applyNumberFormat="1" applyFont="1"/>
    <xf numFmtId="2" fontId="12" fillId="0" borderId="0" xfId="2" applyNumberFormat="1" applyFont="1"/>
    <xf numFmtId="1" fontId="10" fillId="5" borderId="0" xfId="2" applyNumberFormat="1" applyFont="1" applyFill="1"/>
    <xf numFmtId="1" fontId="13" fillId="5" borderId="0" xfId="2" applyNumberFormat="1" applyFont="1" applyFill="1"/>
    <xf numFmtId="1" fontId="10" fillId="0" borderId="0" xfId="2" applyNumberFormat="1" applyFont="1"/>
    <xf numFmtId="11" fontId="10" fillId="0" borderId="0" xfId="2" applyNumberFormat="1" applyFont="1"/>
    <xf numFmtId="0" fontId="10" fillId="0" borderId="0" xfId="2" applyFont="1"/>
    <xf numFmtId="164" fontId="10" fillId="0" borderId="0" xfId="2" applyNumberFormat="1" applyFont="1" applyFill="1"/>
    <xf numFmtId="1" fontId="2" fillId="0" borderId="0" xfId="2" applyNumberFormat="1" applyFont="1" applyAlignment="1">
      <alignment horizontal="center"/>
    </xf>
    <xf numFmtId="165" fontId="10" fillId="6" borderId="0" xfId="2" applyNumberFormat="1" applyFont="1" applyFill="1" applyBorder="1" applyAlignment="1">
      <alignment horizontal="center"/>
    </xf>
    <xf numFmtId="2" fontId="10" fillId="0" borderId="0" xfId="2" applyNumberFormat="1" applyFont="1" applyAlignment="1">
      <alignment horizontal="center"/>
    </xf>
    <xf numFmtId="2" fontId="2" fillId="7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/>
    </xf>
    <xf numFmtId="2" fontId="14" fillId="0" borderId="0" xfId="2" applyNumberFormat="1" applyFont="1" applyFill="1" applyAlignment="1">
      <alignment horizontal="center"/>
    </xf>
    <xf numFmtId="1" fontId="2" fillId="7" borderId="0" xfId="2" applyNumberFormat="1" applyFont="1" applyFill="1" applyAlignment="1">
      <alignment horizontal="center"/>
    </xf>
    <xf numFmtId="1" fontId="2" fillId="5" borderId="0" xfId="2" applyNumberFormat="1" applyFont="1" applyFill="1" applyAlignment="1">
      <alignment horizontal="center"/>
    </xf>
    <xf numFmtId="1" fontId="16" fillId="0" borderId="0" xfId="2" applyNumberFormat="1" applyFont="1" applyAlignment="1">
      <alignment horizontal="center"/>
    </xf>
    <xf numFmtId="11" fontId="2" fillId="0" borderId="0" xfId="2" applyNumberFormat="1" applyFont="1" applyAlignment="1">
      <alignment horizontal="center"/>
    </xf>
    <xf numFmtId="0" fontId="2" fillId="0" borderId="0" xfId="2" applyFont="1" applyAlignment="1">
      <alignment horizontal="center"/>
    </xf>
    <xf numFmtId="165" fontId="2" fillId="8" borderId="0" xfId="2" applyNumberFormat="1" applyFont="1" applyFill="1" applyBorder="1" applyAlignment="1">
      <alignment horizontal="center"/>
    </xf>
    <xf numFmtId="2" fontId="10" fillId="0" borderId="0" xfId="2" applyNumberFormat="1" applyFont="1" applyBorder="1" applyAlignment="1">
      <alignment horizontal="center"/>
    </xf>
    <xf numFmtId="1" fontId="2" fillId="0" borderId="1" xfId="2" applyNumberFormat="1" applyFont="1" applyBorder="1" applyAlignment="1">
      <alignment horizontal="center"/>
    </xf>
    <xf numFmtId="2" fontId="2" fillId="7" borderId="1" xfId="2" applyNumberFormat="1" applyFont="1" applyFill="1" applyBorder="1" applyAlignment="1">
      <alignment horizontal="center"/>
    </xf>
    <xf numFmtId="2" fontId="2" fillId="0" borderId="1" xfId="2" applyNumberFormat="1" applyFont="1" applyBorder="1" applyAlignment="1">
      <alignment horizontal="center"/>
    </xf>
    <xf numFmtId="2" fontId="14" fillId="0" borderId="1" xfId="2" applyNumberFormat="1" applyFont="1" applyBorder="1" applyAlignment="1">
      <alignment horizontal="center"/>
    </xf>
    <xf numFmtId="2" fontId="2" fillId="0" borderId="1" xfId="2" applyNumberFormat="1" applyFont="1" applyFill="1" applyBorder="1" applyAlignment="1">
      <alignment horizontal="center"/>
    </xf>
    <xf numFmtId="1" fontId="2" fillId="7" borderId="1" xfId="2" applyNumberFormat="1" applyFont="1" applyFill="1" applyBorder="1" applyAlignment="1">
      <alignment horizontal="center"/>
    </xf>
    <xf numFmtId="1" fontId="2" fillId="5" borderId="1" xfId="2" applyNumberFormat="1" applyFont="1" applyFill="1" applyBorder="1" applyAlignment="1">
      <alignment horizontal="center"/>
    </xf>
    <xf numFmtId="11" fontId="2" fillId="0" borderId="1" xfId="2" applyNumberFormat="1" applyFont="1" applyBorder="1" applyAlignment="1">
      <alignment horizontal="center"/>
    </xf>
    <xf numFmtId="0" fontId="2" fillId="0" borderId="1" xfId="2" applyFont="1" applyBorder="1"/>
    <xf numFmtId="165" fontId="2" fillId="8" borderId="1" xfId="2" applyNumberFormat="1" applyFont="1" applyFill="1" applyBorder="1" applyAlignment="1">
      <alignment horizontal="center"/>
    </xf>
    <xf numFmtId="2" fontId="10" fillId="0" borderId="1" xfId="2" applyNumberFormat="1" applyFont="1" applyBorder="1" applyAlignment="1">
      <alignment horizontal="center"/>
    </xf>
    <xf numFmtId="0" fontId="10" fillId="0" borderId="1" xfId="2" applyFont="1" applyBorder="1"/>
    <xf numFmtId="2" fontId="10" fillId="7" borderId="0" xfId="2" applyNumberFormat="1" applyFont="1" applyFill="1" applyAlignment="1">
      <alignment horizontal="right"/>
    </xf>
    <xf numFmtId="2" fontId="10" fillId="7" borderId="0" xfId="2" applyNumberFormat="1" applyFont="1" applyFill="1"/>
    <xf numFmtId="2" fontId="10" fillId="0" borderId="0" xfId="2" applyNumberFormat="1" applyFont="1" applyFill="1"/>
    <xf numFmtId="1" fontId="10" fillId="7" borderId="0" xfId="2" applyNumberFormat="1" applyFont="1" applyFill="1"/>
    <xf numFmtId="2" fontId="2" fillId="0" borderId="0" xfId="2" applyNumberFormat="1" applyFont="1"/>
    <xf numFmtId="165" fontId="10" fillId="8" borderId="2" xfId="2" applyNumberFormat="1" applyFont="1" applyFill="1" applyBorder="1"/>
    <xf numFmtId="2" fontId="10" fillId="7" borderId="0" xfId="2" applyNumberFormat="1" applyFont="1" applyFill="1" applyBorder="1"/>
    <xf numFmtId="0" fontId="10" fillId="0" borderId="0" xfId="2" applyFont="1" applyFill="1"/>
    <xf numFmtId="0" fontId="2" fillId="0" borderId="0" xfId="2" applyFont="1" applyFill="1" applyAlignment="1">
      <alignment horizontal="center"/>
    </xf>
    <xf numFmtId="0" fontId="2" fillId="0" borderId="1" xfId="2" applyFont="1" applyFill="1" applyBorder="1" applyAlignment="1">
      <alignment horizontal="center"/>
    </xf>
    <xf numFmtId="1" fontId="2" fillId="4" borderId="0" xfId="2" applyNumberFormat="1" applyFont="1" applyFill="1" applyAlignment="1">
      <alignment horizontal="center"/>
    </xf>
    <xf numFmtId="0" fontId="9" fillId="0" borderId="0" xfId="2"/>
    <xf numFmtId="0" fontId="13" fillId="0" borderId="0" xfId="2" applyFont="1" applyAlignment="1">
      <alignment horizontal="center"/>
    </xf>
    <xf numFmtId="0" fontId="13" fillId="0" borderId="1" xfId="2" applyFont="1" applyBorder="1" applyAlignment="1">
      <alignment horizontal="center"/>
    </xf>
    <xf numFmtId="0" fontId="13" fillId="5" borderId="0" xfId="2" applyFont="1" applyFill="1" applyAlignment="1">
      <alignment horizontal="right"/>
    </xf>
    <xf numFmtId="0" fontId="13" fillId="5" borderId="0" xfId="2" applyFont="1" applyFill="1"/>
    <xf numFmtId="0" fontId="13" fillId="0" borderId="0" xfId="2" applyFont="1"/>
    <xf numFmtId="0" fontId="9" fillId="0" borderId="0" xfId="2" applyAlignment="1">
      <alignment horizontal="right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17" fillId="0" borderId="0" xfId="3" applyAlignment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RR%20Aarhus%20March2009%20-%20Apr2011_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 info"/>
      <sheetName val="Density calc"/>
      <sheetName val="Slurries"/>
      <sheetName val="Timing A (CH)"/>
      <sheetName val="Timing B (CH)"/>
      <sheetName val="Slurry A"/>
      <sheetName val="Slurry A (2)"/>
      <sheetName val="Slurry A (3)"/>
      <sheetName val="Exponential phases"/>
      <sheetName val="Slurry B"/>
      <sheetName val="Slurry B (2)"/>
      <sheetName val="For SRR graphs"/>
      <sheetName val="Figure 2a"/>
      <sheetName val="Figure 2b"/>
      <sheetName val="Figure 2c"/>
      <sheetName val="Fig 2A"/>
      <sheetName val="Fig 2B"/>
      <sheetName val="Fig 2B for defense"/>
      <sheetName val="For SRR graphs in h"/>
      <sheetName val="Cell # general"/>
      <sheetName val="Y and cell sizes"/>
      <sheetName val="MS2 Tb1"/>
      <sheetName val="MS2 Table S1"/>
      <sheetName val="Sheet1"/>
      <sheetName val="csSRR and nr calc vMfj"/>
      <sheetName val="csSRR and nr calc"/>
      <sheetName val="MS2 Fig 2"/>
      <sheetName val="MS2 Table 1"/>
      <sheetName val="MS2 Table 2"/>
      <sheetName val="Cell # for Slurry A P1 (2)"/>
      <sheetName val="Cell # for Slurry A P1"/>
      <sheetName val="Cell # for Slurry A P2"/>
      <sheetName val="Cell # for Slurry B P1"/>
      <sheetName val="Cell # for Slurry B P2"/>
      <sheetName val="Cell # Y for Slurry A P1"/>
      <sheetName val="template CHBBJ for JSB 0.5m"/>
      <sheetName val="Blanks"/>
      <sheetName val="Thinking of det limits MP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AD3" t="str">
            <v>SRR</v>
          </cell>
        </row>
      </sheetData>
      <sheetData sheetId="8"/>
      <sheetData sheetId="9"/>
      <sheetData sheetId="10">
        <row r="3">
          <cell r="AD3" t="str">
            <v>SRR</v>
          </cell>
        </row>
      </sheetData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5">
          <cell r="C5">
            <v>17.857142857142858</v>
          </cell>
          <cell r="K5">
            <v>18.166666666666668</v>
          </cell>
        </row>
      </sheetData>
      <sheetData sheetId="3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comments" Target="../comments1.xml"/><Relationship Id="rId1" Type="http://schemas.openxmlformats.org/officeDocument/2006/relationships/hyperlink" Target="http://dx.doi.org/10.1080/01490451.2016.1190805" TargetMode="External"/><Relationship Id="rId2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Relationship Id="rId2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vmlDrawing" Target="../drawings/vmlDrawing5.vml"/><Relationship Id="rId3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vmlDrawing" Target="../drawings/vmlDrawing6.vml"/><Relationship Id="rId3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6"/>
  <sheetViews>
    <sheetView tabSelected="1" workbookViewId="0">
      <selection activeCell="F9" sqref="F9"/>
    </sheetView>
  </sheetViews>
  <sheetFormatPr baseColWidth="10" defaultColWidth="8.83203125" defaultRowHeight="15" x14ac:dyDescent="0.2"/>
  <cols>
    <col min="1" max="1" width="29.83203125" style="2" bestFit="1" customWidth="1"/>
    <col min="2" max="2" width="18.1640625" style="2" bestFit="1" customWidth="1"/>
    <col min="3" max="16384" width="8.83203125" style="2"/>
  </cols>
  <sheetData>
    <row r="1" spans="1:2" x14ac:dyDescent="0.2">
      <c r="A1" s="1" t="s">
        <v>0</v>
      </c>
      <c r="B1" s="97" t="s">
        <v>246</v>
      </c>
    </row>
    <row r="2" spans="1:2" x14ac:dyDescent="0.2">
      <c r="A2" s="1"/>
      <c r="B2" s="97" t="s">
        <v>247</v>
      </c>
    </row>
    <row r="3" spans="1:2" x14ac:dyDescent="0.2">
      <c r="A3" s="1"/>
      <c r="B3" s="98" t="s">
        <v>245</v>
      </c>
    </row>
    <row r="4" spans="1:2" x14ac:dyDescent="0.2">
      <c r="B4" s="96"/>
    </row>
    <row r="5" spans="1:2" x14ac:dyDescent="0.2">
      <c r="A5" s="1" t="s">
        <v>1</v>
      </c>
      <c r="B5" s="2" t="s">
        <v>2</v>
      </c>
    </row>
    <row r="6" spans="1:2" x14ac:dyDescent="0.2">
      <c r="A6" s="1"/>
    </row>
    <row r="7" spans="1:2" x14ac:dyDescent="0.2">
      <c r="A7" s="1" t="s">
        <v>3</v>
      </c>
      <c r="B7" t="s">
        <v>4</v>
      </c>
    </row>
    <row r="9" spans="1:2" x14ac:dyDescent="0.2">
      <c r="A9" s="1" t="s">
        <v>5</v>
      </c>
    </row>
    <row r="10" spans="1:2" x14ac:dyDescent="0.2">
      <c r="A10" s="2" t="s">
        <v>6</v>
      </c>
    </row>
    <row r="11" spans="1:2" x14ac:dyDescent="0.2">
      <c r="A11" s="2" t="s">
        <v>7</v>
      </c>
    </row>
    <row r="12" spans="1:2" x14ac:dyDescent="0.2">
      <c r="A12" s="2" t="s">
        <v>8</v>
      </c>
      <c r="B12" t="s">
        <v>9</v>
      </c>
    </row>
    <row r="13" spans="1:2" x14ac:dyDescent="0.2">
      <c r="A13" s="2" t="s">
        <v>10</v>
      </c>
      <c r="B13" t="s">
        <v>9</v>
      </c>
    </row>
    <row r="14" spans="1:2" x14ac:dyDescent="0.2">
      <c r="A14" s="2" t="s">
        <v>11</v>
      </c>
      <c r="B14" t="s">
        <v>9</v>
      </c>
    </row>
    <row r="15" spans="1:2" x14ac:dyDescent="0.2">
      <c r="A15" s="2" t="s">
        <v>12</v>
      </c>
      <c r="B15" t="s">
        <v>9</v>
      </c>
    </row>
    <row r="16" spans="1:2" x14ac:dyDescent="0.2">
      <c r="A16" s="2" t="s">
        <v>13</v>
      </c>
      <c r="B16" t="s">
        <v>9</v>
      </c>
    </row>
    <row r="17" spans="1:2" x14ac:dyDescent="0.2">
      <c r="A17" s="2" t="s">
        <v>14</v>
      </c>
      <c r="B17" t="s">
        <v>9</v>
      </c>
    </row>
    <row r="18" spans="1:2" x14ac:dyDescent="0.2">
      <c r="A18" s="2" t="s">
        <v>15</v>
      </c>
      <c r="B18" t="s">
        <v>9</v>
      </c>
    </row>
    <row r="20" spans="1:2" x14ac:dyDescent="0.2">
      <c r="A20" s="3" t="s">
        <v>16</v>
      </c>
      <c r="B20" t="s">
        <v>17</v>
      </c>
    </row>
    <row r="22" spans="1:2" x14ac:dyDescent="0.2">
      <c r="A22" s="3" t="s">
        <v>18</v>
      </c>
      <c r="B22" t="s">
        <v>19</v>
      </c>
    </row>
    <row r="23" spans="1:2" x14ac:dyDescent="0.2">
      <c r="A23" t="s">
        <v>20</v>
      </c>
      <c r="B23" t="s">
        <v>21</v>
      </c>
    </row>
    <row r="25" spans="1:2" x14ac:dyDescent="0.2">
      <c r="A25" s="3" t="s">
        <v>22</v>
      </c>
      <c r="B25" t="s">
        <v>23</v>
      </c>
    </row>
    <row r="26" spans="1:2" x14ac:dyDescent="0.2">
      <c r="A26" s="3"/>
    </row>
  </sheetData>
  <hyperlinks>
    <hyperlink ref="B3" r:id="rId1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6"/>
  <sheetViews>
    <sheetView workbookViewId="0">
      <selection activeCell="E5" sqref="E5"/>
    </sheetView>
  </sheetViews>
  <sheetFormatPr baseColWidth="10" defaultColWidth="8.83203125" defaultRowHeight="15" x14ac:dyDescent="0.2"/>
  <cols>
    <col min="1" max="1" width="13.83203125" bestFit="1" customWidth="1"/>
    <col min="2" max="2" width="19.6640625" bestFit="1" customWidth="1"/>
    <col min="3" max="3" width="16" bestFit="1" customWidth="1"/>
    <col min="4" max="4" width="12.83203125" customWidth="1"/>
    <col min="5" max="5" width="13.5" bestFit="1" customWidth="1"/>
  </cols>
  <sheetData>
    <row r="1" spans="1:5" x14ac:dyDescent="0.2">
      <c r="A1" s="1" t="s">
        <v>24</v>
      </c>
    </row>
    <row r="3" spans="1:5" x14ac:dyDescent="0.2">
      <c r="A3" s="4" t="s">
        <v>25</v>
      </c>
      <c r="B3" s="4" t="s">
        <v>26</v>
      </c>
      <c r="C3" s="4" t="s">
        <v>27</v>
      </c>
      <c r="D3" s="5" t="s">
        <v>28</v>
      </c>
      <c r="E3" s="4" t="s">
        <v>29</v>
      </c>
    </row>
    <row r="4" spans="1:5" x14ac:dyDescent="0.2">
      <c r="A4" s="2"/>
      <c r="B4" s="4" t="s">
        <v>30</v>
      </c>
      <c r="C4" s="4" t="s">
        <v>30</v>
      </c>
      <c r="D4" s="4" t="s">
        <v>30</v>
      </c>
      <c r="E4" s="2"/>
    </row>
    <row r="5" spans="1:5" x14ac:dyDescent="0.2">
      <c r="A5" s="6" t="s">
        <v>31</v>
      </c>
      <c r="B5" s="7">
        <v>325.05</v>
      </c>
      <c r="C5" s="7">
        <v>144.46</v>
      </c>
      <c r="D5" s="8">
        <v>284.81</v>
      </c>
      <c r="E5" s="7">
        <f t="shared" ref="E5:E6" si="0">D5/C5</f>
        <v>1.971549217776547</v>
      </c>
    </row>
    <row r="6" spans="1:5" x14ac:dyDescent="0.2">
      <c r="A6" s="6" t="s">
        <v>32</v>
      </c>
      <c r="B6" s="7">
        <v>321.95</v>
      </c>
      <c r="C6" s="7">
        <v>147.07</v>
      </c>
      <c r="D6" s="8">
        <v>304.14</v>
      </c>
      <c r="E6" s="7">
        <f t="shared" si="0"/>
        <v>2.067994832392738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8"/>
  <sheetViews>
    <sheetView workbookViewId="0">
      <selection activeCell="S10" sqref="S10"/>
    </sheetView>
  </sheetViews>
  <sheetFormatPr baseColWidth="10" defaultColWidth="8.83203125" defaultRowHeight="15" x14ac:dyDescent="0.2"/>
  <cols>
    <col min="1" max="4" width="8.83203125" style="2"/>
    <col min="5" max="5" width="8.83203125" style="9"/>
    <col min="6" max="7" width="8.83203125" style="2"/>
    <col min="8" max="8" width="8.83203125" style="9"/>
    <col min="9" max="16" width="8.83203125" style="2"/>
    <col min="17" max="17" width="8.83203125" style="10"/>
    <col min="18" max="18" width="8.83203125" style="11"/>
    <col min="19" max="16384" width="8.83203125" style="2"/>
  </cols>
  <sheetData>
    <row r="1" spans="1:19" x14ac:dyDescent="0.2">
      <c r="A1" s="1" t="s">
        <v>33</v>
      </c>
    </row>
    <row r="2" spans="1:19" x14ac:dyDescent="0.2">
      <c r="A2" s="12" t="s">
        <v>34</v>
      </c>
      <c r="C2" s="13"/>
      <c r="D2" s="14"/>
      <c r="E2" s="15"/>
      <c r="F2" s="13"/>
      <c r="G2" s="14"/>
      <c r="H2" s="15"/>
      <c r="I2" s="13"/>
      <c r="J2" s="14"/>
      <c r="K2" s="15"/>
      <c r="L2" s="16" t="s">
        <v>35</v>
      </c>
      <c r="M2" s="17"/>
      <c r="N2" s="18"/>
      <c r="O2" s="19" t="s">
        <v>36</v>
      </c>
      <c r="P2" s="20" t="s">
        <v>37</v>
      </c>
      <c r="Q2" s="18"/>
    </row>
    <row r="3" spans="1:19" x14ac:dyDescent="0.2">
      <c r="C3" s="95" t="s">
        <v>38</v>
      </c>
      <c r="D3" s="95"/>
      <c r="E3" s="95"/>
      <c r="F3" s="95" t="s">
        <v>39</v>
      </c>
      <c r="G3" s="95"/>
      <c r="H3" s="95"/>
      <c r="I3" s="95" t="s">
        <v>40</v>
      </c>
      <c r="J3" s="95"/>
      <c r="K3" s="95"/>
      <c r="L3" s="16" t="s">
        <v>41</v>
      </c>
      <c r="M3" s="16" t="s">
        <v>42</v>
      </c>
      <c r="N3" s="21" t="s">
        <v>43</v>
      </c>
      <c r="O3" s="19" t="s">
        <v>44</v>
      </c>
      <c r="P3" s="16" t="s">
        <v>45</v>
      </c>
      <c r="Q3" s="22" t="s">
        <v>46</v>
      </c>
      <c r="R3" s="23"/>
      <c r="S3" t="s">
        <v>47</v>
      </c>
    </row>
    <row r="4" spans="1:19" x14ac:dyDescent="0.2">
      <c r="A4" s="24" t="s">
        <v>48</v>
      </c>
      <c r="B4" s="24" t="s">
        <v>49</v>
      </c>
      <c r="C4" s="24" t="s">
        <v>50</v>
      </c>
      <c r="D4" s="24" t="s">
        <v>51</v>
      </c>
      <c r="E4" s="24" t="s">
        <v>52</v>
      </c>
      <c r="F4" s="24" t="s">
        <v>50</v>
      </c>
      <c r="G4" s="24" t="s">
        <v>51</v>
      </c>
      <c r="H4" s="24" t="s">
        <v>52</v>
      </c>
      <c r="I4" s="24" t="s">
        <v>50</v>
      </c>
      <c r="J4" s="24" t="s">
        <v>51</v>
      </c>
      <c r="K4" s="24" t="s">
        <v>52</v>
      </c>
      <c r="L4" s="25" t="s">
        <v>53</v>
      </c>
      <c r="M4" s="25" t="s">
        <v>53</v>
      </c>
      <c r="N4" s="26" t="s">
        <v>54</v>
      </c>
      <c r="O4" s="27" t="s">
        <v>53</v>
      </c>
      <c r="P4" s="25" t="s">
        <v>55</v>
      </c>
      <c r="Q4" s="28" t="s">
        <v>56</v>
      </c>
      <c r="R4" s="29" t="s">
        <v>49</v>
      </c>
      <c r="S4" t="s">
        <v>54</v>
      </c>
    </row>
    <row r="5" spans="1:19" x14ac:dyDescent="0.2">
      <c r="A5" s="2" t="s">
        <v>57</v>
      </c>
      <c r="B5" s="30" t="s">
        <v>58</v>
      </c>
      <c r="C5" s="31">
        <v>23</v>
      </c>
      <c r="D5" s="14">
        <v>16</v>
      </c>
      <c r="E5" s="15">
        <v>30</v>
      </c>
      <c r="F5" s="31">
        <v>23</v>
      </c>
      <c r="G5" s="14">
        <v>19</v>
      </c>
      <c r="H5" s="15">
        <v>3</v>
      </c>
      <c r="I5" s="31">
        <v>23</v>
      </c>
      <c r="J5" s="14">
        <v>20</v>
      </c>
      <c r="K5" s="15">
        <v>3</v>
      </c>
      <c r="L5" s="16">
        <f t="shared" ref="L5:L55" si="0">((F5-C5)*24)+(G5-D5)+((H5-E5)/60)</f>
        <v>2.5499999999999998</v>
      </c>
      <c r="M5" s="20">
        <f t="shared" ref="M5:M55" si="1">((I5-C5)*24)+(J5-D5)+((K5-E5)/60)</f>
        <v>3.55</v>
      </c>
      <c r="N5" s="32">
        <f>M5-L5</f>
        <v>1</v>
      </c>
      <c r="O5" s="19">
        <f>L5+(N5/2)</f>
        <v>3.05</v>
      </c>
      <c r="P5" s="33">
        <f>N5/2</f>
        <v>0.5</v>
      </c>
      <c r="Q5" s="34">
        <f>N5/24</f>
        <v>4.1666666666666664E-2</v>
      </c>
      <c r="R5" s="35" t="str">
        <f t="shared" ref="R5:R55" si="2">B5</f>
        <v>t1</v>
      </c>
      <c r="S5" s="36">
        <f t="shared" ref="S5:S6" si="3">L5-0</f>
        <v>2.5499999999999998</v>
      </c>
    </row>
    <row r="6" spans="1:19" x14ac:dyDescent="0.2">
      <c r="A6" s="2" t="s">
        <v>59</v>
      </c>
      <c r="B6" s="37" t="s">
        <v>58</v>
      </c>
      <c r="C6" s="31">
        <v>23</v>
      </c>
      <c r="D6" s="14">
        <v>16</v>
      </c>
      <c r="E6" s="15">
        <v>30</v>
      </c>
      <c r="F6" s="31">
        <v>23</v>
      </c>
      <c r="G6" s="14">
        <v>19</v>
      </c>
      <c r="H6" s="15">
        <v>3</v>
      </c>
      <c r="I6" s="31">
        <v>23</v>
      </c>
      <c r="J6" s="14">
        <v>20</v>
      </c>
      <c r="K6" s="15">
        <v>3</v>
      </c>
      <c r="L6" s="16">
        <f t="shared" si="0"/>
        <v>2.5499999999999998</v>
      </c>
      <c r="M6" s="20">
        <f t="shared" si="1"/>
        <v>3.55</v>
      </c>
      <c r="N6" s="32">
        <f t="shared" ref="N6:N55" si="4">M6-L6</f>
        <v>1</v>
      </c>
      <c r="O6" s="19">
        <f t="shared" ref="O6:O55" si="5">L6+(N6/2)</f>
        <v>3.05</v>
      </c>
      <c r="P6" s="33">
        <f t="shared" ref="P6:P7" si="6">N6/2</f>
        <v>0.5</v>
      </c>
      <c r="Q6" s="34">
        <f t="shared" ref="Q6:Q7" si="7">N6/24</f>
        <v>4.1666666666666664E-2</v>
      </c>
      <c r="R6" s="35" t="str">
        <f t="shared" si="2"/>
        <v>t1</v>
      </c>
      <c r="S6" s="36">
        <f t="shared" si="3"/>
        <v>2.5499999999999998</v>
      </c>
    </row>
    <row r="7" spans="1:19" x14ac:dyDescent="0.2">
      <c r="A7" s="2" t="s">
        <v>60</v>
      </c>
      <c r="B7" s="37" t="s">
        <v>58</v>
      </c>
      <c r="C7" s="31">
        <v>23</v>
      </c>
      <c r="D7" s="14">
        <v>16</v>
      </c>
      <c r="E7" s="15">
        <v>30</v>
      </c>
      <c r="F7" s="31">
        <v>23</v>
      </c>
      <c r="G7" s="14">
        <v>19</v>
      </c>
      <c r="H7" s="15">
        <v>3</v>
      </c>
      <c r="I7" s="31">
        <v>23</v>
      </c>
      <c r="J7" s="14">
        <v>20</v>
      </c>
      <c r="K7" s="15">
        <v>3</v>
      </c>
      <c r="L7" s="16">
        <f t="shared" si="0"/>
        <v>2.5499999999999998</v>
      </c>
      <c r="M7" s="20">
        <f t="shared" si="1"/>
        <v>3.55</v>
      </c>
      <c r="N7" s="32">
        <f t="shared" si="4"/>
        <v>1</v>
      </c>
      <c r="O7" s="19">
        <f t="shared" si="5"/>
        <v>3.05</v>
      </c>
      <c r="P7" s="33">
        <f t="shared" si="6"/>
        <v>0.5</v>
      </c>
      <c r="Q7" s="34">
        <f t="shared" si="7"/>
        <v>4.1666666666666664E-2</v>
      </c>
      <c r="R7" s="35" t="str">
        <f t="shared" si="2"/>
        <v>t1</v>
      </c>
      <c r="S7" s="36">
        <f>L7-0</f>
        <v>2.5499999999999998</v>
      </c>
    </row>
    <row r="8" spans="1:19" x14ac:dyDescent="0.2">
      <c r="A8" s="2" t="s">
        <v>61</v>
      </c>
      <c r="B8" s="37" t="s">
        <v>62</v>
      </c>
      <c r="C8" s="31">
        <v>23</v>
      </c>
      <c r="D8" s="14">
        <v>16</v>
      </c>
      <c r="E8" s="15">
        <v>30</v>
      </c>
      <c r="F8" s="31">
        <v>24</v>
      </c>
      <c r="G8" s="14">
        <v>7</v>
      </c>
      <c r="H8" s="15">
        <v>25</v>
      </c>
      <c r="I8" s="31">
        <v>24</v>
      </c>
      <c r="J8" s="14">
        <v>8</v>
      </c>
      <c r="K8" s="15">
        <v>25</v>
      </c>
      <c r="L8" s="16">
        <f t="shared" si="0"/>
        <v>14.916666666666666</v>
      </c>
      <c r="M8" s="20">
        <f t="shared" si="1"/>
        <v>15.916666666666666</v>
      </c>
      <c r="N8" s="32">
        <f>M8-L8</f>
        <v>1</v>
      </c>
      <c r="O8" s="19">
        <f>L8+(N8/2)</f>
        <v>15.416666666666666</v>
      </c>
      <c r="P8" s="33">
        <f>N8/2</f>
        <v>0.5</v>
      </c>
      <c r="Q8" s="34">
        <f>N8/24</f>
        <v>4.1666666666666664E-2</v>
      </c>
      <c r="R8" s="35" t="str">
        <f t="shared" si="2"/>
        <v>t2</v>
      </c>
      <c r="S8" s="7">
        <f>L8-M5</f>
        <v>11.366666666666667</v>
      </c>
    </row>
    <row r="9" spans="1:19" x14ac:dyDescent="0.2">
      <c r="A9" s="2" t="s">
        <v>63</v>
      </c>
      <c r="B9" s="37" t="s">
        <v>62</v>
      </c>
      <c r="C9" s="31">
        <v>23</v>
      </c>
      <c r="D9" s="14">
        <v>16</v>
      </c>
      <c r="E9" s="15">
        <v>30</v>
      </c>
      <c r="F9" s="31">
        <v>24</v>
      </c>
      <c r="G9" s="14">
        <v>7</v>
      </c>
      <c r="H9" s="15">
        <v>25</v>
      </c>
      <c r="I9" s="31">
        <v>24</v>
      </c>
      <c r="J9" s="14">
        <v>8</v>
      </c>
      <c r="K9" s="15">
        <v>25</v>
      </c>
      <c r="L9" s="16">
        <f t="shared" si="0"/>
        <v>14.916666666666666</v>
      </c>
      <c r="M9" s="20">
        <f t="shared" si="1"/>
        <v>15.916666666666666</v>
      </c>
      <c r="N9" s="32">
        <f t="shared" si="4"/>
        <v>1</v>
      </c>
      <c r="O9" s="19">
        <f t="shared" si="5"/>
        <v>15.416666666666666</v>
      </c>
      <c r="P9" s="33">
        <f t="shared" ref="P9:P55" si="8">N9/2</f>
        <v>0.5</v>
      </c>
      <c r="Q9" s="34">
        <f t="shared" ref="Q9:Q55" si="9">N9/24</f>
        <v>4.1666666666666664E-2</v>
      </c>
      <c r="R9" s="35" t="str">
        <f t="shared" si="2"/>
        <v>t2</v>
      </c>
      <c r="S9" s="7">
        <f>L9-M6</f>
        <v>11.366666666666667</v>
      </c>
    </row>
    <row r="10" spans="1:19" x14ac:dyDescent="0.2">
      <c r="A10" s="2" t="s">
        <v>64</v>
      </c>
      <c r="B10" s="38" t="s">
        <v>62</v>
      </c>
      <c r="C10" s="31">
        <v>23</v>
      </c>
      <c r="D10" s="14">
        <v>16</v>
      </c>
      <c r="E10" s="15">
        <v>30</v>
      </c>
      <c r="F10" s="31">
        <v>24</v>
      </c>
      <c r="G10" s="14">
        <v>7</v>
      </c>
      <c r="H10" s="15">
        <v>25</v>
      </c>
      <c r="I10" s="31">
        <v>24</v>
      </c>
      <c r="J10" s="14">
        <v>8</v>
      </c>
      <c r="K10" s="15">
        <v>25</v>
      </c>
      <c r="L10" s="16">
        <f t="shared" si="0"/>
        <v>14.916666666666666</v>
      </c>
      <c r="M10" s="20">
        <f t="shared" si="1"/>
        <v>15.916666666666666</v>
      </c>
      <c r="N10" s="32">
        <f t="shared" si="4"/>
        <v>1</v>
      </c>
      <c r="O10" s="19">
        <f t="shared" si="5"/>
        <v>15.416666666666666</v>
      </c>
      <c r="P10" s="33">
        <f t="shared" si="8"/>
        <v>0.5</v>
      </c>
      <c r="Q10" s="34">
        <f t="shared" si="9"/>
        <v>4.1666666666666664E-2</v>
      </c>
      <c r="R10" s="35" t="str">
        <f t="shared" si="2"/>
        <v>t2</v>
      </c>
      <c r="S10" s="7">
        <f t="shared" ref="S10:S55" si="10">L10-M7</f>
        <v>11.366666666666667</v>
      </c>
    </row>
    <row r="11" spans="1:19" x14ac:dyDescent="0.2">
      <c r="A11" s="2" t="s">
        <v>65</v>
      </c>
      <c r="B11" s="38" t="s">
        <v>66</v>
      </c>
      <c r="C11" s="31">
        <v>23</v>
      </c>
      <c r="D11" s="14">
        <v>16</v>
      </c>
      <c r="E11" s="15">
        <v>30</v>
      </c>
      <c r="F11" s="31">
        <v>24</v>
      </c>
      <c r="G11" s="14">
        <v>11</v>
      </c>
      <c r="H11" s="15">
        <v>5</v>
      </c>
      <c r="I11" s="31">
        <v>24</v>
      </c>
      <c r="J11" s="14">
        <v>12</v>
      </c>
      <c r="K11" s="15">
        <v>6</v>
      </c>
      <c r="L11" s="16">
        <f t="shared" si="0"/>
        <v>18.583333333333332</v>
      </c>
      <c r="M11" s="20">
        <f t="shared" si="1"/>
        <v>19.600000000000001</v>
      </c>
      <c r="N11" s="32">
        <f t="shared" si="4"/>
        <v>1.0166666666666693</v>
      </c>
      <c r="O11" s="19">
        <f t="shared" si="5"/>
        <v>19.091666666666669</v>
      </c>
      <c r="P11" s="33">
        <f t="shared" si="8"/>
        <v>0.50833333333333464</v>
      </c>
      <c r="Q11" s="34">
        <f t="shared" si="9"/>
        <v>4.2361111111111217E-2</v>
      </c>
      <c r="R11" s="35" t="str">
        <f t="shared" si="2"/>
        <v>t3</v>
      </c>
      <c r="S11" s="7">
        <f>L11-M8</f>
        <v>2.6666666666666661</v>
      </c>
    </row>
    <row r="12" spans="1:19" x14ac:dyDescent="0.2">
      <c r="A12" s="2" t="s">
        <v>67</v>
      </c>
      <c r="B12" s="38" t="s">
        <v>66</v>
      </c>
      <c r="C12" s="31">
        <v>23</v>
      </c>
      <c r="D12" s="14">
        <v>16</v>
      </c>
      <c r="E12" s="15">
        <v>30</v>
      </c>
      <c r="F12" s="31">
        <v>24</v>
      </c>
      <c r="G12" s="14">
        <v>11</v>
      </c>
      <c r="H12" s="15">
        <v>5</v>
      </c>
      <c r="I12" s="31">
        <v>24</v>
      </c>
      <c r="J12" s="14">
        <v>12</v>
      </c>
      <c r="K12" s="15">
        <v>6</v>
      </c>
      <c r="L12" s="16">
        <f t="shared" si="0"/>
        <v>18.583333333333332</v>
      </c>
      <c r="M12" s="20">
        <f t="shared" si="1"/>
        <v>19.600000000000001</v>
      </c>
      <c r="N12" s="32">
        <f t="shared" si="4"/>
        <v>1.0166666666666693</v>
      </c>
      <c r="O12" s="19">
        <f t="shared" si="5"/>
        <v>19.091666666666669</v>
      </c>
      <c r="P12" s="33">
        <f t="shared" si="8"/>
        <v>0.50833333333333464</v>
      </c>
      <c r="Q12" s="34">
        <f t="shared" si="9"/>
        <v>4.2361111111111217E-2</v>
      </c>
      <c r="R12" s="35" t="str">
        <f t="shared" si="2"/>
        <v>t3</v>
      </c>
      <c r="S12" s="7">
        <f t="shared" si="10"/>
        <v>2.6666666666666661</v>
      </c>
    </row>
    <row r="13" spans="1:19" x14ac:dyDescent="0.2">
      <c r="A13" s="2" t="s">
        <v>68</v>
      </c>
      <c r="B13" s="38" t="s">
        <v>66</v>
      </c>
      <c r="C13" s="31">
        <v>23</v>
      </c>
      <c r="D13" s="14">
        <v>16</v>
      </c>
      <c r="E13" s="15">
        <v>30</v>
      </c>
      <c r="F13" s="31">
        <v>24</v>
      </c>
      <c r="G13" s="14">
        <v>11</v>
      </c>
      <c r="H13" s="15">
        <v>5</v>
      </c>
      <c r="I13" s="31">
        <v>24</v>
      </c>
      <c r="J13" s="14">
        <v>12</v>
      </c>
      <c r="K13" s="15">
        <v>6</v>
      </c>
      <c r="L13" s="16">
        <f t="shared" si="0"/>
        <v>18.583333333333332</v>
      </c>
      <c r="M13" s="20">
        <f t="shared" si="1"/>
        <v>19.600000000000001</v>
      </c>
      <c r="N13" s="32">
        <f t="shared" si="4"/>
        <v>1.0166666666666693</v>
      </c>
      <c r="O13" s="19">
        <f t="shared" si="5"/>
        <v>19.091666666666669</v>
      </c>
      <c r="P13" s="33">
        <f t="shared" si="8"/>
        <v>0.50833333333333464</v>
      </c>
      <c r="Q13" s="34">
        <f t="shared" si="9"/>
        <v>4.2361111111111217E-2</v>
      </c>
      <c r="R13" s="35" t="str">
        <f t="shared" si="2"/>
        <v>t3</v>
      </c>
      <c r="S13" s="7">
        <f t="shared" si="10"/>
        <v>2.6666666666666661</v>
      </c>
    </row>
    <row r="14" spans="1:19" x14ac:dyDescent="0.2">
      <c r="A14" s="2" t="s">
        <v>69</v>
      </c>
      <c r="B14" s="38" t="s">
        <v>70</v>
      </c>
      <c r="C14" s="31">
        <v>23</v>
      </c>
      <c r="D14" s="14">
        <v>16</v>
      </c>
      <c r="E14" s="15">
        <v>30</v>
      </c>
      <c r="F14" s="31">
        <v>24</v>
      </c>
      <c r="G14" s="14">
        <v>13</v>
      </c>
      <c r="H14" s="15">
        <v>41</v>
      </c>
      <c r="I14" s="31">
        <v>24</v>
      </c>
      <c r="J14" s="14">
        <v>15</v>
      </c>
      <c r="K14" s="15">
        <v>6</v>
      </c>
      <c r="L14" s="16">
        <f t="shared" si="0"/>
        <v>21.183333333333334</v>
      </c>
      <c r="M14" s="20">
        <f t="shared" si="1"/>
        <v>22.6</v>
      </c>
      <c r="N14" s="32">
        <f t="shared" si="4"/>
        <v>1.4166666666666679</v>
      </c>
      <c r="O14" s="19">
        <f t="shared" si="5"/>
        <v>21.891666666666666</v>
      </c>
      <c r="P14" s="33">
        <f t="shared" si="8"/>
        <v>0.70833333333333393</v>
      </c>
      <c r="Q14" s="34">
        <f t="shared" si="9"/>
        <v>5.9027777777777825E-2</v>
      </c>
      <c r="R14" s="35" t="str">
        <f t="shared" si="2"/>
        <v>t4</v>
      </c>
      <c r="S14" s="7">
        <f t="shared" si="10"/>
        <v>1.5833333333333321</v>
      </c>
    </row>
    <row r="15" spans="1:19" x14ac:dyDescent="0.2">
      <c r="A15" s="2" t="s">
        <v>71</v>
      </c>
      <c r="B15" s="38" t="s">
        <v>70</v>
      </c>
      <c r="C15" s="31">
        <v>23</v>
      </c>
      <c r="D15" s="14">
        <v>16</v>
      </c>
      <c r="E15" s="15">
        <v>30</v>
      </c>
      <c r="F15" s="31">
        <v>24</v>
      </c>
      <c r="G15" s="14">
        <v>13</v>
      </c>
      <c r="H15" s="15">
        <v>41</v>
      </c>
      <c r="I15" s="31">
        <v>24</v>
      </c>
      <c r="J15" s="14">
        <v>15</v>
      </c>
      <c r="K15" s="15">
        <v>6</v>
      </c>
      <c r="L15" s="16">
        <f t="shared" si="0"/>
        <v>21.183333333333334</v>
      </c>
      <c r="M15" s="20">
        <f t="shared" si="1"/>
        <v>22.6</v>
      </c>
      <c r="N15" s="32">
        <f t="shared" si="4"/>
        <v>1.4166666666666679</v>
      </c>
      <c r="O15" s="19">
        <f t="shared" si="5"/>
        <v>21.891666666666666</v>
      </c>
      <c r="P15" s="33">
        <f t="shared" si="8"/>
        <v>0.70833333333333393</v>
      </c>
      <c r="Q15" s="34">
        <f t="shared" si="9"/>
        <v>5.9027777777777825E-2</v>
      </c>
      <c r="R15" s="35" t="str">
        <f t="shared" si="2"/>
        <v>t4</v>
      </c>
      <c r="S15" s="7">
        <f t="shared" si="10"/>
        <v>1.5833333333333321</v>
      </c>
    </row>
    <row r="16" spans="1:19" x14ac:dyDescent="0.2">
      <c r="A16" s="2" t="s">
        <v>72</v>
      </c>
      <c r="B16" s="38" t="s">
        <v>70</v>
      </c>
      <c r="C16" s="31">
        <v>23</v>
      </c>
      <c r="D16" s="14">
        <v>16</v>
      </c>
      <c r="E16" s="15">
        <v>30</v>
      </c>
      <c r="F16" s="31">
        <v>24</v>
      </c>
      <c r="G16" s="14">
        <v>13</v>
      </c>
      <c r="H16" s="15">
        <v>41</v>
      </c>
      <c r="I16" s="31">
        <v>24</v>
      </c>
      <c r="J16" s="14">
        <v>15</v>
      </c>
      <c r="K16" s="15">
        <v>6</v>
      </c>
      <c r="L16" s="16">
        <f t="shared" si="0"/>
        <v>21.183333333333334</v>
      </c>
      <c r="M16" s="20">
        <f t="shared" si="1"/>
        <v>22.6</v>
      </c>
      <c r="N16" s="32">
        <f t="shared" si="4"/>
        <v>1.4166666666666679</v>
      </c>
      <c r="O16" s="19">
        <f t="shared" si="5"/>
        <v>21.891666666666666</v>
      </c>
      <c r="P16" s="33">
        <f t="shared" si="8"/>
        <v>0.70833333333333393</v>
      </c>
      <c r="Q16" s="34">
        <f t="shared" si="9"/>
        <v>5.9027777777777825E-2</v>
      </c>
      <c r="R16" s="35" t="str">
        <f t="shared" si="2"/>
        <v>t4</v>
      </c>
      <c r="S16" s="7">
        <f t="shared" si="10"/>
        <v>1.5833333333333321</v>
      </c>
    </row>
    <row r="17" spans="1:19" x14ac:dyDescent="0.2">
      <c r="A17" s="2" t="s">
        <v>73</v>
      </c>
      <c r="B17" s="38" t="s">
        <v>74</v>
      </c>
      <c r="C17" s="31">
        <v>23</v>
      </c>
      <c r="D17" s="14">
        <v>16</v>
      </c>
      <c r="E17" s="15">
        <v>30</v>
      </c>
      <c r="F17" s="31">
        <v>24</v>
      </c>
      <c r="G17" s="14">
        <v>18</v>
      </c>
      <c r="H17" s="15">
        <v>0</v>
      </c>
      <c r="I17" s="31">
        <v>24</v>
      </c>
      <c r="J17" s="14">
        <v>19</v>
      </c>
      <c r="K17" s="15">
        <v>0</v>
      </c>
      <c r="L17" s="16">
        <f t="shared" si="0"/>
        <v>25.5</v>
      </c>
      <c r="M17" s="20">
        <f t="shared" si="1"/>
        <v>26.5</v>
      </c>
      <c r="N17" s="32">
        <f t="shared" si="4"/>
        <v>1</v>
      </c>
      <c r="O17" s="19">
        <f t="shared" si="5"/>
        <v>26</v>
      </c>
      <c r="P17" s="33">
        <f t="shared" si="8"/>
        <v>0.5</v>
      </c>
      <c r="Q17" s="34">
        <f t="shared" si="9"/>
        <v>4.1666666666666664E-2</v>
      </c>
      <c r="R17" s="35" t="str">
        <f t="shared" si="2"/>
        <v>t5</v>
      </c>
      <c r="S17" s="7">
        <f t="shared" si="10"/>
        <v>2.8999999999999986</v>
      </c>
    </row>
    <row r="18" spans="1:19" x14ac:dyDescent="0.2">
      <c r="A18" s="2" t="s">
        <v>75</v>
      </c>
      <c r="B18" s="38" t="s">
        <v>74</v>
      </c>
      <c r="C18" s="31">
        <v>23</v>
      </c>
      <c r="D18" s="14">
        <v>16</v>
      </c>
      <c r="E18" s="15">
        <v>30</v>
      </c>
      <c r="F18" s="31">
        <v>24</v>
      </c>
      <c r="G18" s="14">
        <v>18</v>
      </c>
      <c r="H18" s="15">
        <v>0</v>
      </c>
      <c r="I18" s="31">
        <v>24</v>
      </c>
      <c r="J18" s="14">
        <v>19</v>
      </c>
      <c r="K18" s="15">
        <v>0</v>
      </c>
      <c r="L18" s="16">
        <f t="shared" si="0"/>
        <v>25.5</v>
      </c>
      <c r="M18" s="20">
        <f t="shared" si="1"/>
        <v>26.5</v>
      </c>
      <c r="N18" s="32">
        <f t="shared" si="4"/>
        <v>1</v>
      </c>
      <c r="O18" s="19">
        <f t="shared" si="5"/>
        <v>26</v>
      </c>
      <c r="P18" s="33">
        <f t="shared" si="8"/>
        <v>0.5</v>
      </c>
      <c r="Q18" s="34">
        <f t="shared" si="9"/>
        <v>4.1666666666666664E-2</v>
      </c>
      <c r="R18" s="35" t="str">
        <f t="shared" si="2"/>
        <v>t5</v>
      </c>
      <c r="S18" s="7">
        <f t="shared" si="10"/>
        <v>2.8999999999999986</v>
      </c>
    </row>
    <row r="19" spans="1:19" x14ac:dyDescent="0.2">
      <c r="A19" s="2" t="s">
        <v>76</v>
      </c>
      <c r="B19" s="38" t="s">
        <v>74</v>
      </c>
      <c r="C19" s="31">
        <v>23</v>
      </c>
      <c r="D19" s="14">
        <v>16</v>
      </c>
      <c r="E19" s="15">
        <v>30</v>
      </c>
      <c r="F19" s="31">
        <v>24</v>
      </c>
      <c r="G19" s="14">
        <v>18</v>
      </c>
      <c r="H19" s="15">
        <v>0</v>
      </c>
      <c r="I19" s="31">
        <v>24</v>
      </c>
      <c r="J19" s="14">
        <v>19</v>
      </c>
      <c r="K19" s="15">
        <v>0</v>
      </c>
      <c r="L19" s="16">
        <f t="shared" si="0"/>
        <v>25.5</v>
      </c>
      <c r="M19" s="20">
        <f t="shared" si="1"/>
        <v>26.5</v>
      </c>
      <c r="N19" s="32">
        <f t="shared" si="4"/>
        <v>1</v>
      </c>
      <c r="O19" s="19">
        <f t="shared" si="5"/>
        <v>26</v>
      </c>
      <c r="P19" s="33">
        <f t="shared" si="8"/>
        <v>0.5</v>
      </c>
      <c r="Q19" s="34">
        <f t="shared" si="9"/>
        <v>4.1666666666666664E-2</v>
      </c>
      <c r="R19" s="35" t="str">
        <f t="shared" si="2"/>
        <v>t5</v>
      </c>
      <c r="S19" s="7">
        <f t="shared" si="10"/>
        <v>2.8999999999999986</v>
      </c>
    </row>
    <row r="20" spans="1:19" x14ac:dyDescent="0.2">
      <c r="A20" s="2" t="s">
        <v>77</v>
      </c>
      <c r="B20" s="38" t="s">
        <v>78</v>
      </c>
      <c r="C20" s="31">
        <v>23</v>
      </c>
      <c r="D20" s="14">
        <v>16</v>
      </c>
      <c r="E20" s="15">
        <v>30</v>
      </c>
      <c r="F20" s="31">
        <v>24</v>
      </c>
      <c r="G20" s="14">
        <v>20</v>
      </c>
      <c r="H20" s="15">
        <v>0</v>
      </c>
      <c r="I20" s="31">
        <v>24</v>
      </c>
      <c r="J20" s="14">
        <v>21</v>
      </c>
      <c r="K20" s="15">
        <v>7</v>
      </c>
      <c r="L20" s="16">
        <f t="shared" si="0"/>
        <v>27.5</v>
      </c>
      <c r="M20" s="20">
        <f t="shared" si="1"/>
        <v>28.616666666666667</v>
      </c>
      <c r="N20" s="32">
        <f t="shared" si="4"/>
        <v>1.1166666666666671</v>
      </c>
      <c r="O20" s="19">
        <f t="shared" si="5"/>
        <v>28.058333333333334</v>
      </c>
      <c r="P20" s="33">
        <f t="shared" si="8"/>
        <v>0.55833333333333357</v>
      </c>
      <c r="Q20" s="34">
        <f t="shared" si="9"/>
        <v>4.65277777777778E-2</v>
      </c>
      <c r="R20" s="35" t="str">
        <f t="shared" si="2"/>
        <v>t6</v>
      </c>
      <c r="S20" s="7">
        <f t="shared" si="10"/>
        <v>1</v>
      </c>
    </row>
    <row r="21" spans="1:19" x14ac:dyDescent="0.2">
      <c r="A21" s="2" t="s">
        <v>79</v>
      </c>
      <c r="B21" s="38" t="s">
        <v>78</v>
      </c>
      <c r="C21" s="31">
        <v>23</v>
      </c>
      <c r="D21" s="14">
        <v>16</v>
      </c>
      <c r="E21" s="15">
        <v>30</v>
      </c>
      <c r="F21" s="31">
        <v>24</v>
      </c>
      <c r="G21" s="14">
        <v>20</v>
      </c>
      <c r="H21" s="15">
        <v>0</v>
      </c>
      <c r="I21" s="31">
        <v>24</v>
      </c>
      <c r="J21" s="14">
        <v>21</v>
      </c>
      <c r="K21" s="15">
        <v>7</v>
      </c>
      <c r="L21" s="16">
        <f t="shared" si="0"/>
        <v>27.5</v>
      </c>
      <c r="M21" s="20">
        <f t="shared" si="1"/>
        <v>28.616666666666667</v>
      </c>
      <c r="N21" s="32">
        <f t="shared" si="4"/>
        <v>1.1166666666666671</v>
      </c>
      <c r="O21" s="19">
        <f t="shared" si="5"/>
        <v>28.058333333333334</v>
      </c>
      <c r="P21" s="33">
        <f t="shared" si="8"/>
        <v>0.55833333333333357</v>
      </c>
      <c r="Q21" s="34">
        <f t="shared" si="9"/>
        <v>4.65277777777778E-2</v>
      </c>
      <c r="R21" s="35" t="str">
        <f t="shared" si="2"/>
        <v>t6</v>
      </c>
      <c r="S21" s="7">
        <f t="shared" si="10"/>
        <v>1</v>
      </c>
    </row>
    <row r="22" spans="1:19" x14ac:dyDescent="0.2">
      <c r="A22" s="2" t="s">
        <v>80</v>
      </c>
      <c r="B22" s="38" t="s">
        <v>78</v>
      </c>
      <c r="C22" s="31">
        <v>23</v>
      </c>
      <c r="D22" s="14">
        <v>16</v>
      </c>
      <c r="E22" s="15">
        <v>30</v>
      </c>
      <c r="F22" s="31">
        <v>24</v>
      </c>
      <c r="G22" s="14">
        <v>20</v>
      </c>
      <c r="H22" s="15">
        <v>0</v>
      </c>
      <c r="I22" s="31">
        <v>24</v>
      </c>
      <c r="J22" s="14">
        <v>21</v>
      </c>
      <c r="K22" s="15">
        <v>7</v>
      </c>
      <c r="L22" s="16">
        <f t="shared" si="0"/>
        <v>27.5</v>
      </c>
      <c r="M22" s="20">
        <f t="shared" si="1"/>
        <v>28.616666666666667</v>
      </c>
      <c r="N22" s="32">
        <f t="shared" si="4"/>
        <v>1.1166666666666671</v>
      </c>
      <c r="O22" s="19">
        <f t="shared" si="5"/>
        <v>28.058333333333334</v>
      </c>
      <c r="P22" s="33">
        <f t="shared" si="8"/>
        <v>0.55833333333333357</v>
      </c>
      <c r="Q22" s="34">
        <f t="shared" si="9"/>
        <v>4.65277777777778E-2</v>
      </c>
      <c r="R22" s="35" t="str">
        <f t="shared" si="2"/>
        <v>t6</v>
      </c>
      <c r="S22" s="7">
        <f t="shared" si="10"/>
        <v>1</v>
      </c>
    </row>
    <row r="23" spans="1:19" x14ac:dyDescent="0.2">
      <c r="A23" s="2" t="s">
        <v>81</v>
      </c>
      <c r="B23" s="38" t="s">
        <v>82</v>
      </c>
      <c r="C23" s="31">
        <v>23</v>
      </c>
      <c r="D23" s="14">
        <v>16</v>
      </c>
      <c r="E23" s="15">
        <v>30</v>
      </c>
      <c r="F23" s="31">
        <v>25</v>
      </c>
      <c r="G23" s="14">
        <v>9</v>
      </c>
      <c r="H23" s="15">
        <v>29</v>
      </c>
      <c r="I23" s="31">
        <v>25</v>
      </c>
      <c r="J23" s="14">
        <v>10</v>
      </c>
      <c r="K23" s="15">
        <v>39</v>
      </c>
      <c r="L23" s="16">
        <f t="shared" si="0"/>
        <v>40.983333333333334</v>
      </c>
      <c r="M23" s="20">
        <f t="shared" si="1"/>
        <v>42.15</v>
      </c>
      <c r="N23" s="32">
        <f t="shared" si="4"/>
        <v>1.1666666666666643</v>
      </c>
      <c r="O23" s="19">
        <f t="shared" si="5"/>
        <v>41.566666666666663</v>
      </c>
      <c r="P23" s="33">
        <f t="shared" si="8"/>
        <v>0.58333333333333215</v>
      </c>
      <c r="Q23" s="34">
        <f t="shared" si="9"/>
        <v>4.8611111111111015E-2</v>
      </c>
      <c r="R23" s="35" t="str">
        <f t="shared" si="2"/>
        <v>t7</v>
      </c>
      <c r="S23" s="7">
        <f t="shared" si="10"/>
        <v>12.366666666666667</v>
      </c>
    </row>
    <row r="24" spans="1:19" x14ac:dyDescent="0.2">
      <c r="A24" s="2" t="s">
        <v>83</v>
      </c>
      <c r="B24" s="38" t="s">
        <v>82</v>
      </c>
      <c r="C24" s="31">
        <v>23</v>
      </c>
      <c r="D24" s="14">
        <v>16</v>
      </c>
      <c r="E24" s="15">
        <v>30</v>
      </c>
      <c r="F24" s="31">
        <v>25</v>
      </c>
      <c r="G24" s="14">
        <v>9</v>
      </c>
      <c r="H24" s="15">
        <v>29</v>
      </c>
      <c r="I24" s="31">
        <v>25</v>
      </c>
      <c r="J24" s="14">
        <v>10</v>
      </c>
      <c r="K24" s="15">
        <v>39</v>
      </c>
      <c r="L24" s="16">
        <f t="shared" si="0"/>
        <v>40.983333333333334</v>
      </c>
      <c r="M24" s="20">
        <f t="shared" si="1"/>
        <v>42.15</v>
      </c>
      <c r="N24" s="32">
        <f t="shared" si="4"/>
        <v>1.1666666666666643</v>
      </c>
      <c r="O24" s="19">
        <f t="shared" si="5"/>
        <v>41.566666666666663</v>
      </c>
      <c r="P24" s="33">
        <f t="shared" si="8"/>
        <v>0.58333333333333215</v>
      </c>
      <c r="Q24" s="34">
        <f t="shared" si="9"/>
        <v>4.8611111111111015E-2</v>
      </c>
      <c r="R24" s="35" t="str">
        <f t="shared" si="2"/>
        <v>t7</v>
      </c>
      <c r="S24" s="7">
        <f t="shared" si="10"/>
        <v>12.366666666666667</v>
      </c>
    </row>
    <row r="25" spans="1:19" x14ac:dyDescent="0.2">
      <c r="A25" s="2" t="s">
        <v>84</v>
      </c>
      <c r="B25" s="38" t="s">
        <v>82</v>
      </c>
      <c r="C25" s="31">
        <v>23</v>
      </c>
      <c r="D25" s="14">
        <v>16</v>
      </c>
      <c r="E25" s="15">
        <v>30</v>
      </c>
      <c r="F25" s="31">
        <v>25</v>
      </c>
      <c r="G25" s="14">
        <v>9</v>
      </c>
      <c r="H25" s="15">
        <v>29</v>
      </c>
      <c r="I25" s="31">
        <v>25</v>
      </c>
      <c r="J25" s="14">
        <v>10</v>
      </c>
      <c r="K25" s="15">
        <v>39</v>
      </c>
      <c r="L25" s="16">
        <f t="shared" si="0"/>
        <v>40.983333333333334</v>
      </c>
      <c r="M25" s="20">
        <f t="shared" si="1"/>
        <v>42.15</v>
      </c>
      <c r="N25" s="32">
        <f t="shared" si="4"/>
        <v>1.1666666666666643</v>
      </c>
      <c r="O25" s="19">
        <f t="shared" si="5"/>
        <v>41.566666666666663</v>
      </c>
      <c r="P25" s="33">
        <f t="shared" si="8"/>
        <v>0.58333333333333215</v>
      </c>
      <c r="Q25" s="34">
        <f t="shared" si="9"/>
        <v>4.8611111111111015E-2</v>
      </c>
      <c r="R25" s="35" t="str">
        <f t="shared" si="2"/>
        <v>t7</v>
      </c>
      <c r="S25" s="7">
        <f t="shared" si="10"/>
        <v>12.366666666666667</v>
      </c>
    </row>
    <row r="26" spans="1:19" x14ac:dyDescent="0.2">
      <c r="A26" s="2" t="s">
        <v>85</v>
      </c>
      <c r="B26" s="38" t="s">
        <v>86</v>
      </c>
      <c r="C26" s="31">
        <v>23</v>
      </c>
      <c r="D26" s="14">
        <v>16</v>
      </c>
      <c r="E26" s="15">
        <v>30</v>
      </c>
      <c r="F26" s="31">
        <v>25</v>
      </c>
      <c r="G26" s="14">
        <v>16</v>
      </c>
      <c r="H26" s="15">
        <v>15</v>
      </c>
      <c r="I26" s="31">
        <v>25</v>
      </c>
      <c r="J26" s="14">
        <v>17</v>
      </c>
      <c r="K26" s="15">
        <v>17</v>
      </c>
      <c r="L26" s="16">
        <f t="shared" si="0"/>
        <v>47.75</v>
      </c>
      <c r="M26" s="20">
        <f t="shared" si="1"/>
        <v>48.783333333333331</v>
      </c>
      <c r="N26" s="32">
        <f t="shared" si="4"/>
        <v>1.0333333333333314</v>
      </c>
      <c r="O26" s="19">
        <f t="shared" si="5"/>
        <v>48.266666666666666</v>
      </c>
      <c r="P26" s="33">
        <f t="shared" si="8"/>
        <v>0.51666666666666572</v>
      </c>
      <c r="Q26" s="34">
        <f t="shared" si="9"/>
        <v>4.3055555555555479E-2</v>
      </c>
      <c r="R26" s="35" t="str">
        <f t="shared" si="2"/>
        <v>t8</v>
      </c>
      <c r="S26" s="7">
        <f>L26-M23</f>
        <v>5.6000000000000014</v>
      </c>
    </row>
    <row r="27" spans="1:19" x14ac:dyDescent="0.2">
      <c r="A27" s="2" t="s">
        <v>87</v>
      </c>
      <c r="B27" s="38" t="s">
        <v>86</v>
      </c>
      <c r="C27" s="31">
        <v>23</v>
      </c>
      <c r="D27" s="14">
        <v>16</v>
      </c>
      <c r="E27" s="15">
        <v>30</v>
      </c>
      <c r="F27" s="31">
        <v>25</v>
      </c>
      <c r="G27" s="14">
        <v>16</v>
      </c>
      <c r="H27" s="15">
        <v>15</v>
      </c>
      <c r="I27" s="31">
        <v>25</v>
      </c>
      <c r="J27" s="14">
        <v>17</v>
      </c>
      <c r="K27" s="15">
        <v>17</v>
      </c>
      <c r="L27" s="16">
        <f t="shared" si="0"/>
        <v>47.75</v>
      </c>
      <c r="M27" s="20">
        <f t="shared" si="1"/>
        <v>48.783333333333331</v>
      </c>
      <c r="N27" s="32">
        <f t="shared" si="4"/>
        <v>1.0333333333333314</v>
      </c>
      <c r="O27" s="19">
        <f t="shared" si="5"/>
        <v>48.266666666666666</v>
      </c>
      <c r="P27" s="33">
        <f t="shared" si="8"/>
        <v>0.51666666666666572</v>
      </c>
      <c r="Q27" s="34">
        <f t="shared" si="9"/>
        <v>4.3055555555555479E-2</v>
      </c>
      <c r="R27" s="35" t="str">
        <f t="shared" si="2"/>
        <v>t8</v>
      </c>
      <c r="S27" s="7">
        <f t="shared" si="10"/>
        <v>5.6000000000000014</v>
      </c>
    </row>
    <row r="28" spans="1:19" x14ac:dyDescent="0.2">
      <c r="A28" s="2" t="s">
        <v>88</v>
      </c>
      <c r="B28" s="38" t="s">
        <v>86</v>
      </c>
      <c r="C28" s="31">
        <v>23</v>
      </c>
      <c r="D28" s="14">
        <v>16</v>
      </c>
      <c r="E28" s="15">
        <v>30</v>
      </c>
      <c r="F28" s="31">
        <v>25</v>
      </c>
      <c r="G28" s="14">
        <v>16</v>
      </c>
      <c r="H28" s="15">
        <v>15</v>
      </c>
      <c r="I28" s="31">
        <v>25</v>
      </c>
      <c r="J28" s="14">
        <v>17</v>
      </c>
      <c r="K28" s="15">
        <v>17</v>
      </c>
      <c r="L28" s="16">
        <f t="shared" si="0"/>
        <v>47.75</v>
      </c>
      <c r="M28" s="20">
        <f t="shared" si="1"/>
        <v>48.783333333333331</v>
      </c>
      <c r="N28" s="32">
        <f t="shared" si="4"/>
        <v>1.0333333333333314</v>
      </c>
      <c r="O28" s="19">
        <f t="shared" si="5"/>
        <v>48.266666666666666</v>
      </c>
      <c r="P28" s="33">
        <f t="shared" si="8"/>
        <v>0.51666666666666572</v>
      </c>
      <c r="Q28" s="34">
        <f t="shared" si="9"/>
        <v>4.3055555555555479E-2</v>
      </c>
      <c r="R28" s="35" t="str">
        <f t="shared" si="2"/>
        <v>t8</v>
      </c>
      <c r="S28" s="7">
        <f t="shared" si="10"/>
        <v>5.6000000000000014</v>
      </c>
    </row>
    <row r="29" spans="1:19" x14ac:dyDescent="0.2">
      <c r="A29" s="2" t="s">
        <v>89</v>
      </c>
      <c r="B29" s="38" t="s">
        <v>90</v>
      </c>
      <c r="C29" s="31">
        <v>23</v>
      </c>
      <c r="D29" s="14">
        <v>16</v>
      </c>
      <c r="E29" s="15">
        <v>30</v>
      </c>
      <c r="F29" s="31">
        <v>25</v>
      </c>
      <c r="G29" s="14">
        <v>20</v>
      </c>
      <c r="H29" s="15">
        <v>55</v>
      </c>
      <c r="I29" s="31">
        <v>25</v>
      </c>
      <c r="J29" s="14">
        <v>21</v>
      </c>
      <c r="K29" s="15">
        <v>55</v>
      </c>
      <c r="L29" s="16">
        <f t="shared" si="0"/>
        <v>52.416666666666664</v>
      </c>
      <c r="M29" s="20">
        <f t="shared" si="1"/>
        <v>53.416666666666664</v>
      </c>
      <c r="N29" s="32">
        <f t="shared" si="4"/>
        <v>1</v>
      </c>
      <c r="O29" s="19">
        <f t="shared" si="5"/>
        <v>52.916666666666664</v>
      </c>
      <c r="P29" s="33">
        <f t="shared" si="8"/>
        <v>0.5</v>
      </c>
      <c r="Q29" s="34">
        <f t="shared" si="9"/>
        <v>4.1666666666666664E-2</v>
      </c>
      <c r="R29" s="35" t="str">
        <f t="shared" si="2"/>
        <v>t9</v>
      </c>
      <c r="S29" s="7">
        <f t="shared" si="10"/>
        <v>3.6333333333333329</v>
      </c>
    </row>
    <row r="30" spans="1:19" x14ac:dyDescent="0.2">
      <c r="A30" s="2" t="s">
        <v>91</v>
      </c>
      <c r="B30" s="38" t="s">
        <v>90</v>
      </c>
      <c r="C30" s="31">
        <v>23</v>
      </c>
      <c r="D30" s="14">
        <v>16</v>
      </c>
      <c r="E30" s="15">
        <v>30</v>
      </c>
      <c r="F30" s="31">
        <v>25</v>
      </c>
      <c r="G30" s="14">
        <v>20</v>
      </c>
      <c r="H30" s="15">
        <v>55</v>
      </c>
      <c r="I30" s="31">
        <v>25</v>
      </c>
      <c r="J30" s="14">
        <v>21</v>
      </c>
      <c r="K30" s="15">
        <v>55</v>
      </c>
      <c r="L30" s="16">
        <f t="shared" si="0"/>
        <v>52.416666666666664</v>
      </c>
      <c r="M30" s="20">
        <f t="shared" si="1"/>
        <v>53.416666666666664</v>
      </c>
      <c r="N30" s="32">
        <f t="shared" si="4"/>
        <v>1</v>
      </c>
      <c r="O30" s="19">
        <f t="shared" si="5"/>
        <v>52.916666666666664</v>
      </c>
      <c r="P30" s="33">
        <f t="shared" si="8"/>
        <v>0.5</v>
      </c>
      <c r="Q30" s="34">
        <f t="shared" si="9"/>
        <v>4.1666666666666664E-2</v>
      </c>
      <c r="R30" s="35" t="str">
        <f t="shared" si="2"/>
        <v>t9</v>
      </c>
      <c r="S30" s="7">
        <f t="shared" si="10"/>
        <v>3.6333333333333329</v>
      </c>
    </row>
    <row r="31" spans="1:19" x14ac:dyDescent="0.2">
      <c r="A31" s="2" t="s">
        <v>92</v>
      </c>
      <c r="B31" s="38" t="s">
        <v>90</v>
      </c>
      <c r="C31" s="31">
        <v>23</v>
      </c>
      <c r="D31" s="14">
        <v>16</v>
      </c>
      <c r="E31" s="15">
        <v>30</v>
      </c>
      <c r="F31" s="31">
        <v>25</v>
      </c>
      <c r="G31" s="14">
        <v>20</v>
      </c>
      <c r="H31" s="15">
        <v>55</v>
      </c>
      <c r="I31" s="31">
        <v>25</v>
      </c>
      <c r="J31" s="14">
        <v>21</v>
      </c>
      <c r="K31" s="15">
        <v>55</v>
      </c>
      <c r="L31" s="16">
        <f t="shared" si="0"/>
        <v>52.416666666666664</v>
      </c>
      <c r="M31" s="20">
        <f t="shared" si="1"/>
        <v>53.416666666666664</v>
      </c>
      <c r="N31" s="32">
        <f t="shared" si="4"/>
        <v>1</v>
      </c>
      <c r="O31" s="19">
        <f t="shared" si="5"/>
        <v>52.916666666666664</v>
      </c>
      <c r="P31" s="33">
        <f t="shared" si="8"/>
        <v>0.5</v>
      </c>
      <c r="Q31" s="34">
        <f t="shared" si="9"/>
        <v>4.1666666666666664E-2</v>
      </c>
      <c r="R31" s="35" t="str">
        <f t="shared" si="2"/>
        <v>t9</v>
      </c>
      <c r="S31" s="7">
        <f t="shared" si="10"/>
        <v>3.6333333333333329</v>
      </c>
    </row>
    <row r="32" spans="1:19" x14ac:dyDescent="0.2">
      <c r="A32" s="2" t="s">
        <v>93</v>
      </c>
      <c r="B32" s="38" t="s">
        <v>94</v>
      </c>
      <c r="C32" s="31">
        <v>23</v>
      </c>
      <c r="D32" s="14">
        <v>16</v>
      </c>
      <c r="E32" s="15">
        <v>30</v>
      </c>
      <c r="F32" s="31">
        <v>26</v>
      </c>
      <c r="G32" s="14">
        <v>9</v>
      </c>
      <c r="H32" s="15">
        <v>33</v>
      </c>
      <c r="I32" s="31">
        <v>26</v>
      </c>
      <c r="J32" s="14">
        <v>10</v>
      </c>
      <c r="K32" s="15">
        <v>34</v>
      </c>
      <c r="L32" s="16">
        <f t="shared" si="0"/>
        <v>65.05</v>
      </c>
      <c r="M32" s="20">
        <f t="shared" si="1"/>
        <v>66.066666666666663</v>
      </c>
      <c r="N32" s="32">
        <f t="shared" si="4"/>
        <v>1.0166666666666657</v>
      </c>
      <c r="O32" s="19">
        <f t="shared" si="5"/>
        <v>65.558333333333337</v>
      </c>
      <c r="P32" s="33">
        <f t="shared" si="8"/>
        <v>0.50833333333333286</v>
      </c>
      <c r="Q32" s="34">
        <f t="shared" si="9"/>
        <v>4.2361111111111072E-2</v>
      </c>
      <c r="R32" s="35" t="str">
        <f t="shared" si="2"/>
        <v>t10</v>
      </c>
      <c r="S32" s="7">
        <f t="shared" si="10"/>
        <v>11.633333333333333</v>
      </c>
    </row>
    <row r="33" spans="1:19" x14ac:dyDescent="0.2">
      <c r="A33" s="2" t="s">
        <v>95</v>
      </c>
      <c r="B33" s="38" t="s">
        <v>94</v>
      </c>
      <c r="C33" s="31">
        <v>23</v>
      </c>
      <c r="D33" s="14">
        <v>16</v>
      </c>
      <c r="E33" s="15">
        <v>30</v>
      </c>
      <c r="F33" s="31">
        <v>26</v>
      </c>
      <c r="G33" s="14">
        <v>9</v>
      </c>
      <c r="H33" s="15">
        <v>33</v>
      </c>
      <c r="I33" s="31">
        <v>26</v>
      </c>
      <c r="J33" s="14">
        <v>10</v>
      </c>
      <c r="K33" s="15">
        <v>34</v>
      </c>
      <c r="L33" s="16">
        <f t="shared" si="0"/>
        <v>65.05</v>
      </c>
      <c r="M33" s="20">
        <f t="shared" si="1"/>
        <v>66.066666666666663</v>
      </c>
      <c r="N33" s="32">
        <f t="shared" si="4"/>
        <v>1.0166666666666657</v>
      </c>
      <c r="O33" s="19">
        <f t="shared" si="5"/>
        <v>65.558333333333337</v>
      </c>
      <c r="P33" s="33">
        <f t="shared" si="8"/>
        <v>0.50833333333333286</v>
      </c>
      <c r="Q33" s="34">
        <f t="shared" si="9"/>
        <v>4.2361111111111072E-2</v>
      </c>
      <c r="R33" s="35" t="str">
        <f t="shared" si="2"/>
        <v>t10</v>
      </c>
      <c r="S33" s="7">
        <f t="shared" si="10"/>
        <v>11.633333333333333</v>
      </c>
    </row>
    <row r="34" spans="1:19" x14ac:dyDescent="0.2">
      <c r="A34" s="2" t="s">
        <v>96</v>
      </c>
      <c r="B34" s="38" t="s">
        <v>94</v>
      </c>
      <c r="C34" s="31">
        <v>23</v>
      </c>
      <c r="D34" s="14">
        <v>16</v>
      </c>
      <c r="E34" s="15">
        <v>30</v>
      </c>
      <c r="F34" s="31">
        <v>26</v>
      </c>
      <c r="G34" s="14">
        <v>9</v>
      </c>
      <c r="H34" s="15">
        <v>33</v>
      </c>
      <c r="I34" s="31">
        <v>26</v>
      </c>
      <c r="J34" s="14">
        <v>10</v>
      </c>
      <c r="K34" s="15">
        <v>34</v>
      </c>
      <c r="L34" s="16">
        <f t="shared" si="0"/>
        <v>65.05</v>
      </c>
      <c r="M34" s="20">
        <f t="shared" si="1"/>
        <v>66.066666666666663</v>
      </c>
      <c r="N34" s="32">
        <f t="shared" si="4"/>
        <v>1.0166666666666657</v>
      </c>
      <c r="O34" s="19">
        <f t="shared" si="5"/>
        <v>65.558333333333337</v>
      </c>
      <c r="P34" s="33">
        <f t="shared" si="8"/>
        <v>0.50833333333333286</v>
      </c>
      <c r="Q34" s="34">
        <f t="shared" si="9"/>
        <v>4.2361111111111072E-2</v>
      </c>
      <c r="R34" s="35" t="str">
        <f t="shared" si="2"/>
        <v>t10</v>
      </c>
      <c r="S34" s="7">
        <f t="shared" si="10"/>
        <v>11.633333333333333</v>
      </c>
    </row>
    <row r="35" spans="1:19" x14ac:dyDescent="0.2">
      <c r="A35" s="2" t="s">
        <v>97</v>
      </c>
      <c r="B35" s="38" t="s">
        <v>98</v>
      </c>
      <c r="C35" s="31">
        <v>23</v>
      </c>
      <c r="D35" s="14">
        <v>16</v>
      </c>
      <c r="E35" s="15">
        <v>30</v>
      </c>
      <c r="F35" s="31">
        <v>26</v>
      </c>
      <c r="G35" s="14">
        <v>16</v>
      </c>
      <c r="H35" s="15">
        <v>0</v>
      </c>
      <c r="I35" s="31">
        <v>26</v>
      </c>
      <c r="J35" s="14">
        <v>17</v>
      </c>
      <c r="K35" s="15">
        <v>4</v>
      </c>
      <c r="L35" s="16">
        <f t="shared" si="0"/>
        <v>71.5</v>
      </c>
      <c r="M35" s="20">
        <f t="shared" si="1"/>
        <v>72.566666666666663</v>
      </c>
      <c r="N35" s="32">
        <f t="shared" si="4"/>
        <v>1.0666666666666629</v>
      </c>
      <c r="O35" s="19">
        <f t="shared" si="5"/>
        <v>72.033333333333331</v>
      </c>
      <c r="P35" s="33">
        <f t="shared" si="8"/>
        <v>0.53333333333333144</v>
      </c>
      <c r="Q35" s="34">
        <f t="shared" si="9"/>
        <v>4.4444444444444287E-2</v>
      </c>
      <c r="R35" s="35" t="str">
        <f t="shared" si="2"/>
        <v>t11</v>
      </c>
      <c r="S35" s="7">
        <f t="shared" si="10"/>
        <v>5.4333333333333371</v>
      </c>
    </row>
    <row r="36" spans="1:19" x14ac:dyDescent="0.2">
      <c r="A36" s="2" t="s">
        <v>99</v>
      </c>
      <c r="B36" s="38" t="s">
        <v>98</v>
      </c>
      <c r="C36" s="31">
        <v>23</v>
      </c>
      <c r="D36" s="14">
        <v>16</v>
      </c>
      <c r="E36" s="15">
        <v>30</v>
      </c>
      <c r="F36" s="31">
        <v>26</v>
      </c>
      <c r="G36" s="14">
        <v>16</v>
      </c>
      <c r="H36" s="15">
        <v>0</v>
      </c>
      <c r="I36" s="31">
        <v>26</v>
      </c>
      <c r="J36" s="14">
        <v>17</v>
      </c>
      <c r="K36" s="15">
        <v>4</v>
      </c>
      <c r="L36" s="16">
        <f t="shared" si="0"/>
        <v>71.5</v>
      </c>
      <c r="M36" s="20">
        <f t="shared" si="1"/>
        <v>72.566666666666663</v>
      </c>
      <c r="N36" s="32">
        <f t="shared" si="4"/>
        <v>1.0666666666666629</v>
      </c>
      <c r="O36" s="19">
        <f t="shared" si="5"/>
        <v>72.033333333333331</v>
      </c>
      <c r="P36" s="33">
        <f t="shared" si="8"/>
        <v>0.53333333333333144</v>
      </c>
      <c r="Q36" s="34">
        <f t="shared" si="9"/>
        <v>4.4444444444444287E-2</v>
      </c>
      <c r="R36" s="35" t="str">
        <f t="shared" si="2"/>
        <v>t11</v>
      </c>
      <c r="S36" s="7">
        <f t="shared" si="10"/>
        <v>5.4333333333333371</v>
      </c>
    </row>
    <row r="37" spans="1:19" x14ac:dyDescent="0.2">
      <c r="A37" s="2" t="s">
        <v>100</v>
      </c>
      <c r="B37" s="38" t="s">
        <v>98</v>
      </c>
      <c r="C37" s="31">
        <v>23</v>
      </c>
      <c r="D37" s="14">
        <v>16</v>
      </c>
      <c r="E37" s="15">
        <v>30</v>
      </c>
      <c r="F37" s="31">
        <v>26</v>
      </c>
      <c r="G37" s="14">
        <v>16</v>
      </c>
      <c r="H37" s="15">
        <v>0</v>
      </c>
      <c r="I37" s="31">
        <v>26</v>
      </c>
      <c r="J37" s="14">
        <v>17</v>
      </c>
      <c r="K37" s="15">
        <v>4</v>
      </c>
      <c r="L37" s="16">
        <f t="shared" si="0"/>
        <v>71.5</v>
      </c>
      <c r="M37" s="20">
        <f t="shared" si="1"/>
        <v>72.566666666666663</v>
      </c>
      <c r="N37" s="32">
        <f t="shared" si="4"/>
        <v>1.0666666666666629</v>
      </c>
      <c r="O37" s="19">
        <f t="shared" si="5"/>
        <v>72.033333333333331</v>
      </c>
      <c r="P37" s="33">
        <f t="shared" si="8"/>
        <v>0.53333333333333144</v>
      </c>
      <c r="Q37" s="34">
        <f t="shared" si="9"/>
        <v>4.4444444444444287E-2</v>
      </c>
      <c r="R37" s="35" t="str">
        <f t="shared" si="2"/>
        <v>t11</v>
      </c>
      <c r="S37" s="7">
        <f t="shared" si="10"/>
        <v>5.4333333333333371</v>
      </c>
    </row>
    <row r="38" spans="1:19" x14ac:dyDescent="0.2">
      <c r="A38" s="2" t="s">
        <v>101</v>
      </c>
      <c r="B38" s="38" t="s">
        <v>102</v>
      </c>
      <c r="C38" s="31">
        <v>23</v>
      </c>
      <c r="D38" s="14">
        <v>16</v>
      </c>
      <c r="E38" s="15">
        <v>30</v>
      </c>
      <c r="F38" s="31">
        <v>26</v>
      </c>
      <c r="G38" s="14">
        <v>19</v>
      </c>
      <c r="H38" s="15">
        <v>44</v>
      </c>
      <c r="I38" s="31">
        <v>26</v>
      </c>
      <c r="J38" s="14">
        <v>21</v>
      </c>
      <c r="K38" s="15">
        <v>14</v>
      </c>
      <c r="L38" s="16">
        <f t="shared" si="0"/>
        <v>75.233333333333334</v>
      </c>
      <c r="M38" s="20">
        <f t="shared" si="1"/>
        <v>76.733333333333334</v>
      </c>
      <c r="N38" s="32">
        <f t="shared" si="4"/>
        <v>1.5</v>
      </c>
      <c r="O38" s="19">
        <f t="shared" si="5"/>
        <v>75.983333333333334</v>
      </c>
      <c r="P38" s="33">
        <f t="shared" si="8"/>
        <v>0.75</v>
      </c>
      <c r="Q38" s="34">
        <f t="shared" si="9"/>
        <v>6.25E-2</v>
      </c>
      <c r="R38" s="35" t="str">
        <f t="shared" si="2"/>
        <v>t12</v>
      </c>
      <c r="S38" s="7">
        <f t="shared" si="10"/>
        <v>2.6666666666666714</v>
      </c>
    </row>
    <row r="39" spans="1:19" x14ac:dyDescent="0.2">
      <c r="A39" s="2" t="s">
        <v>103</v>
      </c>
      <c r="B39" s="38" t="s">
        <v>102</v>
      </c>
      <c r="C39" s="31">
        <v>23</v>
      </c>
      <c r="D39" s="14">
        <v>16</v>
      </c>
      <c r="E39" s="15">
        <v>30</v>
      </c>
      <c r="F39" s="31">
        <v>26</v>
      </c>
      <c r="G39" s="14">
        <v>19</v>
      </c>
      <c r="H39" s="15">
        <v>44</v>
      </c>
      <c r="I39" s="31">
        <v>26</v>
      </c>
      <c r="J39" s="14">
        <v>21</v>
      </c>
      <c r="K39" s="15">
        <v>14</v>
      </c>
      <c r="L39" s="16">
        <f t="shared" si="0"/>
        <v>75.233333333333334</v>
      </c>
      <c r="M39" s="20">
        <f t="shared" si="1"/>
        <v>76.733333333333334</v>
      </c>
      <c r="N39" s="32">
        <f t="shared" si="4"/>
        <v>1.5</v>
      </c>
      <c r="O39" s="19">
        <f t="shared" si="5"/>
        <v>75.983333333333334</v>
      </c>
      <c r="P39" s="33">
        <f t="shared" si="8"/>
        <v>0.75</v>
      </c>
      <c r="Q39" s="34">
        <f t="shared" si="9"/>
        <v>6.25E-2</v>
      </c>
      <c r="R39" s="35" t="str">
        <f t="shared" si="2"/>
        <v>t12</v>
      </c>
      <c r="S39" s="7">
        <f t="shared" si="10"/>
        <v>2.6666666666666714</v>
      </c>
    </row>
    <row r="40" spans="1:19" x14ac:dyDescent="0.2">
      <c r="A40" s="2" t="s">
        <v>104</v>
      </c>
      <c r="B40" s="38" t="s">
        <v>102</v>
      </c>
      <c r="C40" s="31">
        <v>23</v>
      </c>
      <c r="D40" s="14">
        <v>16</v>
      </c>
      <c r="E40" s="15">
        <v>30</v>
      </c>
      <c r="F40" s="31">
        <v>26</v>
      </c>
      <c r="G40" s="14">
        <v>19</v>
      </c>
      <c r="H40" s="15">
        <v>44</v>
      </c>
      <c r="I40" s="31">
        <v>26</v>
      </c>
      <c r="J40" s="14">
        <v>21</v>
      </c>
      <c r="K40" s="15">
        <v>14</v>
      </c>
      <c r="L40" s="16">
        <f t="shared" si="0"/>
        <v>75.233333333333334</v>
      </c>
      <c r="M40" s="20">
        <f t="shared" si="1"/>
        <v>76.733333333333334</v>
      </c>
      <c r="N40" s="32">
        <f t="shared" si="4"/>
        <v>1.5</v>
      </c>
      <c r="O40" s="19">
        <f t="shared" si="5"/>
        <v>75.983333333333334</v>
      </c>
      <c r="P40" s="33">
        <f t="shared" si="8"/>
        <v>0.75</v>
      </c>
      <c r="Q40" s="34">
        <f t="shared" si="9"/>
        <v>6.25E-2</v>
      </c>
      <c r="R40" s="35" t="str">
        <f t="shared" si="2"/>
        <v>t12</v>
      </c>
      <c r="S40" s="7">
        <f t="shared" si="10"/>
        <v>2.6666666666666714</v>
      </c>
    </row>
    <row r="41" spans="1:19" x14ac:dyDescent="0.2">
      <c r="A41" s="2" t="s">
        <v>105</v>
      </c>
      <c r="B41" s="38" t="s">
        <v>106</v>
      </c>
      <c r="C41" s="31">
        <v>23</v>
      </c>
      <c r="D41" s="14">
        <v>16</v>
      </c>
      <c r="E41" s="15">
        <v>30</v>
      </c>
      <c r="F41" s="31">
        <v>27</v>
      </c>
      <c r="G41" s="14">
        <v>7</v>
      </c>
      <c r="H41" s="15">
        <v>59</v>
      </c>
      <c r="I41" s="31">
        <v>27</v>
      </c>
      <c r="J41" s="14">
        <v>9</v>
      </c>
      <c r="K41" s="15">
        <v>0</v>
      </c>
      <c r="L41" s="16">
        <f t="shared" si="0"/>
        <v>87.483333333333334</v>
      </c>
      <c r="M41" s="20">
        <f t="shared" si="1"/>
        <v>88.5</v>
      </c>
      <c r="N41" s="32">
        <f t="shared" si="4"/>
        <v>1.0166666666666657</v>
      </c>
      <c r="O41" s="19">
        <f t="shared" si="5"/>
        <v>87.991666666666674</v>
      </c>
      <c r="P41" s="33">
        <f t="shared" si="8"/>
        <v>0.50833333333333286</v>
      </c>
      <c r="Q41" s="34">
        <f t="shared" si="9"/>
        <v>4.2361111111111072E-2</v>
      </c>
      <c r="R41" s="35" t="str">
        <f t="shared" si="2"/>
        <v>t13</v>
      </c>
      <c r="S41" s="7">
        <f t="shared" si="10"/>
        <v>10.75</v>
      </c>
    </row>
    <row r="42" spans="1:19" x14ac:dyDescent="0.2">
      <c r="A42" s="2" t="s">
        <v>107</v>
      </c>
      <c r="B42" s="38" t="s">
        <v>106</v>
      </c>
      <c r="C42" s="31">
        <v>23</v>
      </c>
      <c r="D42" s="14">
        <v>16</v>
      </c>
      <c r="E42" s="15">
        <v>30</v>
      </c>
      <c r="F42" s="31">
        <v>27</v>
      </c>
      <c r="G42" s="14">
        <v>7</v>
      </c>
      <c r="H42" s="15">
        <v>59</v>
      </c>
      <c r="I42" s="31">
        <v>27</v>
      </c>
      <c r="J42" s="14">
        <v>9</v>
      </c>
      <c r="K42" s="15">
        <v>0</v>
      </c>
      <c r="L42" s="16">
        <f t="shared" si="0"/>
        <v>87.483333333333334</v>
      </c>
      <c r="M42" s="20">
        <f t="shared" si="1"/>
        <v>88.5</v>
      </c>
      <c r="N42" s="32">
        <f t="shared" si="4"/>
        <v>1.0166666666666657</v>
      </c>
      <c r="O42" s="19">
        <f t="shared" si="5"/>
        <v>87.991666666666674</v>
      </c>
      <c r="P42" s="33">
        <f t="shared" si="8"/>
        <v>0.50833333333333286</v>
      </c>
      <c r="Q42" s="34">
        <f t="shared" si="9"/>
        <v>4.2361111111111072E-2</v>
      </c>
      <c r="R42" s="35" t="str">
        <f t="shared" si="2"/>
        <v>t13</v>
      </c>
      <c r="S42" s="7">
        <f t="shared" si="10"/>
        <v>10.75</v>
      </c>
    </row>
    <row r="43" spans="1:19" x14ac:dyDescent="0.2">
      <c r="A43" s="2" t="s">
        <v>108</v>
      </c>
      <c r="B43" s="38" t="s">
        <v>106</v>
      </c>
      <c r="C43" s="31">
        <v>23</v>
      </c>
      <c r="D43" s="14">
        <v>16</v>
      </c>
      <c r="E43" s="15">
        <v>30</v>
      </c>
      <c r="F43" s="31">
        <v>27</v>
      </c>
      <c r="G43" s="14">
        <v>7</v>
      </c>
      <c r="H43" s="15">
        <v>59</v>
      </c>
      <c r="I43" s="31">
        <v>27</v>
      </c>
      <c r="J43" s="14">
        <v>9</v>
      </c>
      <c r="K43" s="15">
        <v>0</v>
      </c>
      <c r="L43" s="16">
        <f t="shared" si="0"/>
        <v>87.483333333333334</v>
      </c>
      <c r="M43" s="20">
        <f t="shared" si="1"/>
        <v>88.5</v>
      </c>
      <c r="N43" s="32">
        <f t="shared" si="4"/>
        <v>1.0166666666666657</v>
      </c>
      <c r="O43" s="19">
        <f t="shared" si="5"/>
        <v>87.991666666666674</v>
      </c>
      <c r="P43" s="33">
        <f t="shared" si="8"/>
        <v>0.50833333333333286</v>
      </c>
      <c r="Q43" s="34">
        <f t="shared" si="9"/>
        <v>4.2361111111111072E-2</v>
      </c>
      <c r="R43" s="35" t="str">
        <f t="shared" si="2"/>
        <v>t13</v>
      </c>
      <c r="S43" s="7">
        <f t="shared" si="10"/>
        <v>10.75</v>
      </c>
    </row>
    <row r="44" spans="1:19" x14ac:dyDescent="0.2">
      <c r="A44" s="2" t="s">
        <v>109</v>
      </c>
      <c r="B44" s="38" t="s">
        <v>110</v>
      </c>
      <c r="C44" s="31">
        <v>23</v>
      </c>
      <c r="D44" s="14">
        <v>16</v>
      </c>
      <c r="E44" s="15">
        <v>30</v>
      </c>
      <c r="F44" s="31">
        <v>27</v>
      </c>
      <c r="G44" s="14">
        <v>12</v>
      </c>
      <c r="H44" s="15">
        <v>0</v>
      </c>
      <c r="I44" s="31">
        <v>27</v>
      </c>
      <c r="J44" s="14">
        <v>13</v>
      </c>
      <c r="K44" s="15">
        <v>0</v>
      </c>
      <c r="L44" s="16">
        <f t="shared" si="0"/>
        <v>91.5</v>
      </c>
      <c r="M44" s="20">
        <f t="shared" si="1"/>
        <v>92.5</v>
      </c>
      <c r="N44" s="32">
        <f t="shared" si="4"/>
        <v>1</v>
      </c>
      <c r="O44" s="19">
        <f t="shared" si="5"/>
        <v>92</v>
      </c>
      <c r="P44" s="33">
        <f t="shared" si="8"/>
        <v>0.5</v>
      </c>
      <c r="Q44" s="34">
        <f t="shared" si="9"/>
        <v>4.1666666666666664E-2</v>
      </c>
      <c r="R44" s="35" t="str">
        <f t="shared" si="2"/>
        <v>t14</v>
      </c>
      <c r="S44" s="7">
        <f t="shared" si="10"/>
        <v>3</v>
      </c>
    </row>
    <row r="45" spans="1:19" x14ac:dyDescent="0.2">
      <c r="A45" s="2" t="s">
        <v>111</v>
      </c>
      <c r="B45" s="38" t="s">
        <v>110</v>
      </c>
      <c r="C45" s="31">
        <v>23</v>
      </c>
      <c r="D45" s="14">
        <v>16</v>
      </c>
      <c r="E45" s="15">
        <v>30</v>
      </c>
      <c r="F45" s="31">
        <v>27</v>
      </c>
      <c r="G45" s="14">
        <v>12</v>
      </c>
      <c r="H45" s="15">
        <v>0</v>
      </c>
      <c r="I45" s="31">
        <v>27</v>
      </c>
      <c r="J45" s="14">
        <v>13</v>
      </c>
      <c r="K45" s="15">
        <v>0</v>
      </c>
      <c r="L45" s="16">
        <f t="shared" si="0"/>
        <v>91.5</v>
      </c>
      <c r="M45" s="20">
        <f t="shared" si="1"/>
        <v>92.5</v>
      </c>
      <c r="N45" s="32">
        <f t="shared" si="4"/>
        <v>1</v>
      </c>
      <c r="O45" s="19">
        <f t="shared" si="5"/>
        <v>92</v>
      </c>
      <c r="P45" s="33">
        <f t="shared" si="8"/>
        <v>0.5</v>
      </c>
      <c r="Q45" s="34">
        <f t="shared" si="9"/>
        <v>4.1666666666666664E-2</v>
      </c>
      <c r="R45" s="35" t="str">
        <f t="shared" si="2"/>
        <v>t14</v>
      </c>
      <c r="S45" s="7">
        <f t="shared" si="10"/>
        <v>3</v>
      </c>
    </row>
    <row r="46" spans="1:19" x14ac:dyDescent="0.2">
      <c r="A46" s="2" t="s">
        <v>112</v>
      </c>
      <c r="B46" s="38" t="s">
        <v>110</v>
      </c>
      <c r="C46" s="31">
        <v>23</v>
      </c>
      <c r="D46" s="14">
        <v>16</v>
      </c>
      <c r="E46" s="15">
        <v>30</v>
      </c>
      <c r="F46" s="31">
        <v>27</v>
      </c>
      <c r="G46" s="14">
        <v>12</v>
      </c>
      <c r="H46" s="15">
        <v>0</v>
      </c>
      <c r="I46" s="31">
        <v>27</v>
      </c>
      <c r="J46" s="14">
        <v>13</v>
      </c>
      <c r="K46" s="15">
        <v>0</v>
      </c>
      <c r="L46" s="16">
        <f t="shared" si="0"/>
        <v>91.5</v>
      </c>
      <c r="M46" s="20">
        <f t="shared" si="1"/>
        <v>92.5</v>
      </c>
      <c r="N46" s="32">
        <f t="shared" si="4"/>
        <v>1</v>
      </c>
      <c r="O46" s="19">
        <f t="shared" si="5"/>
        <v>92</v>
      </c>
      <c r="P46" s="33">
        <f t="shared" si="8"/>
        <v>0.5</v>
      </c>
      <c r="Q46" s="34">
        <f t="shared" si="9"/>
        <v>4.1666666666666664E-2</v>
      </c>
      <c r="R46" s="35" t="str">
        <f t="shared" si="2"/>
        <v>t14</v>
      </c>
      <c r="S46" s="7">
        <f t="shared" si="10"/>
        <v>3</v>
      </c>
    </row>
    <row r="47" spans="1:19" x14ac:dyDescent="0.2">
      <c r="A47" s="2" t="s">
        <v>113</v>
      </c>
      <c r="B47" s="38" t="s">
        <v>114</v>
      </c>
      <c r="C47" s="31">
        <v>23</v>
      </c>
      <c r="D47" s="14">
        <v>16</v>
      </c>
      <c r="E47" s="15">
        <v>30</v>
      </c>
      <c r="F47" s="31">
        <v>27</v>
      </c>
      <c r="G47" s="14">
        <v>16</v>
      </c>
      <c r="H47" s="15">
        <v>8</v>
      </c>
      <c r="I47" s="31">
        <v>27</v>
      </c>
      <c r="J47" s="14">
        <v>17</v>
      </c>
      <c r="K47" s="15">
        <v>9</v>
      </c>
      <c r="L47" s="16">
        <f t="shared" si="0"/>
        <v>95.63333333333334</v>
      </c>
      <c r="M47" s="20">
        <f t="shared" si="1"/>
        <v>96.65</v>
      </c>
      <c r="N47" s="32">
        <f t="shared" si="4"/>
        <v>1.0166666666666657</v>
      </c>
      <c r="O47" s="19">
        <f t="shared" si="5"/>
        <v>96.14166666666668</v>
      </c>
      <c r="P47" s="33">
        <f t="shared" si="8"/>
        <v>0.50833333333333286</v>
      </c>
      <c r="Q47" s="34">
        <f t="shared" si="9"/>
        <v>4.2361111111111072E-2</v>
      </c>
      <c r="R47" s="35" t="str">
        <f t="shared" si="2"/>
        <v>t15</v>
      </c>
      <c r="S47" s="7">
        <f t="shared" si="10"/>
        <v>3.13333333333334</v>
      </c>
    </row>
    <row r="48" spans="1:19" x14ac:dyDescent="0.2">
      <c r="A48" s="2" t="s">
        <v>115</v>
      </c>
      <c r="B48" s="38" t="s">
        <v>114</v>
      </c>
      <c r="C48" s="31">
        <v>23</v>
      </c>
      <c r="D48" s="14">
        <v>16</v>
      </c>
      <c r="E48" s="15">
        <v>30</v>
      </c>
      <c r="F48" s="31">
        <v>27</v>
      </c>
      <c r="G48" s="14">
        <v>16</v>
      </c>
      <c r="H48" s="15">
        <v>8</v>
      </c>
      <c r="I48" s="31">
        <v>27</v>
      </c>
      <c r="J48" s="14">
        <v>17</v>
      </c>
      <c r="K48" s="15">
        <v>9</v>
      </c>
      <c r="L48" s="16">
        <f t="shared" si="0"/>
        <v>95.63333333333334</v>
      </c>
      <c r="M48" s="20">
        <f t="shared" si="1"/>
        <v>96.65</v>
      </c>
      <c r="N48" s="32">
        <f t="shared" si="4"/>
        <v>1.0166666666666657</v>
      </c>
      <c r="O48" s="19">
        <f t="shared" si="5"/>
        <v>96.14166666666668</v>
      </c>
      <c r="P48" s="33">
        <f t="shared" si="8"/>
        <v>0.50833333333333286</v>
      </c>
      <c r="Q48" s="34">
        <f t="shared" si="9"/>
        <v>4.2361111111111072E-2</v>
      </c>
      <c r="R48" s="35" t="str">
        <f t="shared" si="2"/>
        <v>t15</v>
      </c>
      <c r="S48" s="7">
        <f t="shared" si="10"/>
        <v>3.13333333333334</v>
      </c>
    </row>
    <row r="49" spans="1:19" x14ac:dyDescent="0.2">
      <c r="A49" s="2" t="s">
        <v>116</v>
      </c>
      <c r="B49" s="38" t="s">
        <v>114</v>
      </c>
      <c r="C49" s="31">
        <v>23</v>
      </c>
      <c r="D49" s="14">
        <v>16</v>
      </c>
      <c r="E49" s="15">
        <v>30</v>
      </c>
      <c r="F49" s="31">
        <v>27</v>
      </c>
      <c r="G49" s="14">
        <v>16</v>
      </c>
      <c r="H49" s="15">
        <v>8</v>
      </c>
      <c r="I49" s="31">
        <v>27</v>
      </c>
      <c r="J49" s="14">
        <v>17</v>
      </c>
      <c r="K49" s="15">
        <v>9</v>
      </c>
      <c r="L49" s="16">
        <f t="shared" si="0"/>
        <v>95.63333333333334</v>
      </c>
      <c r="M49" s="20">
        <f t="shared" si="1"/>
        <v>96.65</v>
      </c>
      <c r="N49" s="32">
        <f t="shared" si="4"/>
        <v>1.0166666666666657</v>
      </c>
      <c r="O49" s="19">
        <f t="shared" si="5"/>
        <v>96.14166666666668</v>
      </c>
      <c r="P49" s="33">
        <f t="shared" si="8"/>
        <v>0.50833333333333286</v>
      </c>
      <c r="Q49" s="34">
        <f t="shared" si="9"/>
        <v>4.2361111111111072E-2</v>
      </c>
      <c r="R49" s="35" t="str">
        <f t="shared" si="2"/>
        <v>t15</v>
      </c>
      <c r="S49" s="7">
        <f t="shared" si="10"/>
        <v>3.13333333333334</v>
      </c>
    </row>
    <row r="50" spans="1:19" x14ac:dyDescent="0.2">
      <c r="A50" s="2" t="s">
        <v>117</v>
      </c>
      <c r="B50" s="38" t="s">
        <v>118</v>
      </c>
      <c r="C50" s="31">
        <v>23</v>
      </c>
      <c r="D50" s="14">
        <v>16</v>
      </c>
      <c r="E50" s="15">
        <v>30</v>
      </c>
      <c r="F50" s="31">
        <v>27</v>
      </c>
      <c r="G50" s="14">
        <v>20</v>
      </c>
      <c r="H50" s="15">
        <v>5</v>
      </c>
      <c r="I50" s="31">
        <v>27</v>
      </c>
      <c r="J50" s="14">
        <v>21</v>
      </c>
      <c r="K50" s="15">
        <v>8</v>
      </c>
      <c r="L50" s="16">
        <f t="shared" si="0"/>
        <v>99.583333333333329</v>
      </c>
      <c r="M50" s="20">
        <f t="shared" si="1"/>
        <v>100.63333333333334</v>
      </c>
      <c r="N50" s="32">
        <f t="shared" si="4"/>
        <v>1.0500000000000114</v>
      </c>
      <c r="O50" s="19">
        <f t="shared" si="5"/>
        <v>100.10833333333333</v>
      </c>
      <c r="P50" s="33">
        <f t="shared" si="8"/>
        <v>0.52500000000000568</v>
      </c>
      <c r="Q50" s="34">
        <f t="shared" si="9"/>
        <v>4.3750000000000476E-2</v>
      </c>
      <c r="R50" s="35" t="str">
        <f t="shared" si="2"/>
        <v>t16</v>
      </c>
      <c r="S50" s="7">
        <f t="shared" si="10"/>
        <v>2.9333333333333229</v>
      </c>
    </row>
    <row r="51" spans="1:19" x14ac:dyDescent="0.2">
      <c r="A51" s="2" t="s">
        <v>119</v>
      </c>
      <c r="B51" s="38" t="s">
        <v>118</v>
      </c>
      <c r="C51" s="31">
        <v>23</v>
      </c>
      <c r="D51" s="14">
        <v>16</v>
      </c>
      <c r="E51" s="15">
        <v>30</v>
      </c>
      <c r="F51" s="31">
        <v>27</v>
      </c>
      <c r="G51" s="14">
        <v>20</v>
      </c>
      <c r="H51" s="15">
        <v>5</v>
      </c>
      <c r="I51" s="31">
        <v>27</v>
      </c>
      <c r="J51" s="14">
        <v>21</v>
      </c>
      <c r="K51" s="15">
        <v>8</v>
      </c>
      <c r="L51" s="16">
        <f t="shared" si="0"/>
        <v>99.583333333333329</v>
      </c>
      <c r="M51" s="20">
        <f t="shared" si="1"/>
        <v>100.63333333333334</v>
      </c>
      <c r="N51" s="32">
        <f t="shared" si="4"/>
        <v>1.0500000000000114</v>
      </c>
      <c r="O51" s="19">
        <f t="shared" si="5"/>
        <v>100.10833333333333</v>
      </c>
      <c r="P51" s="33">
        <f t="shared" si="8"/>
        <v>0.52500000000000568</v>
      </c>
      <c r="Q51" s="34">
        <f t="shared" si="9"/>
        <v>4.3750000000000476E-2</v>
      </c>
      <c r="R51" s="35" t="str">
        <f t="shared" si="2"/>
        <v>t16</v>
      </c>
      <c r="S51" s="7">
        <f t="shared" si="10"/>
        <v>2.9333333333333229</v>
      </c>
    </row>
    <row r="52" spans="1:19" x14ac:dyDescent="0.2">
      <c r="A52" s="2" t="s">
        <v>120</v>
      </c>
      <c r="B52" s="38" t="s">
        <v>118</v>
      </c>
      <c r="C52" s="31">
        <v>23</v>
      </c>
      <c r="D52" s="14">
        <v>16</v>
      </c>
      <c r="E52" s="15">
        <v>30</v>
      </c>
      <c r="F52" s="31">
        <v>27</v>
      </c>
      <c r="G52" s="14">
        <v>20</v>
      </c>
      <c r="H52" s="15">
        <v>5</v>
      </c>
      <c r="I52" s="31">
        <v>27</v>
      </c>
      <c r="J52" s="14">
        <v>21</v>
      </c>
      <c r="K52" s="15">
        <v>8</v>
      </c>
      <c r="L52" s="16">
        <f t="shared" si="0"/>
        <v>99.583333333333329</v>
      </c>
      <c r="M52" s="20">
        <f t="shared" si="1"/>
        <v>100.63333333333334</v>
      </c>
      <c r="N52" s="32">
        <f t="shared" si="4"/>
        <v>1.0500000000000114</v>
      </c>
      <c r="O52" s="19">
        <f t="shared" si="5"/>
        <v>100.10833333333333</v>
      </c>
      <c r="P52" s="33">
        <f t="shared" si="8"/>
        <v>0.52500000000000568</v>
      </c>
      <c r="Q52" s="34">
        <f t="shared" si="9"/>
        <v>4.3750000000000476E-2</v>
      </c>
      <c r="R52" s="35" t="str">
        <f t="shared" si="2"/>
        <v>t16</v>
      </c>
      <c r="S52" s="7">
        <f t="shared" si="10"/>
        <v>2.9333333333333229</v>
      </c>
    </row>
    <row r="53" spans="1:19" x14ac:dyDescent="0.2">
      <c r="A53" s="2" t="s">
        <v>121</v>
      </c>
      <c r="B53" s="38" t="s">
        <v>122</v>
      </c>
      <c r="C53" s="31">
        <v>23</v>
      </c>
      <c r="D53" s="14">
        <v>16</v>
      </c>
      <c r="E53" s="15">
        <v>30</v>
      </c>
      <c r="F53" s="31">
        <v>28</v>
      </c>
      <c r="G53" s="14">
        <v>16</v>
      </c>
      <c r="H53" s="15">
        <v>1</v>
      </c>
      <c r="I53" s="31">
        <v>28</v>
      </c>
      <c r="J53" s="14">
        <v>17</v>
      </c>
      <c r="K53" s="15">
        <v>13</v>
      </c>
      <c r="L53" s="16">
        <f t="shared" si="0"/>
        <v>119.51666666666667</v>
      </c>
      <c r="M53" s="20">
        <f t="shared" si="1"/>
        <v>120.71666666666667</v>
      </c>
      <c r="N53" s="32">
        <f t="shared" si="4"/>
        <v>1.2000000000000028</v>
      </c>
      <c r="O53" s="19">
        <f t="shared" si="5"/>
        <v>120.11666666666667</v>
      </c>
      <c r="P53" s="33">
        <f t="shared" si="8"/>
        <v>0.60000000000000142</v>
      </c>
      <c r="Q53" s="34">
        <f t="shared" si="9"/>
        <v>5.0000000000000121E-2</v>
      </c>
      <c r="R53" s="35" t="str">
        <f t="shared" si="2"/>
        <v>t17</v>
      </c>
      <c r="S53" s="7">
        <f t="shared" si="10"/>
        <v>18.883333333333326</v>
      </c>
    </row>
    <row r="54" spans="1:19" x14ac:dyDescent="0.2">
      <c r="A54" s="2" t="s">
        <v>123</v>
      </c>
      <c r="B54" s="38" t="s">
        <v>122</v>
      </c>
      <c r="C54" s="31">
        <v>23</v>
      </c>
      <c r="D54" s="14">
        <v>16</v>
      </c>
      <c r="E54" s="15">
        <v>30</v>
      </c>
      <c r="F54" s="31">
        <v>28</v>
      </c>
      <c r="G54" s="14">
        <v>16</v>
      </c>
      <c r="H54" s="15">
        <v>1</v>
      </c>
      <c r="I54" s="31">
        <v>28</v>
      </c>
      <c r="J54" s="14">
        <v>17</v>
      </c>
      <c r="K54" s="15">
        <v>13</v>
      </c>
      <c r="L54" s="16">
        <f t="shared" si="0"/>
        <v>119.51666666666667</v>
      </c>
      <c r="M54" s="20">
        <f t="shared" si="1"/>
        <v>120.71666666666667</v>
      </c>
      <c r="N54" s="32">
        <f t="shared" si="4"/>
        <v>1.2000000000000028</v>
      </c>
      <c r="O54" s="19">
        <f t="shared" si="5"/>
        <v>120.11666666666667</v>
      </c>
      <c r="P54" s="33">
        <f t="shared" si="8"/>
        <v>0.60000000000000142</v>
      </c>
      <c r="Q54" s="34">
        <f t="shared" si="9"/>
        <v>5.0000000000000121E-2</v>
      </c>
      <c r="R54" s="35" t="str">
        <f t="shared" si="2"/>
        <v>t17</v>
      </c>
      <c r="S54" s="7">
        <f t="shared" si="10"/>
        <v>18.883333333333326</v>
      </c>
    </row>
    <row r="55" spans="1:19" x14ac:dyDescent="0.2">
      <c r="A55" s="2" t="s">
        <v>124</v>
      </c>
      <c r="B55" s="38" t="s">
        <v>122</v>
      </c>
      <c r="C55" s="31">
        <v>23</v>
      </c>
      <c r="D55" s="14">
        <v>16</v>
      </c>
      <c r="E55" s="15">
        <v>30</v>
      </c>
      <c r="F55" s="31">
        <v>28</v>
      </c>
      <c r="G55" s="14">
        <v>16</v>
      </c>
      <c r="H55" s="15">
        <v>1</v>
      </c>
      <c r="I55" s="31">
        <v>28</v>
      </c>
      <c r="J55" s="14">
        <v>17</v>
      </c>
      <c r="K55" s="15">
        <v>13</v>
      </c>
      <c r="L55" s="16">
        <f t="shared" si="0"/>
        <v>119.51666666666667</v>
      </c>
      <c r="M55" s="20">
        <f t="shared" si="1"/>
        <v>120.71666666666667</v>
      </c>
      <c r="N55" s="32">
        <f t="shared" si="4"/>
        <v>1.2000000000000028</v>
      </c>
      <c r="O55" s="19">
        <f t="shared" si="5"/>
        <v>120.11666666666667</v>
      </c>
      <c r="P55" s="33">
        <f t="shared" si="8"/>
        <v>0.60000000000000142</v>
      </c>
      <c r="Q55" s="34">
        <f t="shared" si="9"/>
        <v>5.0000000000000121E-2</v>
      </c>
      <c r="R55" s="35" t="str">
        <f t="shared" si="2"/>
        <v>t17</v>
      </c>
      <c r="S55" s="7">
        <f t="shared" si="10"/>
        <v>18.883333333333326</v>
      </c>
    </row>
    <row r="56" spans="1:19" x14ac:dyDescent="0.2">
      <c r="S56" s="7"/>
    </row>
    <row r="57" spans="1:19" x14ac:dyDescent="0.2">
      <c r="S57" s="7"/>
    </row>
    <row r="58" spans="1:19" x14ac:dyDescent="0.2">
      <c r="S58" s="7"/>
    </row>
  </sheetData>
  <mergeCells count="3">
    <mergeCell ref="C3:E3"/>
    <mergeCell ref="F3:H3"/>
    <mergeCell ref="I3:K3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5"/>
  <sheetViews>
    <sheetView workbookViewId="0">
      <selection activeCell="S1" sqref="S1:S1048576"/>
    </sheetView>
  </sheetViews>
  <sheetFormatPr baseColWidth="10" defaultColWidth="8.83203125" defaultRowHeight="15" x14ac:dyDescent="0.2"/>
  <cols>
    <col min="1" max="4" width="8.83203125" style="2"/>
    <col min="5" max="5" width="8.83203125" style="9"/>
    <col min="6" max="7" width="8.83203125" style="2"/>
    <col min="8" max="8" width="8.83203125" style="9"/>
    <col min="9" max="16" width="8.83203125" style="2"/>
    <col min="17" max="17" width="8.83203125" style="10"/>
    <col min="18" max="18" width="8.83203125" style="11"/>
    <col min="19" max="16384" width="8.83203125" style="2"/>
  </cols>
  <sheetData>
    <row r="1" spans="1:19" x14ac:dyDescent="0.2">
      <c r="A1" s="1" t="s">
        <v>33</v>
      </c>
    </row>
    <row r="2" spans="1:19" x14ac:dyDescent="0.2">
      <c r="A2" s="39" t="s">
        <v>125</v>
      </c>
      <c r="C2" s="13"/>
      <c r="D2" s="14"/>
      <c r="E2" s="15"/>
      <c r="F2" s="13"/>
      <c r="G2" s="14"/>
      <c r="H2" s="15"/>
      <c r="I2" s="13"/>
      <c r="J2" s="14"/>
      <c r="K2" s="15"/>
      <c r="L2" s="16" t="s">
        <v>35</v>
      </c>
      <c r="M2" s="17"/>
      <c r="N2" s="18"/>
      <c r="O2" s="19" t="s">
        <v>36</v>
      </c>
      <c r="P2" s="20" t="s">
        <v>37</v>
      </c>
      <c r="Q2" s="18"/>
    </row>
    <row r="3" spans="1:19" x14ac:dyDescent="0.2">
      <c r="C3" s="95" t="s">
        <v>38</v>
      </c>
      <c r="D3" s="95"/>
      <c r="E3" s="95"/>
      <c r="F3" s="95" t="s">
        <v>39</v>
      </c>
      <c r="G3" s="95"/>
      <c r="H3" s="95"/>
      <c r="I3" s="95" t="s">
        <v>40</v>
      </c>
      <c r="J3" s="95"/>
      <c r="K3" s="95"/>
      <c r="L3" s="16" t="s">
        <v>41</v>
      </c>
      <c r="M3" s="16" t="s">
        <v>42</v>
      </c>
      <c r="N3" s="21" t="s">
        <v>43</v>
      </c>
      <c r="O3" s="19" t="s">
        <v>44</v>
      </c>
      <c r="P3" s="16" t="s">
        <v>45</v>
      </c>
      <c r="Q3" s="22" t="s">
        <v>46</v>
      </c>
      <c r="R3" s="23"/>
      <c r="S3" t="s">
        <v>47</v>
      </c>
    </row>
    <row r="4" spans="1:19" x14ac:dyDescent="0.2">
      <c r="A4" s="24" t="s">
        <v>48</v>
      </c>
      <c r="B4" s="24" t="s">
        <v>49</v>
      </c>
      <c r="C4" s="24" t="s">
        <v>50</v>
      </c>
      <c r="D4" s="24" t="s">
        <v>51</v>
      </c>
      <c r="E4" s="24" t="s">
        <v>52</v>
      </c>
      <c r="F4" s="24" t="s">
        <v>50</v>
      </c>
      <c r="G4" s="24" t="s">
        <v>51</v>
      </c>
      <c r="H4" s="24" t="s">
        <v>52</v>
      </c>
      <c r="I4" s="24" t="s">
        <v>50</v>
      </c>
      <c r="J4" s="24" t="s">
        <v>51</v>
      </c>
      <c r="K4" s="24" t="s">
        <v>52</v>
      </c>
      <c r="L4" s="25" t="s">
        <v>53</v>
      </c>
      <c r="M4" s="25" t="s">
        <v>53</v>
      </c>
      <c r="N4" s="26" t="s">
        <v>54</v>
      </c>
      <c r="O4" s="27" t="s">
        <v>53</v>
      </c>
      <c r="P4" s="25" t="s">
        <v>55</v>
      </c>
      <c r="Q4" s="28" t="s">
        <v>56</v>
      </c>
      <c r="R4" s="29" t="s">
        <v>49</v>
      </c>
      <c r="S4" t="s">
        <v>54</v>
      </c>
    </row>
    <row r="5" spans="1:19" x14ac:dyDescent="0.2">
      <c r="A5" t="s">
        <v>126</v>
      </c>
      <c r="B5" s="30" t="s">
        <v>58</v>
      </c>
      <c r="C5" s="31">
        <v>23</v>
      </c>
      <c r="D5" s="14">
        <v>16</v>
      </c>
      <c r="E5" s="15">
        <v>30</v>
      </c>
      <c r="F5" s="31">
        <v>23</v>
      </c>
      <c r="G5" s="14">
        <v>19</v>
      </c>
      <c r="H5" s="15">
        <v>13</v>
      </c>
      <c r="I5" s="31">
        <v>23</v>
      </c>
      <c r="J5" s="14">
        <v>20</v>
      </c>
      <c r="K5" s="15">
        <v>13</v>
      </c>
      <c r="L5" s="16">
        <f t="shared" ref="L5:L55" si="0">((F5-C5)*24)+(G5-D5)+((H5-E5)/60)</f>
        <v>2.7166666666666668</v>
      </c>
      <c r="M5" s="20">
        <f t="shared" ref="M5:M55" si="1">((I5-C5)*24)+(J5-D5)+((K5-E5)/60)</f>
        <v>3.7166666666666668</v>
      </c>
      <c r="N5" s="32">
        <f>M5-L5</f>
        <v>1</v>
      </c>
      <c r="O5" s="19">
        <f>L5+(N5/2)</f>
        <v>3.2166666666666668</v>
      </c>
      <c r="P5" s="33">
        <f>N5/2</f>
        <v>0.5</v>
      </c>
      <c r="Q5" s="34">
        <f>N5/24</f>
        <v>4.1666666666666664E-2</v>
      </c>
      <c r="R5" s="35" t="str">
        <f t="shared" ref="R5:R55" si="2">B5</f>
        <v>t1</v>
      </c>
      <c r="S5" s="7">
        <f>L8-M5</f>
        <v>11.366666666666667</v>
      </c>
    </row>
    <row r="6" spans="1:19" x14ac:dyDescent="0.2">
      <c r="A6" t="s">
        <v>127</v>
      </c>
      <c r="B6" s="37" t="s">
        <v>58</v>
      </c>
      <c r="C6" s="31">
        <v>23</v>
      </c>
      <c r="D6" s="14">
        <v>16</v>
      </c>
      <c r="E6" s="15">
        <v>30</v>
      </c>
      <c r="F6" s="31">
        <v>23</v>
      </c>
      <c r="G6" s="14">
        <v>19</v>
      </c>
      <c r="H6" s="15">
        <v>13</v>
      </c>
      <c r="I6" s="31">
        <v>23</v>
      </c>
      <c r="J6" s="14">
        <v>20</v>
      </c>
      <c r="K6" s="15">
        <v>13</v>
      </c>
      <c r="L6" s="16">
        <f t="shared" si="0"/>
        <v>2.7166666666666668</v>
      </c>
      <c r="M6" s="20">
        <f t="shared" si="1"/>
        <v>3.7166666666666668</v>
      </c>
      <c r="N6" s="32">
        <f t="shared" ref="N6:N55" si="3">M6-L6</f>
        <v>1</v>
      </c>
      <c r="O6" s="19">
        <f t="shared" ref="O6:O55" si="4">L6+(N6/2)</f>
        <v>3.2166666666666668</v>
      </c>
      <c r="P6" s="33">
        <f t="shared" ref="P6:P7" si="5">N6/2</f>
        <v>0.5</v>
      </c>
      <c r="Q6" s="34">
        <f t="shared" ref="Q6:Q7" si="6">N6/24</f>
        <v>4.1666666666666664E-2</v>
      </c>
      <c r="R6" s="35" t="str">
        <f t="shared" si="2"/>
        <v>t1</v>
      </c>
      <c r="S6" s="7">
        <f t="shared" ref="S6:S52" si="7">L9-M6</f>
        <v>11.366666666666667</v>
      </c>
    </row>
    <row r="7" spans="1:19" x14ac:dyDescent="0.2">
      <c r="A7" t="s">
        <v>128</v>
      </c>
      <c r="B7" s="37" t="s">
        <v>58</v>
      </c>
      <c r="C7" s="31">
        <v>23</v>
      </c>
      <c r="D7" s="14">
        <v>16</v>
      </c>
      <c r="E7" s="15">
        <v>30</v>
      </c>
      <c r="F7" s="31">
        <v>23</v>
      </c>
      <c r="G7" s="14">
        <v>19</v>
      </c>
      <c r="H7" s="15">
        <v>13</v>
      </c>
      <c r="I7" s="31">
        <v>23</v>
      </c>
      <c r="J7" s="14">
        <v>20</v>
      </c>
      <c r="K7" s="15">
        <v>13</v>
      </c>
      <c r="L7" s="16">
        <f t="shared" si="0"/>
        <v>2.7166666666666668</v>
      </c>
      <c r="M7" s="20">
        <f t="shared" si="1"/>
        <v>3.7166666666666668</v>
      </c>
      <c r="N7" s="32">
        <f t="shared" si="3"/>
        <v>1</v>
      </c>
      <c r="O7" s="19">
        <f t="shared" si="4"/>
        <v>3.2166666666666668</v>
      </c>
      <c r="P7" s="33">
        <f t="shared" si="5"/>
        <v>0.5</v>
      </c>
      <c r="Q7" s="34">
        <f t="shared" si="6"/>
        <v>4.1666666666666664E-2</v>
      </c>
      <c r="R7" s="35" t="str">
        <f t="shared" si="2"/>
        <v>t1</v>
      </c>
      <c r="S7" s="7">
        <f t="shared" si="7"/>
        <v>11.366666666666667</v>
      </c>
    </row>
    <row r="8" spans="1:19" x14ac:dyDescent="0.2">
      <c r="A8" t="s">
        <v>129</v>
      </c>
      <c r="B8" s="37" t="s">
        <v>62</v>
      </c>
      <c r="C8" s="31">
        <v>23</v>
      </c>
      <c r="D8" s="14">
        <v>16</v>
      </c>
      <c r="E8" s="15">
        <v>30</v>
      </c>
      <c r="F8" s="31">
        <v>24</v>
      </c>
      <c r="G8" s="14">
        <v>7</v>
      </c>
      <c r="H8" s="15">
        <v>35</v>
      </c>
      <c r="I8" s="31">
        <v>24</v>
      </c>
      <c r="J8" s="14">
        <v>8</v>
      </c>
      <c r="K8" s="15">
        <v>35</v>
      </c>
      <c r="L8" s="16">
        <f t="shared" si="0"/>
        <v>15.083333333333334</v>
      </c>
      <c r="M8" s="20">
        <f t="shared" si="1"/>
        <v>16.083333333333332</v>
      </c>
      <c r="N8" s="32">
        <f>M8-L8</f>
        <v>0.99999999999999822</v>
      </c>
      <c r="O8" s="19">
        <f>L8+(N8/2)</f>
        <v>15.583333333333332</v>
      </c>
      <c r="P8" s="33">
        <f>N8/2</f>
        <v>0.49999999999999911</v>
      </c>
      <c r="Q8" s="34">
        <f>N8/24</f>
        <v>4.1666666666666595E-2</v>
      </c>
      <c r="R8" s="35" t="str">
        <f t="shared" si="2"/>
        <v>t2</v>
      </c>
      <c r="S8" s="7">
        <f>L11-M8</f>
        <v>2.6666666666666679</v>
      </c>
    </row>
    <row r="9" spans="1:19" x14ac:dyDescent="0.2">
      <c r="A9" t="s">
        <v>130</v>
      </c>
      <c r="B9" s="37" t="s">
        <v>62</v>
      </c>
      <c r="C9" s="31">
        <v>23</v>
      </c>
      <c r="D9" s="14">
        <v>16</v>
      </c>
      <c r="E9" s="15">
        <v>30</v>
      </c>
      <c r="F9" s="31">
        <v>24</v>
      </c>
      <c r="G9" s="14">
        <v>7</v>
      </c>
      <c r="H9" s="15">
        <v>35</v>
      </c>
      <c r="I9" s="31">
        <v>24</v>
      </c>
      <c r="J9" s="14">
        <v>8</v>
      </c>
      <c r="K9" s="15">
        <v>35</v>
      </c>
      <c r="L9" s="16">
        <f t="shared" si="0"/>
        <v>15.083333333333334</v>
      </c>
      <c r="M9" s="20">
        <f t="shared" si="1"/>
        <v>16.083333333333332</v>
      </c>
      <c r="N9" s="32">
        <f t="shared" si="3"/>
        <v>0.99999999999999822</v>
      </c>
      <c r="O9" s="19">
        <f t="shared" si="4"/>
        <v>15.583333333333332</v>
      </c>
      <c r="P9" s="33">
        <f t="shared" ref="P9:P55" si="8">N9/2</f>
        <v>0.49999999999999911</v>
      </c>
      <c r="Q9" s="34">
        <f t="shared" ref="Q9:Q55" si="9">N9/24</f>
        <v>4.1666666666666595E-2</v>
      </c>
      <c r="R9" s="35" t="str">
        <f t="shared" si="2"/>
        <v>t2</v>
      </c>
      <c r="S9" s="7">
        <f t="shared" si="7"/>
        <v>2.6666666666666679</v>
      </c>
    </row>
    <row r="10" spans="1:19" x14ac:dyDescent="0.2">
      <c r="A10" t="s">
        <v>131</v>
      </c>
      <c r="B10" s="38" t="s">
        <v>62</v>
      </c>
      <c r="C10" s="31">
        <v>23</v>
      </c>
      <c r="D10" s="14">
        <v>16</v>
      </c>
      <c r="E10" s="15">
        <v>30</v>
      </c>
      <c r="F10" s="31">
        <v>24</v>
      </c>
      <c r="G10" s="14">
        <v>7</v>
      </c>
      <c r="H10" s="15">
        <v>35</v>
      </c>
      <c r="I10" s="31">
        <v>24</v>
      </c>
      <c r="J10" s="14">
        <v>8</v>
      </c>
      <c r="K10" s="15">
        <v>35</v>
      </c>
      <c r="L10" s="16">
        <f t="shared" si="0"/>
        <v>15.083333333333334</v>
      </c>
      <c r="M10" s="20">
        <f t="shared" si="1"/>
        <v>16.083333333333332</v>
      </c>
      <c r="N10" s="32">
        <f t="shared" si="3"/>
        <v>0.99999999999999822</v>
      </c>
      <c r="O10" s="19">
        <f t="shared" si="4"/>
        <v>15.583333333333332</v>
      </c>
      <c r="P10" s="33">
        <f t="shared" si="8"/>
        <v>0.49999999999999911</v>
      </c>
      <c r="Q10" s="34">
        <f t="shared" si="9"/>
        <v>4.1666666666666595E-2</v>
      </c>
      <c r="R10" s="35" t="str">
        <f t="shared" si="2"/>
        <v>t2</v>
      </c>
      <c r="S10" s="7">
        <f t="shared" si="7"/>
        <v>2.6666666666666679</v>
      </c>
    </row>
    <row r="11" spans="1:19" x14ac:dyDescent="0.2">
      <c r="A11" t="s">
        <v>132</v>
      </c>
      <c r="B11" s="38" t="s">
        <v>66</v>
      </c>
      <c r="C11" s="31">
        <v>23</v>
      </c>
      <c r="D11" s="14">
        <v>16</v>
      </c>
      <c r="E11" s="15">
        <v>30</v>
      </c>
      <c r="F11" s="31">
        <v>24</v>
      </c>
      <c r="G11" s="14">
        <v>11</v>
      </c>
      <c r="H11" s="15">
        <v>15</v>
      </c>
      <c r="I11" s="31">
        <v>24</v>
      </c>
      <c r="J11" s="14">
        <v>12</v>
      </c>
      <c r="K11" s="15">
        <v>15</v>
      </c>
      <c r="L11" s="16">
        <f t="shared" si="0"/>
        <v>18.75</v>
      </c>
      <c r="M11" s="20">
        <f t="shared" si="1"/>
        <v>19.75</v>
      </c>
      <c r="N11" s="32">
        <f t="shared" si="3"/>
        <v>1</v>
      </c>
      <c r="O11" s="19">
        <f t="shared" si="4"/>
        <v>19.25</v>
      </c>
      <c r="P11" s="33">
        <f t="shared" si="8"/>
        <v>0.5</v>
      </c>
      <c r="Q11" s="34">
        <f t="shared" si="9"/>
        <v>4.1666666666666664E-2</v>
      </c>
      <c r="R11" s="35" t="str">
        <f t="shared" si="2"/>
        <v>t3</v>
      </c>
      <c r="S11" s="7">
        <f t="shared" si="7"/>
        <v>1.6333333333333329</v>
      </c>
    </row>
    <row r="12" spans="1:19" x14ac:dyDescent="0.2">
      <c r="A12" t="s">
        <v>133</v>
      </c>
      <c r="B12" s="38" t="s">
        <v>66</v>
      </c>
      <c r="C12" s="31">
        <v>23</v>
      </c>
      <c r="D12" s="14">
        <v>16</v>
      </c>
      <c r="E12" s="15">
        <v>30</v>
      </c>
      <c r="F12" s="31">
        <v>24</v>
      </c>
      <c r="G12" s="14">
        <v>11</v>
      </c>
      <c r="H12" s="15">
        <v>15</v>
      </c>
      <c r="I12" s="31">
        <v>24</v>
      </c>
      <c r="J12" s="14">
        <v>12</v>
      </c>
      <c r="K12" s="15">
        <v>15</v>
      </c>
      <c r="L12" s="16">
        <f t="shared" si="0"/>
        <v>18.75</v>
      </c>
      <c r="M12" s="20">
        <f t="shared" si="1"/>
        <v>19.75</v>
      </c>
      <c r="N12" s="32">
        <f t="shared" si="3"/>
        <v>1</v>
      </c>
      <c r="O12" s="19">
        <f t="shared" si="4"/>
        <v>19.25</v>
      </c>
      <c r="P12" s="33">
        <f t="shared" si="8"/>
        <v>0.5</v>
      </c>
      <c r="Q12" s="34">
        <f t="shared" si="9"/>
        <v>4.1666666666666664E-2</v>
      </c>
      <c r="R12" s="35" t="str">
        <f t="shared" si="2"/>
        <v>t3</v>
      </c>
      <c r="S12" s="7">
        <f t="shared" si="7"/>
        <v>1.6333333333333329</v>
      </c>
    </row>
    <row r="13" spans="1:19" x14ac:dyDescent="0.2">
      <c r="A13" t="s">
        <v>134</v>
      </c>
      <c r="B13" s="38" t="s">
        <v>66</v>
      </c>
      <c r="C13" s="31">
        <v>23</v>
      </c>
      <c r="D13" s="14">
        <v>16</v>
      </c>
      <c r="E13" s="15">
        <v>30</v>
      </c>
      <c r="F13" s="31">
        <v>24</v>
      </c>
      <c r="G13" s="14">
        <v>11</v>
      </c>
      <c r="H13" s="15">
        <v>15</v>
      </c>
      <c r="I13" s="31">
        <v>24</v>
      </c>
      <c r="J13" s="14">
        <v>12</v>
      </c>
      <c r="K13" s="15">
        <v>15</v>
      </c>
      <c r="L13" s="16">
        <f t="shared" si="0"/>
        <v>18.75</v>
      </c>
      <c r="M13" s="20">
        <f t="shared" si="1"/>
        <v>19.75</v>
      </c>
      <c r="N13" s="32">
        <f t="shared" si="3"/>
        <v>1</v>
      </c>
      <c r="O13" s="19">
        <f t="shared" si="4"/>
        <v>19.25</v>
      </c>
      <c r="P13" s="33">
        <f t="shared" si="8"/>
        <v>0.5</v>
      </c>
      <c r="Q13" s="34">
        <f t="shared" si="9"/>
        <v>4.1666666666666664E-2</v>
      </c>
      <c r="R13" s="35" t="str">
        <f t="shared" si="2"/>
        <v>t3</v>
      </c>
      <c r="S13" s="7">
        <f t="shared" si="7"/>
        <v>1.6333333333333329</v>
      </c>
    </row>
    <row r="14" spans="1:19" x14ac:dyDescent="0.2">
      <c r="A14" t="s">
        <v>135</v>
      </c>
      <c r="B14" s="38" t="s">
        <v>70</v>
      </c>
      <c r="C14" s="31">
        <v>23</v>
      </c>
      <c r="D14" s="14">
        <v>16</v>
      </c>
      <c r="E14" s="15">
        <v>30</v>
      </c>
      <c r="F14" s="31">
        <v>24</v>
      </c>
      <c r="G14" s="14">
        <v>13</v>
      </c>
      <c r="H14" s="15">
        <v>53</v>
      </c>
      <c r="I14" s="31">
        <v>24</v>
      </c>
      <c r="J14" s="14">
        <v>15</v>
      </c>
      <c r="K14" s="15">
        <v>13</v>
      </c>
      <c r="L14" s="16">
        <f t="shared" si="0"/>
        <v>21.383333333333333</v>
      </c>
      <c r="M14" s="20">
        <f t="shared" si="1"/>
        <v>22.716666666666665</v>
      </c>
      <c r="N14" s="32">
        <f t="shared" si="3"/>
        <v>1.3333333333333321</v>
      </c>
      <c r="O14" s="19">
        <f t="shared" si="4"/>
        <v>22.049999999999997</v>
      </c>
      <c r="P14" s="33">
        <f t="shared" si="8"/>
        <v>0.66666666666666607</v>
      </c>
      <c r="Q14" s="34">
        <f t="shared" si="9"/>
        <v>5.5555555555555504E-2</v>
      </c>
      <c r="R14" s="35" t="str">
        <f t="shared" si="2"/>
        <v>t4</v>
      </c>
      <c r="S14" s="7">
        <f t="shared" si="7"/>
        <v>2.9500000000000028</v>
      </c>
    </row>
    <row r="15" spans="1:19" x14ac:dyDescent="0.2">
      <c r="A15" t="s">
        <v>136</v>
      </c>
      <c r="B15" s="38" t="s">
        <v>70</v>
      </c>
      <c r="C15" s="31">
        <v>23</v>
      </c>
      <c r="D15" s="14">
        <v>16</v>
      </c>
      <c r="E15" s="15">
        <v>30</v>
      </c>
      <c r="F15" s="31">
        <v>24</v>
      </c>
      <c r="G15" s="14">
        <v>13</v>
      </c>
      <c r="H15" s="15">
        <v>53</v>
      </c>
      <c r="I15" s="31">
        <v>24</v>
      </c>
      <c r="J15" s="14">
        <v>15</v>
      </c>
      <c r="K15" s="15">
        <v>13</v>
      </c>
      <c r="L15" s="16">
        <f t="shared" si="0"/>
        <v>21.383333333333333</v>
      </c>
      <c r="M15" s="20">
        <f t="shared" si="1"/>
        <v>22.716666666666665</v>
      </c>
      <c r="N15" s="32">
        <f t="shared" si="3"/>
        <v>1.3333333333333321</v>
      </c>
      <c r="O15" s="19">
        <f t="shared" si="4"/>
        <v>22.049999999999997</v>
      </c>
      <c r="P15" s="33">
        <f t="shared" si="8"/>
        <v>0.66666666666666607</v>
      </c>
      <c r="Q15" s="34">
        <f t="shared" si="9"/>
        <v>5.5555555555555504E-2</v>
      </c>
      <c r="R15" s="35" t="str">
        <f t="shared" si="2"/>
        <v>t4</v>
      </c>
      <c r="S15" s="7">
        <f t="shared" si="7"/>
        <v>2.9500000000000028</v>
      </c>
    </row>
    <row r="16" spans="1:19" x14ac:dyDescent="0.2">
      <c r="A16" t="s">
        <v>137</v>
      </c>
      <c r="B16" s="38" t="s">
        <v>70</v>
      </c>
      <c r="C16" s="31">
        <v>23</v>
      </c>
      <c r="D16" s="14">
        <v>16</v>
      </c>
      <c r="E16" s="15">
        <v>30</v>
      </c>
      <c r="F16" s="31">
        <v>24</v>
      </c>
      <c r="G16" s="14">
        <v>13</v>
      </c>
      <c r="H16" s="15">
        <v>53</v>
      </c>
      <c r="I16" s="31">
        <v>24</v>
      </c>
      <c r="J16" s="14">
        <v>15</v>
      </c>
      <c r="K16" s="15">
        <v>13</v>
      </c>
      <c r="L16" s="16">
        <f t="shared" si="0"/>
        <v>21.383333333333333</v>
      </c>
      <c r="M16" s="20">
        <f t="shared" si="1"/>
        <v>22.716666666666665</v>
      </c>
      <c r="N16" s="32">
        <f t="shared" si="3"/>
        <v>1.3333333333333321</v>
      </c>
      <c r="O16" s="19">
        <f t="shared" si="4"/>
        <v>22.049999999999997</v>
      </c>
      <c r="P16" s="33">
        <f t="shared" si="8"/>
        <v>0.66666666666666607</v>
      </c>
      <c r="Q16" s="34">
        <f t="shared" si="9"/>
        <v>5.5555555555555504E-2</v>
      </c>
      <c r="R16" s="35" t="str">
        <f t="shared" si="2"/>
        <v>t4</v>
      </c>
      <c r="S16" s="7">
        <f t="shared" si="7"/>
        <v>2.9500000000000028</v>
      </c>
    </row>
    <row r="17" spans="1:19" x14ac:dyDescent="0.2">
      <c r="A17" t="s">
        <v>138</v>
      </c>
      <c r="B17" s="38" t="s">
        <v>74</v>
      </c>
      <c r="C17" s="31">
        <v>23</v>
      </c>
      <c r="D17" s="14">
        <v>16</v>
      </c>
      <c r="E17" s="15">
        <v>30</v>
      </c>
      <c r="F17" s="31">
        <v>24</v>
      </c>
      <c r="G17" s="14">
        <v>18</v>
      </c>
      <c r="H17" s="15">
        <v>10</v>
      </c>
      <c r="I17" s="31">
        <v>24</v>
      </c>
      <c r="J17" s="14">
        <v>19</v>
      </c>
      <c r="K17" s="15">
        <v>10</v>
      </c>
      <c r="L17" s="16">
        <f t="shared" si="0"/>
        <v>25.666666666666668</v>
      </c>
      <c r="M17" s="20">
        <f t="shared" si="1"/>
        <v>26.666666666666668</v>
      </c>
      <c r="N17" s="32">
        <f t="shared" si="3"/>
        <v>1</v>
      </c>
      <c r="O17" s="19">
        <f t="shared" si="4"/>
        <v>26.166666666666668</v>
      </c>
      <c r="P17" s="33">
        <f t="shared" si="8"/>
        <v>0.5</v>
      </c>
      <c r="Q17" s="34">
        <f t="shared" si="9"/>
        <v>4.1666666666666664E-2</v>
      </c>
      <c r="R17" s="35" t="str">
        <f t="shared" si="2"/>
        <v>t5</v>
      </c>
      <c r="S17" s="7">
        <f t="shared" si="7"/>
        <v>1</v>
      </c>
    </row>
    <row r="18" spans="1:19" x14ac:dyDescent="0.2">
      <c r="A18" t="s">
        <v>139</v>
      </c>
      <c r="B18" s="38" t="s">
        <v>74</v>
      </c>
      <c r="C18" s="31">
        <v>23</v>
      </c>
      <c r="D18" s="14">
        <v>16</v>
      </c>
      <c r="E18" s="15">
        <v>30</v>
      </c>
      <c r="F18" s="31">
        <v>24</v>
      </c>
      <c r="G18" s="14">
        <v>18</v>
      </c>
      <c r="H18" s="15">
        <v>10</v>
      </c>
      <c r="I18" s="31">
        <v>24</v>
      </c>
      <c r="J18" s="14">
        <v>19</v>
      </c>
      <c r="K18" s="15">
        <v>10</v>
      </c>
      <c r="L18" s="16">
        <f t="shared" si="0"/>
        <v>25.666666666666668</v>
      </c>
      <c r="M18" s="20">
        <f t="shared" si="1"/>
        <v>26.666666666666668</v>
      </c>
      <c r="N18" s="32">
        <f t="shared" si="3"/>
        <v>1</v>
      </c>
      <c r="O18" s="19">
        <f t="shared" si="4"/>
        <v>26.166666666666668</v>
      </c>
      <c r="P18" s="33">
        <f t="shared" si="8"/>
        <v>0.5</v>
      </c>
      <c r="Q18" s="34">
        <f t="shared" si="9"/>
        <v>4.1666666666666664E-2</v>
      </c>
      <c r="R18" s="35" t="str">
        <f t="shared" si="2"/>
        <v>t5</v>
      </c>
      <c r="S18" s="7">
        <f t="shared" si="7"/>
        <v>1</v>
      </c>
    </row>
    <row r="19" spans="1:19" x14ac:dyDescent="0.2">
      <c r="A19" t="s">
        <v>140</v>
      </c>
      <c r="B19" s="38" t="s">
        <v>74</v>
      </c>
      <c r="C19" s="31">
        <v>23</v>
      </c>
      <c r="D19" s="14">
        <v>16</v>
      </c>
      <c r="E19" s="15">
        <v>30</v>
      </c>
      <c r="F19" s="31">
        <v>24</v>
      </c>
      <c r="G19" s="14">
        <v>18</v>
      </c>
      <c r="H19" s="15">
        <v>10</v>
      </c>
      <c r="I19" s="31">
        <v>24</v>
      </c>
      <c r="J19" s="14">
        <v>19</v>
      </c>
      <c r="K19" s="15">
        <v>10</v>
      </c>
      <c r="L19" s="16">
        <f t="shared" si="0"/>
        <v>25.666666666666668</v>
      </c>
      <c r="M19" s="20">
        <f t="shared" si="1"/>
        <v>26.666666666666668</v>
      </c>
      <c r="N19" s="32">
        <f t="shared" si="3"/>
        <v>1</v>
      </c>
      <c r="O19" s="19">
        <f t="shared" si="4"/>
        <v>26.166666666666668</v>
      </c>
      <c r="P19" s="33">
        <f t="shared" si="8"/>
        <v>0.5</v>
      </c>
      <c r="Q19" s="34">
        <f t="shared" si="9"/>
        <v>4.1666666666666664E-2</v>
      </c>
      <c r="R19" s="35" t="str">
        <f t="shared" si="2"/>
        <v>t5</v>
      </c>
      <c r="S19" s="7">
        <f t="shared" si="7"/>
        <v>1</v>
      </c>
    </row>
    <row r="20" spans="1:19" x14ac:dyDescent="0.2">
      <c r="A20" t="s">
        <v>141</v>
      </c>
      <c r="B20" s="38" t="s">
        <v>78</v>
      </c>
      <c r="C20" s="31">
        <v>23</v>
      </c>
      <c r="D20" s="14">
        <v>16</v>
      </c>
      <c r="E20" s="15">
        <v>30</v>
      </c>
      <c r="F20" s="31">
        <v>24</v>
      </c>
      <c r="G20" s="14">
        <v>20</v>
      </c>
      <c r="H20" s="15">
        <v>10</v>
      </c>
      <c r="I20" s="31">
        <v>24</v>
      </c>
      <c r="J20" s="14">
        <v>21</v>
      </c>
      <c r="K20" s="15">
        <v>12</v>
      </c>
      <c r="L20" s="16">
        <f t="shared" si="0"/>
        <v>27.666666666666668</v>
      </c>
      <c r="M20" s="20">
        <f t="shared" si="1"/>
        <v>28.7</v>
      </c>
      <c r="N20" s="32">
        <f t="shared" si="3"/>
        <v>1.0333333333333314</v>
      </c>
      <c r="O20" s="19">
        <f t="shared" si="4"/>
        <v>28.183333333333334</v>
      </c>
      <c r="P20" s="33">
        <f t="shared" si="8"/>
        <v>0.51666666666666572</v>
      </c>
      <c r="Q20" s="34">
        <f t="shared" si="9"/>
        <v>4.3055555555555479E-2</v>
      </c>
      <c r="R20" s="35" t="str">
        <f t="shared" si="2"/>
        <v>t6</v>
      </c>
      <c r="S20" s="7">
        <f t="shared" si="7"/>
        <v>12.383333333333336</v>
      </c>
    </row>
    <row r="21" spans="1:19" x14ac:dyDescent="0.2">
      <c r="A21" t="s">
        <v>142</v>
      </c>
      <c r="B21" s="38" t="s">
        <v>78</v>
      </c>
      <c r="C21" s="31">
        <v>23</v>
      </c>
      <c r="D21" s="14">
        <v>16</v>
      </c>
      <c r="E21" s="15">
        <v>30</v>
      </c>
      <c r="F21" s="31">
        <v>24</v>
      </c>
      <c r="G21" s="14">
        <v>20</v>
      </c>
      <c r="H21" s="15">
        <v>10</v>
      </c>
      <c r="I21" s="31">
        <v>24</v>
      </c>
      <c r="J21" s="14">
        <v>21</v>
      </c>
      <c r="K21" s="15">
        <v>12</v>
      </c>
      <c r="L21" s="16">
        <f t="shared" si="0"/>
        <v>27.666666666666668</v>
      </c>
      <c r="M21" s="20">
        <f t="shared" si="1"/>
        <v>28.7</v>
      </c>
      <c r="N21" s="32">
        <f t="shared" si="3"/>
        <v>1.0333333333333314</v>
      </c>
      <c r="O21" s="19">
        <f t="shared" si="4"/>
        <v>28.183333333333334</v>
      </c>
      <c r="P21" s="33">
        <f t="shared" si="8"/>
        <v>0.51666666666666572</v>
      </c>
      <c r="Q21" s="34">
        <f t="shared" si="9"/>
        <v>4.3055555555555479E-2</v>
      </c>
      <c r="R21" s="35" t="str">
        <f t="shared" si="2"/>
        <v>t6</v>
      </c>
      <c r="S21" s="7">
        <f t="shared" si="7"/>
        <v>12.383333333333336</v>
      </c>
    </row>
    <row r="22" spans="1:19" x14ac:dyDescent="0.2">
      <c r="A22" t="s">
        <v>143</v>
      </c>
      <c r="B22" s="38" t="s">
        <v>78</v>
      </c>
      <c r="C22" s="31">
        <v>23</v>
      </c>
      <c r="D22" s="14">
        <v>16</v>
      </c>
      <c r="E22" s="15">
        <v>30</v>
      </c>
      <c r="F22" s="31">
        <v>24</v>
      </c>
      <c r="G22" s="14">
        <v>20</v>
      </c>
      <c r="H22" s="15">
        <v>10</v>
      </c>
      <c r="I22" s="31">
        <v>24</v>
      </c>
      <c r="J22" s="14">
        <v>21</v>
      </c>
      <c r="K22" s="15">
        <v>12</v>
      </c>
      <c r="L22" s="16">
        <f t="shared" si="0"/>
        <v>27.666666666666668</v>
      </c>
      <c r="M22" s="20">
        <f t="shared" si="1"/>
        <v>28.7</v>
      </c>
      <c r="N22" s="32">
        <f t="shared" si="3"/>
        <v>1.0333333333333314</v>
      </c>
      <c r="O22" s="19">
        <f t="shared" si="4"/>
        <v>28.183333333333334</v>
      </c>
      <c r="P22" s="33">
        <f t="shared" si="8"/>
        <v>0.51666666666666572</v>
      </c>
      <c r="Q22" s="34">
        <f t="shared" si="9"/>
        <v>4.3055555555555479E-2</v>
      </c>
      <c r="R22" s="35" t="str">
        <f t="shared" si="2"/>
        <v>t6</v>
      </c>
      <c r="S22" s="7">
        <f t="shared" si="7"/>
        <v>12.383333333333336</v>
      </c>
    </row>
    <row r="23" spans="1:19" x14ac:dyDescent="0.2">
      <c r="A23" t="s">
        <v>144</v>
      </c>
      <c r="B23" s="38" t="s">
        <v>82</v>
      </c>
      <c r="C23" s="31">
        <v>23</v>
      </c>
      <c r="D23" s="14">
        <v>16</v>
      </c>
      <c r="E23" s="15">
        <v>30</v>
      </c>
      <c r="F23" s="31">
        <v>25</v>
      </c>
      <c r="G23" s="14">
        <v>9</v>
      </c>
      <c r="H23" s="15">
        <v>35</v>
      </c>
      <c r="I23" s="31">
        <v>25</v>
      </c>
      <c r="J23" s="14">
        <v>10</v>
      </c>
      <c r="K23" s="15">
        <v>45</v>
      </c>
      <c r="L23" s="16">
        <f t="shared" si="0"/>
        <v>41.083333333333336</v>
      </c>
      <c r="M23" s="20">
        <f t="shared" si="1"/>
        <v>42.25</v>
      </c>
      <c r="N23" s="32">
        <f t="shared" si="3"/>
        <v>1.1666666666666643</v>
      </c>
      <c r="O23" s="19">
        <f t="shared" si="4"/>
        <v>41.666666666666671</v>
      </c>
      <c r="P23" s="33">
        <f t="shared" si="8"/>
        <v>0.58333333333333215</v>
      </c>
      <c r="Q23" s="34">
        <f t="shared" si="9"/>
        <v>4.8611111111111015E-2</v>
      </c>
      <c r="R23" s="35" t="str">
        <f t="shared" si="2"/>
        <v>t7</v>
      </c>
      <c r="S23" s="7">
        <f t="shared" si="7"/>
        <v>5.6499999999999986</v>
      </c>
    </row>
    <row r="24" spans="1:19" x14ac:dyDescent="0.2">
      <c r="A24" t="s">
        <v>145</v>
      </c>
      <c r="B24" s="38" t="s">
        <v>82</v>
      </c>
      <c r="C24" s="31">
        <v>23</v>
      </c>
      <c r="D24" s="14">
        <v>16</v>
      </c>
      <c r="E24" s="15">
        <v>30</v>
      </c>
      <c r="F24" s="31">
        <v>25</v>
      </c>
      <c r="G24" s="14">
        <v>9</v>
      </c>
      <c r="H24" s="15">
        <v>35</v>
      </c>
      <c r="I24" s="31">
        <v>25</v>
      </c>
      <c r="J24" s="14">
        <v>10</v>
      </c>
      <c r="K24" s="15">
        <v>45</v>
      </c>
      <c r="L24" s="16">
        <f t="shared" si="0"/>
        <v>41.083333333333336</v>
      </c>
      <c r="M24" s="20">
        <f t="shared" si="1"/>
        <v>42.25</v>
      </c>
      <c r="N24" s="32">
        <f t="shared" si="3"/>
        <v>1.1666666666666643</v>
      </c>
      <c r="O24" s="19">
        <f t="shared" si="4"/>
        <v>41.666666666666671</v>
      </c>
      <c r="P24" s="33">
        <f t="shared" si="8"/>
        <v>0.58333333333333215</v>
      </c>
      <c r="Q24" s="34">
        <f t="shared" si="9"/>
        <v>4.8611111111111015E-2</v>
      </c>
      <c r="R24" s="35" t="str">
        <f t="shared" si="2"/>
        <v>t7</v>
      </c>
      <c r="S24" s="7">
        <f t="shared" si="7"/>
        <v>5.6499999999999986</v>
      </c>
    </row>
    <row r="25" spans="1:19" x14ac:dyDescent="0.2">
      <c r="A25" t="s">
        <v>146</v>
      </c>
      <c r="B25" s="38" t="s">
        <v>82</v>
      </c>
      <c r="C25" s="31">
        <v>23</v>
      </c>
      <c r="D25" s="14">
        <v>16</v>
      </c>
      <c r="E25" s="15">
        <v>30</v>
      </c>
      <c r="F25" s="31">
        <v>25</v>
      </c>
      <c r="G25" s="14">
        <v>9</v>
      </c>
      <c r="H25" s="15">
        <v>35</v>
      </c>
      <c r="I25" s="31">
        <v>25</v>
      </c>
      <c r="J25" s="14">
        <v>10</v>
      </c>
      <c r="K25" s="15">
        <v>45</v>
      </c>
      <c r="L25" s="16">
        <f t="shared" si="0"/>
        <v>41.083333333333336</v>
      </c>
      <c r="M25" s="20">
        <f t="shared" si="1"/>
        <v>42.25</v>
      </c>
      <c r="N25" s="32">
        <f t="shared" si="3"/>
        <v>1.1666666666666643</v>
      </c>
      <c r="O25" s="19">
        <f t="shared" si="4"/>
        <v>41.666666666666671</v>
      </c>
      <c r="P25" s="33">
        <f t="shared" si="8"/>
        <v>0.58333333333333215</v>
      </c>
      <c r="Q25" s="34">
        <f t="shared" si="9"/>
        <v>4.8611111111111015E-2</v>
      </c>
      <c r="R25" s="35" t="str">
        <f t="shared" si="2"/>
        <v>t7</v>
      </c>
      <c r="S25" s="7">
        <f t="shared" si="7"/>
        <v>5.6499999999999986</v>
      </c>
    </row>
    <row r="26" spans="1:19" x14ac:dyDescent="0.2">
      <c r="A26" t="s">
        <v>147</v>
      </c>
      <c r="B26" s="38" t="s">
        <v>86</v>
      </c>
      <c r="C26" s="31">
        <v>23</v>
      </c>
      <c r="D26" s="14">
        <v>16</v>
      </c>
      <c r="E26" s="15">
        <v>30</v>
      </c>
      <c r="F26" s="31">
        <v>25</v>
      </c>
      <c r="G26" s="14">
        <v>16</v>
      </c>
      <c r="H26" s="15">
        <v>24</v>
      </c>
      <c r="I26" s="31">
        <v>25</v>
      </c>
      <c r="J26" s="14">
        <v>17</v>
      </c>
      <c r="K26" s="15">
        <v>24</v>
      </c>
      <c r="L26" s="16">
        <f t="shared" si="0"/>
        <v>47.9</v>
      </c>
      <c r="M26" s="20">
        <f t="shared" si="1"/>
        <v>48.9</v>
      </c>
      <c r="N26" s="32">
        <f t="shared" si="3"/>
        <v>1</v>
      </c>
      <c r="O26" s="19">
        <f t="shared" si="4"/>
        <v>48.4</v>
      </c>
      <c r="P26" s="33">
        <f t="shared" si="8"/>
        <v>0.5</v>
      </c>
      <c r="Q26" s="34">
        <f t="shared" si="9"/>
        <v>4.1666666666666664E-2</v>
      </c>
      <c r="R26" s="35" t="str">
        <f t="shared" si="2"/>
        <v>t8</v>
      </c>
      <c r="S26" s="7">
        <f t="shared" si="7"/>
        <v>3.6499999999999986</v>
      </c>
    </row>
    <row r="27" spans="1:19" x14ac:dyDescent="0.2">
      <c r="A27" t="s">
        <v>148</v>
      </c>
      <c r="B27" s="38" t="s">
        <v>86</v>
      </c>
      <c r="C27" s="31">
        <v>23</v>
      </c>
      <c r="D27" s="14">
        <v>16</v>
      </c>
      <c r="E27" s="15">
        <v>30</v>
      </c>
      <c r="F27" s="31">
        <v>25</v>
      </c>
      <c r="G27" s="14">
        <v>16</v>
      </c>
      <c r="H27" s="15">
        <v>24</v>
      </c>
      <c r="I27" s="31">
        <v>25</v>
      </c>
      <c r="J27" s="14">
        <v>17</v>
      </c>
      <c r="K27" s="15">
        <v>24</v>
      </c>
      <c r="L27" s="16">
        <f t="shared" si="0"/>
        <v>47.9</v>
      </c>
      <c r="M27" s="20">
        <f t="shared" si="1"/>
        <v>48.9</v>
      </c>
      <c r="N27" s="32">
        <f t="shared" si="3"/>
        <v>1</v>
      </c>
      <c r="O27" s="19">
        <f t="shared" si="4"/>
        <v>48.4</v>
      </c>
      <c r="P27" s="33">
        <f t="shared" si="8"/>
        <v>0.5</v>
      </c>
      <c r="Q27" s="34">
        <f t="shared" si="9"/>
        <v>4.1666666666666664E-2</v>
      </c>
      <c r="R27" s="35" t="str">
        <f t="shared" si="2"/>
        <v>t8</v>
      </c>
      <c r="S27" s="7">
        <f t="shared" si="7"/>
        <v>3.6499999999999986</v>
      </c>
    </row>
    <row r="28" spans="1:19" x14ac:dyDescent="0.2">
      <c r="A28" t="s">
        <v>149</v>
      </c>
      <c r="B28" s="38" t="s">
        <v>86</v>
      </c>
      <c r="C28" s="31">
        <v>23</v>
      </c>
      <c r="D28" s="14">
        <v>16</v>
      </c>
      <c r="E28" s="15">
        <v>30</v>
      </c>
      <c r="F28" s="31">
        <v>25</v>
      </c>
      <c r="G28" s="14">
        <v>16</v>
      </c>
      <c r="H28" s="15">
        <v>24</v>
      </c>
      <c r="I28" s="31">
        <v>25</v>
      </c>
      <c r="J28" s="14">
        <v>17</v>
      </c>
      <c r="K28" s="15">
        <v>24</v>
      </c>
      <c r="L28" s="16">
        <f t="shared" si="0"/>
        <v>47.9</v>
      </c>
      <c r="M28" s="20">
        <f t="shared" si="1"/>
        <v>48.9</v>
      </c>
      <c r="N28" s="32">
        <f t="shared" si="3"/>
        <v>1</v>
      </c>
      <c r="O28" s="19">
        <f t="shared" si="4"/>
        <v>48.4</v>
      </c>
      <c r="P28" s="33">
        <f t="shared" si="8"/>
        <v>0.5</v>
      </c>
      <c r="Q28" s="34">
        <f t="shared" si="9"/>
        <v>4.1666666666666664E-2</v>
      </c>
      <c r="R28" s="35" t="str">
        <f t="shared" si="2"/>
        <v>t8</v>
      </c>
      <c r="S28" s="7">
        <f t="shared" si="7"/>
        <v>3.6499999999999986</v>
      </c>
    </row>
    <row r="29" spans="1:19" x14ac:dyDescent="0.2">
      <c r="A29" t="s">
        <v>150</v>
      </c>
      <c r="B29" s="38" t="s">
        <v>90</v>
      </c>
      <c r="C29" s="31">
        <v>23</v>
      </c>
      <c r="D29" s="14">
        <v>16</v>
      </c>
      <c r="E29" s="15">
        <v>30</v>
      </c>
      <c r="F29" s="31">
        <v>25</v>
      </c>
      <c r="G29" s="14">
        <v>21</v>
      </c>
      <c r="H29" s="15">
        <v>3</v>
      </c>
      <c r="I29" s="31">
        <v>25</v>
      </c>
      <c r="J29" s="14">
        <v>22</v>
      </c>
      <c r="K29" s="15">
        <v>3</v>
      </c>
      <c r="L29" s="16">
        <f t="shared" si="0"/>
        <v>52.55</v>
      </c>
      <c r="M29" s="20">
        <f t="shared" si="1"/>
        <v>53.55</v>
      </c>
      <c r="N29" s="32">
        <f t="shared" si="3"/>
        <v>1</v>
      </c>
      <c r="O29" s="19">
        <f t="shared" si="4"/>
        <v>53.05</v>
      </c>
      <c r="P29" s="33">
        <f t="shared" si="8"/>
        <v>0.5</v>
      </c>
      <c r="Q29" s="34">
        <f t="shared" si="9"/>
        <v>4.1666666666666664E-2</v>
      </c>
      <c r="R29" s="35" t="str">
        <f t="shared" si="2"/>
        <v>t9</v>
      </c>
      <c r="S29" s="7">
        <f t="shared" si="7"/>
        <v>11.616666666666674</v>
      </c>
    </row>
    <row r="30" spans="1:19" x14ac:dyDescent="0.2">
      <c r="A30" t="s">
        <v>151</v>
      </c>
      <c r="B30" s="38" t="s">
        <v>90</v>
      </c>
      <c r="C30" s="31">
        <v>23</v>
      </c>
      <c r="D30" s="14">
        <v>16</v>
      </c>
      <c r="E30" s="15">
        <v>30</v>
      </c>
      <c r="F30" s="31">
        <v>25</v>
      </c>
      <c r="G30" s="14">
        <v>21</v>
      </c>
      <c r="H30" s="15">
        <v>3</v>
      </c>
      <c r="I30" s="31">
        <v>25</v>
      </c>
      <c r="J30" s="14">
        <v>22</v>
      </c>
      <c r="K30" s="15">
        <v>3</v>
      </c>
      <c r="L30" s="16">
        <f t="shared" si="0"/>
        <v>52.55</v>
      </c>
      <c r="M30" s="20">
        <f t="shared" si="1"/>
        <v>53.55</v>
      </c>
      <c r="N30" s="32">
        <f t="shared" si="3"/>
        <v>1</v>
      </c>
      <c r="O30" s="19">
        <f t="shared" si="4"/>
        <v>53.05</v>
      </c>
      <c r="P30" s="33">
        <f t="shared" si="8"/>
        <v>0.5</v>
      </c>
      <c r="Q30" s="34">
        <f t="shared" si="9"/>
        <v>4.1666666666666664E-2</v>
      </c>
      <c r="R30" s="35" t="str">
        <f t="shared" si="2"/>
        <v>t9</v>
      </c>
      <c r="S30" s="7">
        <f t="shared" si="7"/>
        <v>11.616666666666674</v>
      </c>
    </row>
    <row r="31" spans="1:19" x14ac:dyDescent="0.2">
      <c r="A31" t="s">
        <v>152</v>
      </c>
      <c r="B31" s="38" t="s">
        <v>90</v>
      </c>
      <c r="C31" s="31">
        <v>23</v>
      </c>
      <c r="D31" s="14">
        <v>16</v>
      </c>
      <c r="E31" s="15">
        <v>30</v>
      </c>
      <c r="F31" s="31">
        <v>25</v>
      </c>
      <c r="G31" s="14">
        <v>21</v>
      </c>
      <c r="H31" s="15">
        <v>3</v>
      </c>
      <c r="I31" s="31">
        <v>25</v>
      </c>
      <c r="J31" s="14">
        <v>22</v>
      </c>
      <c r="K31" s="15">
        <v>3</v>
      </c>
      <c r="L31" s="16">
        <f t="shared" si="0"/>
        <v>52.55</v>
      </c>
      <c r="M31" s="20">
        <f t="shared" si="1"/>
        <v>53.55</v>
      </c>
      <c r="N31" s="32">
        <f t="shared" si="3"/>
        <v>1</v>
      </c>
      <c r="O31" s="19">
        <f t="shared" si="4"/>
        <v>53.05</v>
      </c>
      <c r="P31" s="33">
        <f t="shared" si="8"/>
        <v>0.5</v>
      </c>
      <c r="Q31" s="34">
        <f t="shared" si="9"/>
        <v>4.1666666666666664E-2</v>
      </c>
      <c r="R31" s="35" t="str">
        <f t="shared" si="2"/>
        <v>t9</v>
      </c>
      <c r="S31" s="7">
        <f t="shared" si="7"/>
        <v>11.616666666666674</v>
      </c>
    </row>
    <row r="32" spans="1:19" x14ac:dyDescent="0.2">
      <c r="A32" t="s">
        <v>153</v>
      </c>
      <c r="B32" s="38" t="s">
        <v>94</v>
      </c>
      <c r="C32" s="31">
        <v>23</v>
      </c>
      <c r="D32" s="14">
        <v>16</v>
      </c>
      <c r="E32" s="15">
        <v>30</v>
      </c>
      <c r="F32" s="31">
        <v>26</v>
      </c>
      <c r="G32" s="14">
        <v>9</v>
      </c>
      <c r="H32" s="15">
        <v>40</v>
      </c>
      <c r="I32" s="31">
        <v>26</v>
      </c>
      <c r="J32" s="14">
        <v>10</v>
      </c>
      <c r="K32" s="15">
        <v>40</v>
      </c>
      <c r="L32" s="16">
        <f t="shared" si="0"/>
        <v>65.166666666666671</v>
      </c>
      <c r="M32" s="20">
        <f t="shared" si="1"/>
        <v>66.166666666666671</v>
      </c>
      <c r="N32" s="32">
        <f t="shared" si="3"/>
        <v>1</v>
      </c>
      <c r="O32" s="19">
        <f t="shared" si="4"/>
        <v>65.666666666666671</v>
      </c>
      <c r="P32" s="33">
        <f t="shared" si="8"/>
        <v>0.5</v>
      </c>
      <c r="Q32" s="34">
        <f t="shared" si="9"/>
        <v>4.1666666666666664E-2</v>
      </c>
      <c r="R32" s="35" t="str">
        <f t="shared" si="2"/>
        <v>t10</v>
      </c>
      <c r="S32" s="7">
        <f t="shared" si="7"/>
        <v>5.4666666666666686</v>
      </c>
    </row>
    <row r="33" spans="1:19" x14ac:dyDescent="0.2">
      <c r="A33" t="s">
        <v>154</v>
      </c>
      <c r="B33" s="38" t="s">
        <v>94</v>
      </c>
      <c r="C33" s="31">
        <v>23</v>
      </c>
      <c r="D33" s="14">
        <v>16</v>
      </c>
      <c r="E33" s="15">
        <v>30</v>
      </c>
      <c r="F33" s="31">
        <v>26</v>
      </c>
      <c r="G33" s="14">
        <v>9</v>
      </c>
      <c r="H33" s="15">
        <v>40</v>
      </c>
      <c r="I33" s="31">
        <v>26</v>
      </c>
      <c r="J33" s="14">
        <v>10</v>
      </c>
      <c r="K33" s="15">
        <v>40</v>
      </c>
      <c r="L33" s="16">
        <f t="shared" si="0"/>
        <v>65.166666666666671</v>
      </c>
      <c r="M33" s="20">
        <f t="shared" si="1"/>
        <v>66.166666666666671</v>
      </c>
      <c r="N33" s="32">
        <f t="shared" si="3"/>
        <v>1</v>
      </c>
      <c r="O33" s="19">
        <f t="shared" si="4"/>
        <v>65.666666666666671</v>
      </c>
      <c r="P33" s="33">
        <f t="shared" si="8"/>
        <v>0.5</v>
      </c>
      <c r="Q33" s="34">
        <f t="shared" si="9"/>
        <v>4.1666666666666664E-2</v>
      </c>
      <c r="R33" s="35" t="str">
        <f t="shared" si="2"/>
        <v>t10</v>
      </c>
      <c r="S33" s="7">
        <f t="shared" si="7"/>
        <v>5.4666666666666686</v>
      </c>
    </row>
    <row r="34" spans="1:19" x14ac:dyDescent="0.2">
      <c r="A34" t="s">
        <v>155</v>
      </c>
      <c r="B34" s="38" t="s">
        <v>94</v>
      </c>
      <c r="C34" s="31">
        <v>23</v>
      </c>
      <c r="D34" s="14">
        <v>16</v>
      </c>
      <c r="E34" s="15">
        <v>30</v>
      </c>
      <c r="F34" s="31">
        <v>26</v>
      </c>
      <c r="G34" s="14">
        <v>9</v>
      </c>
      <c r="H34" s="15">
        <v>40</v>
      </c>
      <c r="I34" s="31">
        <v>26</v>
      </c>
      <c r="J34" s="14">
        <v>10</v>
      </c>
      <c r="K34" s="15">
        <v>40</v>
      </c>
      <c r="L34" s="16">
        <f t="shared" si="0"/>
        <v>65.166666666666671</v>
      </c>
      <c r="M34" s="20">
        <f t="shared" si="1"/>
        <v>66.166666666666671</v>
      </c>
      <c r="N34" s="32">
        <f t="shared" si="3"/>
        <v>1</v>
      </c>
      <c r="O34" s="19">
        <f t="shared" si="4"/>
        <v>65.666666666666671</v>
      </c>
      <c r="P34" s="33">
        <f t="shared" si="8"/>
        <v>0.5</v>
      </c>
      <c r="Q34" s="34">
        <f t="shared" si="9"/>
        <v>4.1666666666666664E-2</v>
      </c>
      <c r="R34" s="35" t="str">
        <f t="shared" si="2"/>
        <v>t10</v>
      </c>
      <c r="S34" s="7">
        <f t="shared" si="7"/>
        <v>5.4666666666666686</v>
      </c>
    </row>
    <row r="35" spans="1:19" x14ac:dyDescent="0.2">
      <c r="A35" t="s">
        <v>156</v>
      </c>
      <c r="B35" s="38" t="s">
        <v>98</v>
      </c>
      <c r="C35" s="31">
        <v>23</v>
      </c>
      <c r="D35" s="14">
        <v>16</v>
      </c>
      <c r="E35" s="15">
        <v>30</v>
      </c>
      <c r="F35" s="31">
        <v>26</v>
      </c>
      <c r="G35" s="14">
        <v>16</v>
      </c>
      <c r="H35" s="15">
        <v>8</v>
      </c>
      <c r="I35" s="31">
        <v>26</v>
      </c>
      <c r="J35" s="14">
        <v>17</v>
      </c>
      <c r="K35" s="15">
        <v>9</v>
      </c>
      <c r="L35" s="16">
        <f t="shared" si="0"/>
        <v>71.63333333333334</v>
      </c>
      <c r="M35" s="20">
        <f t="shared" si="1"/>
        <v>72.650000000000006</v>
      </c>
      <c r="N35" s="32">
        <f t="shared" si="3"/>
        <v>1.0166666666666657</v>
      </c>
      <c r="O35" s="19">
        <f t="shared" si="4"/>
        <v>72.14166666666668</v>
      </c>
      <c r="P35" s="33">
        <f t="shared" si="8"/>
        <v>0.50833333333333286</v>
      </c>
      <c r="Q35" s="34">
        <f t="shared" si="9"/>
        <v>4.2361111111111072E-2</v>
      </c>
      <c r="R35" s="35" t="str">
        <f t="shared" si="2"/>
        <v>t11</v>
      </c>
      <c r="S35" s="7">
        <f t="shared" si="7"/>
        <v>2.6833333333333229</v>
      </c>
    </row>
    <row r="36" spans="1:19" x14ac:dyDescent="0.2">
      <c r="A36" t="s">
        <v>157</v>
      </c>
      <c r="B36" s="38" t="s">
        <v>98</v>
      </c>
      <c r="C36" s="31">
        <v>23</v>
      </c>
      <c r="D36" s="14">
        <v>16</v>
      </c>
      <c r="E36" s="15">
        <v>30</v>
      </c>
      <c r="F36" s="31">
        <v>26</v>
      </c>
      <c r="G36" s="14">
        <v>16</v>
      </c>
      <c r="H36" s="15">
        <v>8</v>
      </c>
      <c r="I36" s="31">
        <v>26</v>
      </c>
      <c r="J36" s="14">
        <v>17</v>
      </c>
      <c r="K36" s="15">
        <v>9</v>
      </c>
      <c r="L36" s="16">
        <f t="shared" si="0"/>
        <v>71.63333333333334</v>
      </c>
      <c r="M36" s="20">
        <f t="shared" si="1"/>
        <v>72.650000000000006</v>
      </c>
      <c r="N36" s="32">
        <f t="shared" si="3"/>
        <v>1.0166666666666657</v>
      </c>
      <c r="O36" s="19">
        <f t="shared" si="4"/>
        <v>72.14166666666668</v>
      </c>
      <c r="P36" s="33">
        <f t="shared" si="8"/>
        <v>0.50833333333333286</v>
      </c>
      <c r="Q36" s="34">
        <f t="shared" si="9"/>
        <v>4.2361111111111072E-2</v>
      </c>
      <c r="R36" s="35" t="str">
        <f t="shared" si="2"/>
        <v>t11</v>
      </c>
      <c r="S36" s="7">
        <f t="shared" si="7"/>
        <v>2.6833333333333229</v>
      </c>
    </row>
    <row r="37" spans="1:19" x14ac:dyDescent="0.2">
      <c r="A37" t="s">
        <v>158</v>
      </c>
      <c r="B37" s="38" t="s">
        <v>98</v>
      </c>
      <c r="C37" s="31">
        <v>23</v>
      </c>
      <c r="D37" s="14">
        <v>16</v>
      </c>
      <c r="E37" s="15">
        <v>30</v>
      </c>
      <c r="F37" s="31">
        <v>26</v>
      </c>
      <c r="G37" s="14">
        <v>16</v>
      </c>
      <c r="H37" s="15">
        <v>8</v>
      </c>
      <c r="I37" s="31">
        <v>26</v>
      </c>
      <c r="J37" s="14">
        <v>17</v>
      </c>
      <c r="K37" s="15">
        <v>9</v>
      </c>
      <c r="L37" s="16">
        <f t="shared" si="0"/>
        <v>71.63333333333334</v>
      </c>
      <c r="M37" s="20">
        <f t="shared" si="1"/>
        <v>72.650000000000006</v>
      </c>
      <c r="N37" s="32">
        <f t="shared" si="3"/>
        <v>1.0166666666666657</v>
      </c>
      <c r="O37" s="19">
        <f t="shared" si="4"/>
        <v>72.14166666666668</v>
      </c>
      <c r="P37" s="33">
        <f t="shared" si="8"/>
        <v>0.50833333333333286</v>
      </c>
      <c r="Q37" s="34">
        <f t="shared" si="9"/>
        <v>4.2361111111111072E-2</v>
      </c>
      <c r="R37" s="35" t="str">
        <f t="shared" si="2"/>
        <v>t11</v>
      </c>
      <c r="S37" s="7">
        <f t="shared" si="7"/>
        <v>2.6833333333333229</v>
      </c>
    </row>
    <row r="38" spans="1:19" x14ac:dyDescent="0.2">
      <c r="A38" t="s">
        <v>159</v>
      </c>
      <c r="B38" s="38" t="s">
        <v>102</v>
      </c>
      <c r="C38" s="31">
        <v>23</v>
      </c>
      <c r="D38" s="14">
        <v>16</v>
      </c>
      <c r="E38" s="15">
        <v>30</v>
      </c>
      <c r="F38" s="31">
        <v>26</v>
      </c>
      <c r="G38" s="14">
        <v>19</v>
      </c>
      <c r="H38" s="15">
        <v>50</v>
      </c>
      <c r="I38" s="31">
        <v>26</v>
      </c>
      <c r="J38" s="14">
        <v>21</v>
      </c>
      <c r="K38" s="15">
        <v>25</v>
      </c>
      <c r="L38" s="16">
        <f t="shared" si="0"/>
        <v>75.333333333333329</v>
      </c>
      <c r="M38" s="20">
        <f t="shared" si="1"/>
        <v>76.916666666666671</v>
      </c>
      <c r="N38" s="32">
        <f t="shared" si="3"/>
        <v>1.5833333333333428</v>
      </c>
      <c r="O38" s="19">
        <f t="shared" si="4"/>
        <v>76.125</v>
      </c>
      <c r="P38" s="33">
        <f t="shared" si="8"/>
        <v>0.7916666666666714</v>
      </c>
      <c r="Q38" s="34">
        <f t="shared" si="9"/>
        <v>6.5972222222222612E-2</v>
      </c>
      <c r="R38" s="35" t="str">
        <f t="shared" si="2"/>
        <v>t12</v>
      </c>
      <c r="S38" s="7">
        <f t="shared" si="7"/>
        <v>10.666666666666657</v>
      </c>
    </row>
    <row r="39" spans="1:19" x14ac:dyDescent="0.2">
      <c r="A39" t="s">
        <v>160</v>
      </c>
      <c r="B39" s="38" t="s">
        <v>102</v>
      </c>
      <c r="C39" s="31">
        <v>23</v>
      </c>
      <c r="D39" s="14">
        <v>16</v>
      </c>
      <c r="E39" s="15">
        <v>30</v>
      </c>
      <c r="F39" s="31">
        <v>26</v>
      </c>
      <c r="G39" s="14">
        <v>19</v>
      </c>
      <c r="H39" s="15">
        <v>50</v>
      </c>
      <c r="I39" s="31">
        <v>26</v>
      </c>
      <c r="J39" s="14">
        <v>21</v>
      </c>
      <c r="K39" s="15">
        <v>25</v>
      </c>
      <c r="L39" s="16">
        <f t="shared" si="0"/>
        <v>75.333333333333329</v>
      </c>
      <c r="M39" s="20">
        <f t="shared" si="1"/>
        <v>76.916666666666671</v>
      </c>
      <c r="N39" s="32">
        <f t="shared" si="3"/>
        <v>1.5833333333333428</v>
      </c>
      <c r="O39" s="19">
        <f t="shared" si="4"/>
        <v>76.125</v>
      </c>
      <c r="P39" s="33">
        <f t="shared" si="8"/>
        <v>0.7916666666666714</v>
      </c>
      <c r="Q39" s="34">
        <f t="shared" si="9"/>
        <v>6.5972222222222612E-2</v>
      </c>
      <c r="R39" s="35" t="str">
        <f t="shared" si="2"/>
        <v>t12</v>
      </c>
      <c r="S39" s="7">
        <f t="shared" si="7"/>
        <v>10.666666666666657</v>
      </c>
    </row>
    <row r="40" spans="1:19" x14ac:dyDescent="0.2">
      <c r="A40" t="s">
        <v>161</v>
      </c>
      <c r="B40" s="38" t="s">
        <v>102</v>
      </c>
      <c r="C40" s="31">
        <v>23</v>
      </c>
      <c r="D40" s="14">
        <v>16</v>
      </c>
      <c r="E40" s="15">
        <v>30</v>
      </c>
      <c r="F40" s="31">
        <v>26</v>
      </c>
      <c r="G40" s="14">
        <v>19</v>
      </c>
      <c r="H40" s="15">
        <v>50</v>
      </c>
      <c r="I40" s="31">
        <v>26</v>
      </c>
      <c r="J40" s="14">
        <v>21</v>
      </c>
      <c r="K40" s="15">
        <v>25</v>
      </c>
      <c r="L40" s="16">
        <f t="shared" si="0"/>
        <v>75.333333333333329</v>
      </c>
      <c r="M40" s="20">
        <f t="shared" si="1"/>
        <v>76.916666666666671</v>
      </c>
      <c r="N40" s="32">
        <f t="shared" si="3"/>
        <v>1.5833333333333428</v>
      </c>
      <c r="O40" s="19">
        <f t="shared" si="4"/>
        <v>76.125</v>
      </c>
      <c r="P40" s="33">
        <f t="shared" si="8"/>
        <v>0.7916666666666714</v>
      </c>
      <c r="Q40" s="34">
        <f t="shared" si="9"/>
        <v>6.5972222222222612E-2</v>
      </c>
      <c r="R40" s="35" t="str">
        <f t="shared" si="2"/>
        <v>t12</v>
      </c>
      <c r="S40" s="7">
        <f t="shared" si="7"/>
        <v>10.666666666666657</v>
      </c>
    </row>
    <row r="41" spans="1:19" x14ac:dyDescent="0.2">
      <c r="A41" t="s">
        <v>162</v>
      </c>
      <c r="B41" s="38" t="s">
        <v>106</v>
      </c>
      <c r="C41" s="31">
        <v>23</v>
      </c>
      <c r="D41" s="14">
        <v>16</v>
      </c>
      <c r="E41" s="15">
        <v>30</v>
      </c>
      <c r="F41" s="31">
        <v>27</v>
      </c>
      <c r="G41" s="14">
        <v>8</v>
      </c>
      <c r="H41" s="15">
        <v>5</v>
      </c>
      <c r="I41" s="31">
        <v>27</v>
      </c>
      <c r="J41" s="14">
        <v>9</v>
      </c>
      <c r="K41" s="15">
        <v>10</v>
      </c>
      <c r="L41" s="16">
        <f t="shared" si="0"/>
        <v>87.583333333333329</v>
      </c>
      <c r="M41" s="20">
        <f t="shared" si="1"/>
        <v>88.666666666666671</v>
      </c>
      <c r="N41" s="32">
        <f t="shared" si="3"/>
        <v>1.0833333333333428</v>
      </c>
      <c r="O41" s="19">
        <f t="shared" si="4"/>
        <v>88.125</v>
      </c>
      <c r="P41" s="33">
        <f t="shared" si="8"/>
        <v>0.5416666666666714</v>
      </c>
      <c r="Q41" s="34">
        <f t="shared" si="9"/>
        <v>4.5138888888889284E-2</v>
      </c>
      <c r="R41" s="35" t="str">
        <f t="shared" si="2"/>
        <v>t13</v>
      </c>
      <c r="S41" s="7">
        <f t="shared" si="7"/>
        <v>3</v>
      </c>
    </row>
    <row r="42" spans="1:19" x14ac:dyDescent="0.2">
      <c r="A42" t="s">
        <v>163</v>
      </c>
      <c r="B42" s="38" t="s">
        <v>106</v>
      </c>
      <c r="C42" s="31">
        <v>23</v>
      </c>
      <c r="D42" s="14">
        <v>16</v>
      </c>
      <c r="E42" s="15">
        <v>30</v>
      </c>
      <c r="F42" s="31">
        <v>27</v>
      </c>
      <c r="G42" s="14">
        <v>8</v>
      </c>
      <c r="H42" s="15">
        <v>5</v>
      </c>
      <c r="I42" s="31">
        <v>27</v>
      </c>
      <c r="J42" s="14">
        <v>9</v>
      </c>
      <c r="K42" s="15">
        <v>10</v>
      </c>
      <c r="L42" s="16">
        <f t="shared" si="0"/>
        <v>87.583333333333329</v>
      </c>
      <c r="M42" s="20">
        <f t="shared" si="1"/>
        <v>88.666666666666671</v>
      </c>
      <c r="N42" s="32">
        <f t="shared" si="3"/>
        <v>1.0833333333333428</v>
      </c>
      <c r="O42" s="19">
        <f t="shared" si="4"/>
        <v>88.125</v>
      </c>
      <c r="P42" s="33">
        <f t="shared" si="8"/>
        <v>0.5416666666666714</v>
      </c>
      <c r="Q42" s="34">
        <f t="shared" si="9"/>
        <v>4.5138888888889284E-2</v>
      </c>
      <c r="R42" s="35" t="str">
        <f t="shared" si="2"/>
        <v>t13</v>
      </c>
      <c r="S42" s="7">
        <f t="shared" si="7"/>
        <v>3</v>
      </c>
    </row>
    <row r="43" spans="1:19" x14ac:dyDescent="0.2">
      <c r="A43" t="s">
        <v>164</v>
      </c>
      <c r="B43" s="38" t="s">
        <v>106</v>
      </c>
      <c r="C43" s="31">
        <v>23</v>
      </c>
      <c r="D43" s="14">
        <v>16</v>
      </c>
      <c r="E43" s="15">
        <v>30</v>
      </c>
      <c r="F43" s="31">
        <v>27</v>
      </c>
      <c r="G43" s="14">
        <v>8</v>
      </c>
      <c r="H43" s="15">
        <v>5</v>
      </c>
      <c r="I43" s="31">
        <v>27</v>
      </c>
      <c r="J43" s="14">
        <v>9</v>
      </c>
      <c r="K43" s="15">
        <v>10</v>
      </c>
      <c r="L43" s="16">
        <f t="shared" si="0"/>
        <v>87.583333333333329</v>
      </c>
      <c r="M43" s="20">
        <f t="shared" si="1"/>
        <v>88.666666666666671</v>
      </c>
      <c r="N43" s="32">
        <f t="shared" si="3"/>
        <v>1.0833333333333428</v>
      </c>
      <c r="O43" s="19">
        <f t="shared" si="4"/>
        <v>88.125</v>
      </c>
      <c r="P43" s="33">
        <f t="shared" si="8"/>
        <v>0.5416666666666714</v>
      </c>
      <c r="Q43" s="34">
        <f t="shared" si="9"/>
        <v>4.5138888888889284E-2</v>
      </c>
      <c r="R43" s="35" t="str">
        <f t="shared" si="2"/>
        <v>t13</v>
      </c>
      <c r="S43" s="7">
        <f t="shared" si="7"/>
        <v>3</v>
      </c>
    </row>
    <row r="44" spans="1:19" x14ac:dyDescent="0.2">
      <c r="A44" t="s">
        <v>165</v>
      </c>
      <c r="B44" s="38" t="s">
        <v>110</v>
      </c>
      <c r="C44" s="31">
        <v>23</v>
      </c>
      <c r="D44" s="14">
        <v>16</v>
      </c>
      <c r="E44" s="15">
        <v>30</v>
      </c>
      <c r="F44" s="31">
        <v>27</v>
      </c>
      <c r="G44" s="14">
        <v>12</v>
      </c>
      <c r="H44" s="15">
        <v>10</v>
      </c>
      <c r="I44" s="31">
        <v>27</v>
      </c>
      <c r="J44" s="14">
        <v>13</v>
      </c>
      <c r="K44" s="15">
        <v>10</v>
      </c>
      <c r="L44" s="16">
        <f t="shared" si="0"/>
        <v>91.666666666666671</v>
      </c>
      <c r="M44" s="20">
        <f t="shared" si="1"/>
        <v>92.666666666666671</v>
      </c>
      <c r="N44" s="32">
        <f t="shared" si="3"/>
        <v>1</v>
      </c>
      <c r="O44" s="19">
        <f t="shared" si="4"/>
        <v>92.166666666666671</v>
      </c>
      <c r="P44" s="33">
        <f t="shared" si="8"/>
        <v>0.5</v>
      </c>
      <c r="Q44" s="34">
        <f t="shared" si="9"/>
        <v>4.1666666666666664E-2</v>
      </c>
      <c r="R44" s="35" t="str">
        <f t="shared" si="2"/>
        <v>t14</v>
      </c>
      <c r="S44" s="7">
        <f t="shared" si="7"/>
        <v>3.0999999999999943</v>
      </c>
    </row>
    <row r="45" spans="1:19" x14ac:dyDescent="0.2">
      <c r="A45" t="s">
        <v>166</v>
      </c>
      <c r="B45" s="38" t="s">
        <v>110</v>
      </c>
      <c r="C45" s="31">
        <v>23</v>
      </c>
      <c r="D45" s="14">
        <v>16</v>
      </c>
      <c r="E45" s="15">
        <v>30</v>
      </c>
      <c r="F45" s="31">
        <v>27</v>
      </c>
      <c r="G45" s="14">
        <v>12</v>
      </c>
      <c r="H45" s="15">
        <v>10</v>
      </c>
      <c r="I45" s="31">
        <v>27</v>
      </c>
      <c r="J45" s="14">
        <v>13</v>
      </c>
      <c r="K45" s="15">
        <v>10</v>
      </c>
      <c r="L45" s="16">
        <f t="shared" si="0"/>
        <v>91.666666666666671</v>
      </c>
      <c r="M45" s="20">
        <f t="shared" si="1"/>
        <v>92.666666666666671</v>
      </c>
      <c r="N45" s="32">
        <f t="shared" si="3"/>
        <v>1</v>
      </c>
      <c r="O45" s="19">
        <f t="shared" si="4"/>
        <v>92.166666666666671</v>
      </c>
      <c r="P45" s="33">
        <f t="shared" si="8"/>
        <v>0.5</v>
      </c>
      <c r="Q45" s="34">
        <f t="shared" si="9"/>
        <v>4.1666666666666664E-2</v>
      </c>
      <c r="R45" s="35" t="str">
        <f t="shared" si="2"/>
        <v>t14</v>
      </c>
      <c r="S45" s="7">
        <f t="shared" si="7"/>
        <v>3.0999999999999943</v>
      </c>
    </row>
    <row r="46" spans="1:19" x14ac:dyDescent="0.2">
      <c r="A46" t="s">
        <v>167</v>
      </c>
      <c r="B46" s="38" t="s">
        <v>110</v>
      </c>
      <c r="C46" s="31">
        <v>23</v>
      </c>
      <c r="D46" s="14">
        <v>16</v>
      </c>
      <c r="E46" s="15">
        <v>30</v>
      </c>
      <c r="F46" s="31">
        <v>27</v>
      </c>
      <c r="G46" s="14">
        <v>12</v>
      </c>
      <c r="H46" s="15">
        <v>10</v>
      </c>
      <c r="I46" s="31">
        <v>27</v>
      </c>
      <c r="J46" s="14">
        <v>13</v>
      </c>
      <c r="K46" s="15">
        <v>10</v>
      </c>
      <c r="L46" s="16">
        <f t="shared" si="0"/>
        <v>91.666666666666671</v>
      </c>
      <c r="M46" s="20">
        <f t="shared" si="1"/>
        <v>92.666666666666671</v>
      </c>
      <c r="N46" s="32">
        <f t="shared" si="3"/>
        <v>1</v>
      </c>
      <c r="O46" s="19">
        <f t="shared" si="4"/>
        <v>92.166666666666671</v>
      </c>
      <c r="P46" s="33">
        <f t="shared" si="8"/>
        <v>0.5</v>
      </c>
      <c r="Q46" s="34">
        <f t="shared" si="9"/>
        <v>4.1666666666666664E-2</v>
      </c>
      <c r="R46" s="35" t="str">
        <f t="shared" si="2"/>
        <v>t14</v>
      </c>
      <c r="S46" s="7">
        <f t="shared" si="7"/>
        <v>3.0999999999999943</v>
      </c>
    </row>
    <row r="47" spans="1:19" x14ac:dyDescent="0.2">
      <c r="A47" t="s">
        <v>168</v>
      </c>
      <c r="B47" s="38" t="s">
        <v>114</v>
      </c>
      <c r="C47" s="31">
        <v>23</v>
      </c>
      <c r="D47" s="14">
        <v>16</v>
      </c>
      <c r="E47" s="15">
        <v>30</v>
      </c>
      <c r="F47" s="31">
        <v>27</v>
      </c>
      <c r="G47" s="14">
        <v>16</v>
      </c>
      <c r="H47" s="15">
        <v>16</v>
      </c>
      <c r="I47" s="31">
        <v>27</v>
      </c>
      <c r="J47" s="14">
        <v>17</v>
      </c>
      <c r="K47" s="15">
        <v>14</v>
      </c>
      <c r="L47" s="16">
        <f t="shared" si="0"/>
        <v>95.766666666666666</v>
      </c>
      <c r="M47" s="20">
        <f t="shared" si="1"/>
        <v>96.733333333333334</v>
      </c>
      <c r="N47" s="32">
        <f t="shared" si="3"/>
        <v>0.96666666666666856</v>
      </c>
      <c r="O47" s="19">
        <f t="shared" si="4"/>
        <v>96.25</v>
      </c>
      <c r="P47" s="33">
        <f t="shared" si="8"/>
        <v>0.48333333333333428</v>
      </c>
      <c r="Q47" s="34">
        <f t="shared" si="9"/>
        <v>4.0277777777777857E-2</v>
      </c>
      <c r="R47" s="35" t="str">
        <f t="shared" si="2"/>
        <v>t15</v>
      </c>
      <c r="S47" s="7">
        <f t="shared" si="7"/>
        <v>2.9500000000000028</v>
      </c>
    </row>
    <row r="48" spans="1:19" x14ac:dyDescent="0.2">
      <c r="A48" t="s">
        <v>169</v>
      </c>
      <c r="B48" s="38" t="s">
        <v>114</v>
      </c>
      <c r="C48" s="31">
        <v>23</v>
      </c>
      <c r="D48" s="14">
        <v>16</v>
      </c>
      <c r="E48" s="15">
        <v>30</v>
      </c>
      <c r="F48" s="31">
        <v>27</v>
      </c>
      <c r="G48" s="14">
        <v>16</v>
      </c>
      <c r="H48" s="15">
        <v>16</v>
      </c>
      <c r="I48" s="31">
        <v>27</v>
      </c>
      <c r="J48" s="14">
        <v>17</v>
      </c>
      <c r="K48" s="15">
        <v>14</v>
      </c>
      <c r="L48" s="16">
        <f t="shared" si="0"/>
        <v>95.766666666666666</v>
      </c>
      <c r="M48" s="20">
        <f t="shared" si="1"/>
        <v>96.733333333333334</v>
      </c>
      <c r="N48" s="32">
        <f t="shared" si="3"/>
        <v>0.96666666666666856</v>
      </c>
      <c r="O48" s="19">
        <f t="shared" si="4"/>
        <v>96.25</v>
      </c>
      <c r="P48" s="33">
        <f t="shared" si="8"/>
        <v>0.48333333333333428</v>
      </c>
      <c r="Q48" s="34">
        <f t="shared" si="9"/>
        <v>4.0277777777777857E-2</v>
      </c>
      <c r="R48" s="35" t="str">
        <f t="shared" si="2"/>
        <v>t15</v>
      </c>
      <c r="S48" s="7">
        <f t="shared" si="7"/>
        <v>2.9500000000000028</v>
      </c>
    </row>
    <row r="49" spans="1:19" x14ac:dyDescent="0.2">
      <c r="A49" t="s">
        <v>170</v>
      </c>
      <c r="B49" s="38" t="s">
        <v>114</v>
      </c>
      <c r="C49" s="31">
        <v>23</v>
      </c>
      <c r="D49" s="14">
        <v>16</v>
      </c>
      <c r="E49" s="15">
        <v>30</v>
      </c>
      <c r="F49" s="31">
        <v>27</v>
      </c>
      <c r="G49" s="14">
        <v>16</v>
      </c>
      <c r="H49" s="15">
        <v>16</v>
      </c>
      <c r="I49" s="31">
        <v>27</v>
      </c>
      <c r="J49" s="14">
        <v>17</v>
      </c>
      <c r="K49" s="15">
        <v>14</v>
      </c>
      <c r="L49" s="16">
        <f t="shared" si="0"/>
        <v>95.766666666666666</v>
      </c>
      <c r="M49" s="20">
        <f t="shared" si="1"/>
        <v>96.733333333333334</v>
      </c>
      <c r="N49" s="32">
        <f t="shared" si="3"/>
        <v>0.96666666666666856</v>
      </c>
      <c r="O49" s="19">
        <f t="shared" si="4"/>
        <v>96.25</v>
      </c>
      <c r="P49" s="33">
        <f t="shared" si="8"/>
        <v>0.48333333333333428</v>
      </c>
      <c r="Q49" s="34">
        <f t="shared" si="9"/>
        <v>4.0277777777777857E-2</v>
      </c>
      <c r="R49" s="35" t="str">
        <f t="shared" si="2"/>
        <v>t15</v>
      </c>
      <c r="S49" s="7">
        <f t="shared" si="7"/>
        <v>2.9500000000000028</v>
      </c>
    </row>
    <row r="50" spans="1:19" x14ac:dyDescent="0.2">
      <c r="A50" t="s">
        <v>171</v>
      </c>
      <c r="B50" s="38" t="s">
        <v>118</v>
      </c>
      <c r="C50" s="31">
        <v>23</v>
      </c>
      <c r="D50" s="14">
        <v>16</v>
      </c>
      <c r="E50" s="15">
        <v>30</v>
      </c>
      <c r="F50" s="31">
        <v>27</v>
      </c>
      <c r="G50" s="14">
        <v>20</v>
      </c>
      <c r="H50" s="15">
        <v>11</v>
      </c>
      <c r="I50" s="31">
        <v>27</v>
      </c>
      <c r="J50" s="14">
        <v>21</v>
      </c>
      <c r="K50" s="15">
        <v>12</v>
      </c>
      <c r="L50" s="16">
        <f t="shared" si="0"/>
        <v>99.683333333333337</v>
      </c>
      <c r="M50" s="20">
        <f t="shared" si="1"/>
        <v>100.7</v>
      </c>
      <c r="N50" s="32">
        <f t="shared" si="3"/>
        <v>1.0166666666666657</v>
      </c>
      <c r="O50" s="19">
        <f t="shared" si="4"/>
        <v>100.19166666666666</v>
      </c>
      <c r="P50" s="33">
        <f t="shared" si="8"/>
        <v>0.50833333333333286</v>
      </c>
      <c r="Q50" s="34">
        <f t="shared" si="9"/>
        <v>4.2361111111111072E-2</v>
      </c>
      <c r="R50" s="35" t="str">
        <f t="shared" si="2"/>
        <v>t16</v>
      </c>
      <c r="S50" s="7">
        <f t="shared" si="7"/>
        <v>18.916666666666657</v>
      </c>
    </row>
    <row r="51" spans="1:19" x14ac:dyDescent="0.2">
      <c r="A51" t="s">
        <v>172</v>
      </c>
      <c r="B51" s="38" t="s">
        <v>118</v>
      </c>
      <c r="C51" s="31">
        <v>23</v>
      </c>
      <c r="D51" s="14">
        <v>16</v>
      </c>
      <c r="E51" s="15">
        <v>30</v>
      </c>
      <c r="F51" s="31">
        <v>27</v>
      </c>
      <c r="G51" s="14">
        <v>20</v>
      </c>
      <c r="H51" s="15">
        <v>11</v>
      </c>
      <c r="I51" s="31">
        <v>27</v>
      </c>
      <c r="J51" s="14">
        <v>21</v>
      </c>
      <c r="K51" s="15">
        <v>12</v>
      </c>
      <c r="L51" s="16">
        <f t="shared" si="0"/>
        <v>99.683333333333337</v>
      </c>
      <c r="M51" s="20">
        <f t="shared" si="1"/>
        <v>100.7</v>
      </c>
      <c r="N51" s="32">
        <f t="shared" si="3"/>
        <v>1.0166666666666657</v>
      </c>
      <c r="O51" s="19">
        <f t="shared" si="4"/>
        <v>100.19166666666666</v>
      </c>
      <c r="P51" s="33">
        <f t="shared" si="8"/>
        <v>0.50833333333333286</v>
      </c>
      <c r="Q51" s="34">
        <f t="shared" si="9"/>
        <v>4.2361111111111072E-2</v>
      </c>
      <c r="R51" s="35" t="str">
        <f t="shared" si="2"/>
        <v>t16</v>
      </c>
      <c r="S51" s="7">
        <f t="shared" si="7"/>
        <v>18.916666666666657</v>
      </c>
    </row>
    <row r="52" spans="1:19" x14ac:dyDescent="0.2">
      <c r="A52" t="s">
        <v>173</v>
      </c>
      <c r="B52" s="38" t="s">
        <v>118</v>
      </c>
      <c r="C52" s="31">
        <v>23</v>
      </c>
      <c r="D52" s="14">
        <v>16</v>
      </c>
      <c r="E52" s="15">
        <v>30</v>
      </c>
      <c r="F52" s="31">
        <v>27</v>
      </c>
      <c r="G52" s="14">
        <v>20</v>
      </c>
      <c r="H52" s="15">
        <v>11</v>
      </c>
      <c r="I52" s="31">
        <v>27</v>
      </c>
      <c r="J52" s="14">
        <v>21</v>
      </c>
      <c r="K52" s="15">
        <v>12</v>
      </c>
      <c r="L52" s="16">
        <f t="shared" si="0"/>
        <v>99.683333333333337</v>
      </c>
      <c r="M52" s="20">
        <f t="shared" si="1"/>
        <v>100.7</v>
      </c>
      <c r="N52" s="32">
        <f t="shared" si="3"/>
        <v>1.0166666666666657</v>
      </c>
      <c r="O52" s="19">
        <f t="shared" si="4"/>
        <v>100.19166666666666</v>
      </c>
      <c r="P52" s="33">
        <f t="shared" si="8"/>
        <v>0.50833333333333286</v>
      </c>
      <c r="Q52" s="34">
        <f t="shared" si="9"/>
        <v>4.2361111111111072E-2</v>
      </c>
      <c r="R52" s="35" t="str">
        <f t="shared" si="2"/>
        <v>t16</v>
      </c>
      <c r="S52" s="7">
        <f t="shared" si="7"/>
        <v>18.916666666666657</v>
      </c>
    </row>
    <row r="53" spans="1:19" x14ac:dyDescent="0.2">
      <c r="A53" t="s">
        <v>174</v>
      </c>
      <c r="B53" s="38" t="s">
        <v>122</v>
      </c>
      <c r="C53" s="31">
        <v>23</v>
      </c>
      <c r="D53" s="14">
        <v>16</v>
      </c>
      <c r="E53" s="15">
        <v>30</v>
      </c>
      <c r="F53" s="31">
        <v>28</v>
      </c>
      <c r="G53" s="14">
        <v>16</v>
      </c>
      <c r="H53" s="15">
        <v>7</v>
      </c>
      <c r="I53" s="31">
        <v>28</v>
      </c>
      <c r="J53" s="14">
        <v>17</v>
      </c>
      <c r="K53" s="15">
        <v>17</v>
      </c>
      <c r="L53" s="16">
        <f t="shared" si="0"/>
        <v>119.61666666666666</v>
      </c>
      <c r="M53" s="20">
        <f t="shared" si="1"/>
        <v>120.78333333333333</v>
      </c>
      <c r="N53" s="32">
        <f t="shared" si="3"/>
        <v>1.1666666666666714</v>
      </c>
      <c r="O53" s="19">
        <f t="shared" si="4"/>
        <v>120.19999999999999</v>
      </c>
      <c r="P53" s="33">
        <f t="shared" si="8"/>
        <v>0.5833333333333357</v>
      </c>
      <c r="Q53" s="34">
        <f t="shared" si="9"/>
        <v>4.8611111111111306E-2</v>
      </c>
      <c r="R53" s="35" t="str">
        <f t="shared" si="2"/>
        <v>t17</v>
      </c>
      <c r="S53" s="7"/>
    </row>
    <row r="54" spans="1:19" x14ac:dyDescent="0.2">
      <c r="A54" t="s">
        <v>175</v>
      </c>
      <c r="B54" s="38" t="s">
        <v>122</v>
      </c>
      <c r="C54" s="31">
        <v>23</v>
      </c>
      <c r="D54" s="14">
        <v>16</v>
      </c>
      <c r="E54" s="15">
        <v>30</v>
      </c>
      <c r="F54" s="31">
        <v>28</v>
      </c>
      <c r="G54" s="14">
        <v>16</v>
      </c>
      <c r="H54" s="15">
        <v>7</v>
      </c>
      <c r="I54" s="31">
        <v>28</v>
      </c>
      <c r="J54" s="14">
        <v>17</v>
      </c>
      <c r="K54" s="15">
        <v>17</v>
      </c>
      <c r="L54" s="16">
        <f t="shared" si="0"/>
        <v>119.61666666666666</v>
      </c>
      <c r="M54" s="20">
        <f t="shared" si="1"/>
        <v>120.78333333333333</v>
      </c>
      <c r="N54" s="32">
        <f t="shared" si="3"/>
        <v>1.1666666666666714</v>
      </c>
      <c r="O54" s="19">
        <f t="shared" si="4"/>
        <v>120.19999999999999</v>
      </c>
      <c r="P54" s="33">
        <f t="shared" si="8"/>
        <v>0.5833333333333357</v>
      </c>
      <c r="Q54" s="34">
        <f t="shared" si="9"/>
        <v>4.8611111111111306E-2</v>
      </c>
      <c r="R54" s="35" t="str">
        <f t="shared" si="2"/>
        <v>t17</v>
      </c>
      <c r="S54" s="7"/>
    </row>
    <row r="55" spans="1:19" x14ac:dyDescent="0.2">
      <c r="A55" t="s">
        <v>176</v>
      </c>
      <c r="B55" s="38" t="s">
        <v>122</v>
      </c>
      <c r="C55" s="31">
        <v>23</v>
      </c>
      <c r="D55" s="14">
        <v>16</v>
      </c>
      <c r="E55" s="15">
        <v>30</v>
      </c>
      <c r="F55" s="31">
        <v>28</v>
      </c>
      <c r="G55" s="14">
        <v>16</v>
      </c>
      <c r="H55" s="15">
        <v>7</v>
      </c>
      <c r="I55" s="31">
        <v>28</v>
      </c>
      <c r="J55" s="14">
        <v>17</v>
      </c>
      <c r="K55" s="15">
        <v>17</v>
      </c>
      <c r="L55" s="16">
        <f t="shared" si="0"/>
        <v>119.61666666666666</v>
      </c>
      <c r="M55" s="20">
        <f t="shared" si="1"/>
        <v>120.78333333333333</v>
      </c>
      <c r="N55" s="32">
        <f t="shared" si="3"/>
        <v>1.1666666666666714</v>
      </c>
      <c r="O55" s="19">
        <f t="shared" si="4"/>
        <v>120.19999999999999</v>
      </c>
      <c r="P55" s="33">
        <f t="shared" si="8"/>
        <v>0.5833333333333357</v>
      </c>
      <c r="Q55" s="34">
        <f t="shared" si="9"/>
        <v>4.8611111111111306E-2</v>
      </c>
      <c r="R55" s="35" t="str">
        <f t="shared" si="2"/>
        <v>t17</v>
      </c>
      <c r="S55" s="7"/>
    </row>
  </sheetData>
  <mergeCells count="3">
    <mergeCell ref="C3:E3"/>
    <mergeCell ref="F3:H3"/>
    <mergeCell ref="I3:K3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38"/>
  <sheetViews>
    <sheetView topLeftCell="Y1" zoomScale="130" zoomScaleNormal="130" zoomScalePageLayoutView="130" workbookViewId="0">
      <selection activeCell="Z3" sqref="Z3"/>
    </sheetView>
  </sheetViews>
  <sheetFormatPr baseColWidth="10" defaultColWidth="8.83203125" defaultRowHeight="15" x14ac:dyDescent="0.2"/>
  <cols>
    <col min="1" max="1" width="8.83203125" style="48"/>
    <col min="2" max="2" width="8.83203125" style="41"/>
    <col min="3" max="5" width="15.5" style="43" customWidth="1"/>
    <col min="6" max="6" width="21.5" style="43" customWidth="1"/>
    <col min="7" max="7" width="13.33203125" style="43" customWidth="1"/>
    <col min="8" max="8" width="13.5" style="43" customWidth="1"/>
    <col min="9" max="9" width="21.5" style="43" customWidth="1"/>
    <col min="10" max="14" width="14.6640625" style="43" customWidth="1"/>
    <col min="15" max="15" width="14.6640625" style="44" customWidth="1"/>
    <col min="16" max="16" width="14.6640625" style="43" customWidth="1"/>
    <col min="17" max="17" width="12.6640625" style="48" bestFit="1" customWidth="1"/>
    <col min="18" max="18" width="17.5" style="48" bestFit="1" customWidth="1"/>
    <col min="19" max="19" width="11.83203125" style="48" bestFit="1" customWidth="1"/>
    <col min="20" max="20" width="14.6640625" style="48" bestFit="1" customWidth="1"/>
    <col min="21" max="21" width="31.6640625" style="48" bestFit="1" customWidth="1"/>
    <col min="22" max="22" width="12.5" style="49" customWidth="1"/>
    <col min="23" max="23" width="12.5" style="43" customWidth="1"/>
    <col min="24" max="24" width="12.5" style="43" bestFit="1" customWidth="1"/>
    <col min="25" max="25" width="10.1640625" style="84" bestFit="1" customWidth="1"/>
    <col min="26" max="26" width="8.83203125" style="84"/>
    <col min="27" max="27" width="12.33203125" style="51" bestFit="1" customWidth="1"/>
    <col min="28" max="28" width="13.1640625" style="50" bestFit="1" customWidth="1"/>
    <col min="29" max="29" width="13.1640625" style="43" bestFit="1" customWidth="1"/>
    <col min="30" max="32" width="14.1640625" style="43" bestFit="1" customWidth="1"/>
    <col min="33" max="33" width="10.1640625" style="50" customWidth="1"/>
    <col min="34" max="34" width="8.83203125" style="50"/>
    <col min="35" max="35" width="14.1640625" style="50" bestFit="1" customWidth="1"/>
    <col min="36" max="36" width="14.1640625" style="50" customWidth="1"/>
    <col min="37" max="240" width="8.83203125" style="50"/>
    <col min="241" max="241" width="15.5" style="50" customWidth="1"/>
    <col min="242" max="242" width="23" style="50" customWidth="1"/>
    <col min="243" max="243" width="21.5" style="50" customWidth="1"/>
    <col min="244" max="244" width="13.5" style="50" customWidth="1"/>
    <col min="245" max="245" width="21.5" style="50" customWidth="1"/>
    <col min="246" max="246" width="13.33203125" style="50" customWidth="1"/>
    <col min="247" max="250" width="14.6640625" style="50" customWidth="1"/>
    <col min="251" max="251" width="12.6640625" style="50" bestFit="1" customWidth="1"/>
    <col min="252" max="252" width="11.83203125" style="50" bestFit="1" customWidth="1"/>
    <col min="253" max="253" width="31.6640625" style="50" bestFit="1" customWidth="1"/>
    <col min="254" max="255" width="12.5" style="50" customWidth="1"/>
    <col min="256" max="256" width="12.5" style="50" bestFit="1" customWidth="1"/>
    <col min="257" max="257" width="10.1640625" style="50" bestFit="1" customWidth="1"/>
    <col min="258" max="258" width="8.83203125" style="50"/>
    <col min="259" max="259" width="12.33203125" style="50" bestFit="1" customWidth="1"/>
    <col min="260" max="261" width="13.1640625" style="50" bestFit="1" customWidth="1"/>
    <col min="262" max="264" width="14.1640625" style="50" bestFit="1" customWidth="1"/>
    <col min="265" max="265" width="16.1640625" style="50" bestFit="1" customWidth="1"/>
    <col min="266" max="266" width="21.83203125" style="50" bestFit="1" customWidth="1"/>
    <col min="267" max="267" width="21.83203125" style="50" customWidth="1"/>
    <col min="268" max="268" width="19.1640625" style="50" bestFit="1" customWidth="1"/>
    <col min="269" max="496" width="8.83203125" style="50"/>
    <col min="497" max="497" width="15.5" style="50" customWidth="1"/>
    <col min="498" max="498" width="23" style="50" customWidth="1"/>
    <col min="499" max="499" width="21.5" style="50" customWidth="1"/>
    <col min="500" max="500" width="13.5" style="50" customWidth="1"/>
    <col min="501" max="501" width="21.5" style="50" customWidth="1"/>
    <col min="502" max="502" width="13.33203125" style="50" customWidth="1"/>
    <col min="503" max="506" width="14.6640625" style="50" customWidth="1"/>
    <col min="507" max="507" width="12.6640625" style="50" bestFit="1" customWidth="1"/>
    <col min="508" max="508" width="11.83203125" style="50" bestFit="1" customWidth="1"/>
    <col min="509" max="509" width="31.6640625" style="50" bestFit="1" customWidth="1"/>
    <col min="510" max="511" width="12.5" style="50" customWidth="1"/>
    <col min="512" max="512" width="12.5" style="50" bestFit="1" customWidth="1"/>
    <col min="513" max="513" width="10.1640625" style="50" bestFit="1" customWidth="1"/>
    <col min="514" max="514" width="8.83203125" style="50"/>
    <col min="515" max="515" width="12.33203125" style="50" bestFit="1" customWidth="1"/>
    <col min="516" max="517" width="13.1640625" style="50" bestFit="1" customWidth="1"/>
    <col min="518" max="520" width="14.1640625" style="50" bestFit="1" customWidth="1"/>
    <col min="521" max="521" width="16.1640625" style="50" bestFit="1" customWidth="1"/>
    <col min="522" max="522" width="21.83203125" style="50" bestFit="1" customWidth="1"/>
    <col min="523" max="523" width="21.83203125" style="50" customWidth="1"/>
    <col min="524" max="524" width="19.1640625" style="50" bestFit="1" customWidth="1"/>
    <col min="525" max="752" width="8.83203125" style="50"/>
    <col min="753" max="753" width="15.5" style="50" customWidth="1"/>
    <col min="754" max="754" width="23" style="50" customWidth="1"/>
    <col min="755" max="755" width="21.5" style="50" customWidth="1"/>
    <col min="756" max="756" width="13.5" style="50" customWidth="1"/>
    <col min="757" max="757" width="21.5" style="50" customWidth="1"/>
    <col min="758" max="758" width="13.33203125" style="50" customWidth="1"/>
    <col min="759" max="762" width="14.6640625" style="50" customWidth="1"/>
    <col min="763" max="763" width="12.6640625" style="50" bestFit="1" customWidth="1"/>
    <col min="764" max="764" width="11.83203125" style="50" bestFit="1" customWidth="1"/>
    <col min="765" max="765" width="31.6640625" style="50" bestFit="1" customWidth="1"/>
    <col min="766" max="767" width="12.5" style="50" customWidth="1"/>
    <col min="768" max="768" width="12.5" style="50" bestFit="1" customWidth="1"/>
    <col min="769" max="769" width="10.1640625" style="50" bestFit="1" customWidth="1"/>
    <col min="770" max="770" width="8.83203125" style="50"/>
    <col min="771" max="771" width="12.33203125" style="50" bestFit="1" customWidth="1"/>
    <col min="772" max="773" width="13.1640625" style="50" bestFit="1" customWidth="1"/>
    <col min="774" max="776" width="14.1640625" style="50" bestFit="1" customWidth="1"/>
    <col min="777" max="777" width="16.1640625" style="50" bestFit="1" customWidth="1"/>
    <col min="778" max="778" width="21.83203125" style="50" bestFit="1" customWidth="1"/>
    <col min="779" max="779" width="21.83203125" style="50" customWidth="1"/>
    <col min="780" max="780" width="19.1640625" style="50" bestFit="1" customWidth="1"/>
    <col min="781" max="1008" width="8.83203125" style="50"/>
    <col min="1009" max="1009" width="15.5" style="50" customWidth="1"/>
    <col min="1010" max="1010" width="23" style="50" customWidth="1"/>
    <col min="1011" max="1011" width="21.5" style="50" customWidth="1"/>
    <col min="1012" max="1012" width="13.5" style="50" customWidth="1"/>
    <col min="1013" max="1013" width="21.5" style="50" customWidth="1"/>
    <col min="1014" max="1014" width="13.33203125" style="50" customWidth="1"/>
    <col min="1015" max="1018" width="14.6640625" style="50" customWidth="1"/>
    <col min="1019" max="1019" width="12.6640625" style="50" bestFit="1" customWidth="1"/>
    <col min="1020" max="1020" width="11.83203125" style="50" bestFit="1" customWidth="1"/>
    <col min="1021" max="1021" width="31.6640625" style="50" bestFit="1" customWidth="1"/>
    <col min="1022" max="1023" width="12.5" style="50" customWidth="1"/>
    <col min="1024" max="1024" width="12.5" style="50" bestFit="1" customWidth="1"/>
    <col min="1025" max="1025" width="10.1640625" style="50" bestFit="1" customWidth="1"/>
    <col min="1026" max="1026" width="8.83203125" style="50"/>
    <col min="1027" max="1027" width="12.33203125" style="50" bestFit="1" customWidth="1"/>
    <col min="1028" max="1029" width="13.1640625" style="50" bestFit="1" customWidth="1"/>
    <col min="1030" max="1032" width="14.1640625" style="50" bestFit="1" customWidth="1"/>
    <col min="1033" max="1033" width="16.1640625" style="50" bestFit="1" customWidth="1"/>
    <col min="1034" max="1034" width="21.83203125" style="50" bestFit="1" customWidth="1"/>
    <col min="1035" max="1035" width="21.83203125" style="50" customWidth="1"/>
    <col min="1036" max="1036" width="19.1640625" style="50" bestFit="1" customWidth="1"/>
    <col min="1037" max="1264" width="8.83203125" style="50"/>
    <col min="1265" max="1265" width="15.5" style="50" customWidth="1"/>
    <col min="1266" max="1266" width="23" style="50" customWidth="1"/>
    <col min="1267" max="1267" width="21.5" style="50" customWidth="1"/>
    <col min="1268" max="1268" width="13.5" style="50" customWidth="1"/>
    <col min="1269" max="1269" width="21.5" style="50" customWidth="1"/>
    <col min="1270" max="1270" width="13.33203125" style="50" customWidth="1"/>
    <col min="1271" max="1274" width="14.6640625" style="50" customWidth="1"/>
    <col min="1275" max="1275" width="12.6640625" style="50" bestFit="1" customWidth="1"/>
    <col min="1276" max="1276" width="11.83203125" style="50" bestFit="1" customWidth="1"/>
    <col min="1277" max="1277" width="31.6640625" style="50" bestFit="1" customWidth="1"/>
    <col min="1278" max="1279" width="12.5" style="50" customWidth="1"/>
    <col min="1280" max="1280" width="12.5" style="50" bestFit="1" customWidth="1"/>
    <col min="1281" max="1281" width="10.1640625" style="50" bestFit="1" customWidth="1"/>
    <col min="1282" max="1282" width="8.83203125" style="50"/>
    <col min="1283" max="1283" width="12.33203125" style="50" bestFit="1" customWidth="1"/>
    <col min="1284" max="1285" width="13.1640625" style="50" bestFit="1" customWidth="1"/>
    <col min="1286" max="1288" width="14.1640625" style="50" bestFit="1" customWidth="1"/>
    <col min="1289" max="1289" width="16.1640625" style="50" bestFit="1" customWidth="1"/>
    <col min="1290" max="1290" width="21.83203125" style="50" bestFit="1" customWidth="1"/>
    <col min="1291" max="1291" width="21.83203125" style="50" customWidth="1"/>
    <col min="1292" max="1292" width="19.1640625" style="50" bestFit="1" customWidth="1"/>
    <col min="1293" max="1520" width="8.83203125" style="50"/>
    <col min="1521" max="1521" width="15.5" style="50" customWidth="1"/>
    <col min="1522" max="1522" width="23" style="50" customWidth="1"/>
    <col min="1523" max="1523" width="21.5" style="50" customWidth="1"/>
    <col min="1524" max="1524" width="13.5" style="50" customWidth="1"/>
    <col min="1525" max="1525" width="21.5" style="50" customWidth="1"/>
    <col min="1526" max="1526" width="13.33203125" style="50" customWidth="1"/>
    <col min="1527" max="1530" width="14.6640625" style="50" customWidth="1"/>
    <col min="1531" max="1531" width="12.6640625" style="50" bestFit="1" customWidth="1"/>
    <col min="1532" max="1532" width="11.83203125" style="50" bestFit="1" customWidth="1"/>
    <col min="1533" max="1533" width="31.6640625" style="50" bestFit="1" customWidth="1"/>
    <col min="1534" max="1535" width="12.5" style="50" customWidth="1"/>
    <col min="1536" max="1536" width="12.5" style="50" bestFit="1" customWidth="1"/>
    <col min="1537" max="1537" width="10.1640625" style="50" bestFit="1" customWidth="1"/>
    <col min="1538" max="1538" width="8.83203125" style="50"/>
    <col min="1539" max="1539" width="12.33203125" style="50" bestFit="1" customWidth="1"/>
    <col min="1540" max="1541" width="13.1640625" style="50" bestFit="1" customWidth="1"/>
    <col min="1542" max="1544" width="14.1640625" style="50" bestFit="1" customWidth="1"/>
    <col min="1545" max="1545" width="16.1640625" style="50" bestFit="1" customWidth="1"/>
    <col min="1546" max="1546" width="21.83203125" style="50" bestFit="1" customWidth="1"/>
    <col min="1547" max="1547" width="21.83203125" style="50" customWidth="1"/>
    <col min="1548" max="1548" width="19.1640625" style="50" bestFit="1" customWidth="1"/>
    <col min="1549" max="1776" width="8.83203125" style="50"/>
    <col min="1777" max="1777" width="15.5" style="50" customWidth="1"/>
    <col min="1778" max="1778" width="23" style="50" customWidth="1"/>
    <col min="1779" max="1779" width="21.5" style="50" customWidth="1"/>
    <col min="1780" max="1780" width="13.5" style="50" customWidth="1"/>
    <col min="1781" max="1781" width="21.5" style="50" customWidth="1"/>
    <col min="1782" max="1782" width="13.33203125" style="50" customWidth="1"/>
    <col min="1783" max="1786" width="14.6640625" style="50" customWidth="1"/>
    <col min="1787" max="1787" width="12.6640625" style="50" bestFit="1" customWidth="1"/>
    <col min="1788" max="1788" width="11.83203125" style="50" bestFit="1" customWidth="1"/>
    <col min="1789" max="1789" width="31.6640625" style="50" bestFit="1" customWidth="1"/>
    <col min="1790" max="1791" width="12.5" style="50" customWidth="1"/>
    <col min="1792" max="1792" width="12.5" style="50" bestFit="1" customWidth="1"/>
    <col min="1793" max="1793" width="10.1640625" style="50" bestFit="1" customWidth="1"/>
    <col min="1794" max="1794" width="8.83203125" style="50"/>
    <col min="1795" max="1795" width="12.33203125" style="50" bestFit="1" customWidth="1"/>
    <col min="1796" max="1797" width="13.1640625" style="50" bestFit="1" customWidth="1"/>
    <col min="1798" max="1800" width="14.1640625" style="50" bestFit="1" customWidth="1"/>
    <col min="1801" max="1801" width="16.1640625" style="50" bestFit="1" customWidth="1"/>
    <col min="1802" max="1802" width="21.83203125" style="50" bestFit="1" customWidth="1"/>
    <col min="1803" max="1803" width="21.83203125" style="50" customWidth="1"/>
    <col min="1804" max="1804" width="19.1640625" style="50" bestFit="1" customWidth="1"/>
    <col min="1805" max="2032" width="8.83203125" style="50"/>
    <col min="2033" max="2033" width="15.5" style="50" customWidth="1"/>
    <col min="2034" max="2034" width="23" style="50" customWidth="1"/>
    <col min="2035" max="2035" width="21.5" style="50" customWidth="1"/>
    <col min="2036" max="2036" width="13.5" style="50" customWidth="1"/>
    <col min="2037" max="2037" width="21.5" style="50" customWidth="1"/>
    <col min="2038" max="2038" width="13.33203125" style="50" customWidth="1"/>
    <col min="2039" max="2042" width="14.6640625" style="50" customWidth="1"/>
    <col min="2043" max="2043" width="12.6640625" style="50" bestFit="1" customWidth="1"/>
    <col min="2044" max="2044" width="11.83203125" style="50" bestFit="1" customWidth="1"/>
    <col min="2045" max="2045" width="31.6640625" style="50" bestFit="1" customWidth="1"/>
    <col min="2046" max="2047" width="12.5" style="50" customWidth="1"/>
    <col min="2048" max="2048" width="12.5" style="50" bestFit="1" customWidth="1"/>
    <col min="2049" max="2049" width="10.1640625" style="50" bestFit="1" customWidth="1"/>
    <col min="2050" max="2050" width="8.83203125" style="50"/>
    <col min="2051" max="2051" width="12.33203125" style="50" bestFit="1" customWidth="1"/>
    <col min="2052" max="2053" width="13.1640625" style="50" bestFit="1" customWidth="1"/>
    <col min="2054" max="2056" width="14.1640625" style="50" bestFit="1" customWidth="1"/>
    <col min="2057" max="2057" width="16.1640625" style="50" bestFit="1" customWidth="1"/>
    <col min="2058" max="2058" width="21.83203125" style="50" bestFit="1" customWidth="1"/>
    <col min="2059" max="2059" width="21.83203125" style="50" customWidth="1"/>
    <col min="2060" max="2060" width="19.1640625" style="50" bestFit="1" customWidth="1"/>
    <col min="2061" max="2288" width="8.83203125" style="50"/>
    <col min="2289" max="2289" width="15.5" style="50" customWidth="1"/>
    <col min="2290" max="2290" width="23" style="50" customWidth="1"/>
    <col min="2291" max="2291" width="21.5" style="50" customWidth="1"/>
    <col min="2292" max="2292" width="13.5" style="50" customWidth="1"/>
    <col min="2293" max="2293" width="21.5" style="50" customWidth="1"/>
    <col min="2294" max="2294" width="13.33203125" style="50" customWidth="1"/>
    <col min="2295" max="2298" width="14.6640625" style="50" customWidth="1"/>
    <col min="2299" max="2299" width="12.6640625" style="50" bestFit="1" customWidth="1"/>
    <col min="2300" max="2300" width="11.83203125" style="50" bestFit="1" customWidth="1"/>
    <col min="2301" max="2301" width="31.6640625" style="50" bestFit="1" customWidth="1"/>
    <col min="2302" max="2303" width="12.5" style="50" customWidth="1"/>
    <col min="2304" max="2304" width="12.5" style="50" bestFit="1" customWidth="1"/>
    <col min="2305" max="2305" width="10.1640625" style="50" bestFit="1" customWidth="1"/>
    <col min="2306" max="2306" width="8.83203125" style="50"/>
    <col min="2307" max="2307" width="12.33203125" style="50" bestFit="1" customWidth="1"/>
    <col min="2308" max="2309" width="13.1640625" style="50" bestFit="1" customWidth="1"/>
    <col min="2310" max="2312" width="14.1640625" style="50" bestFit="1" customWidth="1"/>
    <col min="2313" max="2313" width="16.1640625" style="50" bestFit="1" customWidth="1"/>
    <col min="2314" max="2314" width="21.83203125" style="50" bestFit="1" customWidth="1"/>
    <col min="2315" max="2315" width="21.83203125" style="50" customWidth="1"/>
    <col min="2316" max="2316" width="19.1640625" style="50" bestFit="1" customWidth="1"/>
    <col min="2317" max="2544" width="8.83203125" style="50"/>
    <col min="2545" max="2545" width="15.5" style="50" customWidth="1"/>
    <col min="2546" max="2546" width="23" style="50" customWidth="1"/>
    <col min="2547" max="2547" width="21.5" style="50" customWidth="1"/>
    <col min="2548" max="2548" width="13.5" style="50" customWidth="1"/>
    <col min="2549" max="2549" width="21.5" style="50" customWidth="1"/>
    <col min="2550" max="2550" width="13.33203125" style="50" customWidth="1"/>
    <col min="2551" max="2554" width="14.6640625" style="50" customWidth="1"/>
    <col min="2555" max="2555" width="12.6640625" style="50" bestFit="1" customWidth="1"/>
    <col min="2556" max="2556" width="11.83203125" style="50" bestFit="1" customWidth="1"/>
    <col min="2557" max="2557" width="31.6640625" style="50" bestFit="1" customWidth="1"/>
    <col min="2558" max="2559" width="12.5" style="50" customWidth="1"/>
    <col min="2560" max="2560" width="12.5" style="50" bestFit="1" customWidth="1"/>
    <col min="2561" max="2561" width="10.1640625" style="50" bestFit="1" customWidth="1"/>
    <col min="2562" max="2562" width="8.83203125" style="50"/>
    <col min="2563" max="2563" width="12.33203125" style="50" bestFit="1" customWidth="1"/>
    <col min="2564" max="2565" width="13.1640625" style="50" bestFit="1" customWidth="1"/>
    <col min="2566" max="2568" width="14.1640625" style="50" bestFit="1" customWidth="1"/>
    <col min="2569" max="2569" width="16.1640625" style="50" bestFit="1" customWidth="1"/>
    <col min="2570" max="2570" width="21.83203125" style="50" bestFit="1" customWidth="1"/>
    <col min="2571" max="2571" width="21.83203125" style="50" customWidth="1"/>
    <col min="2572" max="2572" width="19.1640625" style="50" bestFit="1" customWidth="1"/>
    <col min="2573" max="2800" width="8.83203125" style="50"/>
    <col min="2801" max="2801" width="15.5" style="50" customWidth="1"/>
    <col min="2802" max="2802" width="23" style="50" customWidth="1"/>
    <col min="2803" max="2803" width="21.5" style="50" customWidth="1"/>
    <col min="2804" max="2804" width="13.5" style="50" customWidth="1"/>
    <col min="2805" max="2805" width="21.5" style="50" customWidth="1"/>
    <col min="2806" max="2806" width="13.33203125" style="50" customWidth="1"/>
    <col min="2807" max="2810" width="14.6640625" style="50" customWidth="1"/>
    <col min="2811" max="2811" width="12.6640625" style="50" bestFit="1" customWidth="1"/>
    <col min="2812" max="2812" width="11.83203125" style="50" bestFit="1" customWidth="1"/>
    <col min="2813" max="2813" width="31.6640625" style="50" bestFit="1" customWidth="1"/>
    <col min="2814" max="2815" width="12.5" style="50" customWidth="1"/>
    <col min="2816" max="2816" width="12.5" style="50" bestFit="1" customWidth="1"/>
    <col min="2817" max="2817" width="10.1640625" style="50" bestFit="1" customWidth="1"/>
    <col min="2818" max="2818" width="8.83203125" style="50"/>
    <col min="2819" max="2819" width="12.33203125" style="50" bestFit="1" customWidth="1"/>
    <col min="2820" max="2821" width="13.1640625" style="50" bestFit="1" customWidth="1"/>
    <col min="2822" max="2824" width="14.1640625" style="50" bestFit="1" customWidth="1"/>
    <col min="2825" max="2825" width="16.1640625" style="50" bestFit="1" customWidth="1"/>
    <col min="2826" max="2826" width="21.83203125" style="50" bestFit="1" customWidth="1"/>
    <col min="2827" max="2827" width="21.83203125" style="50" customWidth="1"/>
    <col min="2828" max="2828" width="19.1640625" style="50" bestFit="1" customWidth="1"/>
    <col min="2829" max="3056" width="8.83203125" style="50"/>
    <col min="3057" max="3057" width="15.5" style="50" customWidth="1"/>
    <col min="3058" max="3058" width="23" style="50" customWidth="1"/>
    <col min="3059" max="3059" width="21.5" style="50" customWidth="1"/>
    <col min="3060" max="3060" width="13.5" style="50" customWidth="1"/>
    <col min="3061" max="3061" width="21.5" style="50" customWidth="1"/>
    <col min="3062" max="3062" width="13.33203125" style="50" customWidth="1"/>
    <col min="3063" max="3066" width="14.6640625" style="50" customWidth="1"/>
    <col min="3067" max="3067" width="12.6640625" style="50" bestFit="1" customWidth="1"/>
    <col min="3068" max="3068" width="11.83203125" style="50" bestFit="1" customWidth="1"/>
    <col min="3069" max="3069" width="31.6640625" style="50" bestFit="1" customWidth="1"/>
    <col min="3070" max="3071" width="12.5" style="50" customWidth="1"/>
    <col min="3072" max="3072" width="12.5" style="50" bestFit="1" customWidth="1"/>
    <col min="3073" max="3073" width="10.1640625" style="50" bestFit="1" customWidth="1"/>
    <col min="3074" max="3074" width="8.83203125" style="50"/>
    <col min="3075" max="3075" width="12.33203125" style="50" bestFit="1" customWidth="1"/>
    <col min="3076" max="3077" width="13.1640625" style="50" bestFit="1" customWidth="1"/>
    <col min="3078" max="3080" width="14.1640625" style="50" bestFit="1" customWidth="1"/>
    <col min="3081" max="3081" width="16.1640625" style="50" bestFit="1" customWidth="1"/>
    <col min="3082" max="3082" width="21.83203125" style="50" bestFit="1" customWidth="1"/>
    <col min="3083" max="3083" width="21.83203125" style="50" customWidth="1"/>
    <col min="3084" max="3084" width="19.1640625" style="50" bestFit="1" customWidth="1"/>
    <col min="3085" max="3312" width="8.83203125" style="50"/>
    <col min="3313" max="3313" width="15.5" style="50" customWidth="1"/>
    <col min="3314" max="3314" width="23" style="50" customWidth="1"/>
    <col min="3315" max="3315" width="21.5" style="50" customWidth="1"/>
    <col min="3316" max="3316" width="13.5" style="50" customWidth="1"/>
    <col min="3317" max="3317" width="21.5" style="50" customWidth="1"/>
    <col min="3318" max="3318" width="13.33203125" style="50" customWidth="1"/>
    <col min="3319" max="3322" width="14.6640625" style="50" customWidth="1"/>
    <col min="3323" max="3323" width="12.6640625" style="50" bestFit="1" customWidth="1"/>
    <col min="3324" max="3324" width="11.83203125" style="50" bestFit="1" customWidth="1"/>
    <col min="3325" max="3325" width="31.6640625" style="50" bestFit="1" customWidth="1"/>
    <col min="3326" max="3327" width="12.5" style="50" customWidth="1"/>
    <col min="3328" max="3328" width="12.5" style="50" bestFit="1" customWidth="1"/>
    <col min="3329" max="3329" width="10.1640625" style="50" bestFit="1" customWidth="1"/>
    <col min="3330" max="3330" width="8.83203125" style="50"/>
    <col min="3331" max="3331" width="12.33203125" style="50" bestFit="1" customWidth="1"/>
    <col min="3332" max="3333" width="13.1640625" style="50" bestFit="1" customWidth="1"/>
    <col min="3334" max="3336" width="14.1640625" style="50" bestFit="1" customWidth="1"/>
    <col min="3337" max="3337" width="16.1640625" style="50" bestFit="1" customWidth="1"/>
    <col min="3338" max="3338" width="21.83203125" style="50" bestFit="1" customWidth="1"/>
    <col min="3339" max="3339" width="21.83203125" style="50" customWidth="1"/>
    <col min="3340" max="3340" width="19.1640625" style="50" bestFit="1" customWidth="1"/>
    <col min="3341" max="3568" width="8.83203125" style="50"/>
    <col min="3569" max="3569" width="15.5" style="50" customWidth="1"/>
    <col min="3570" max="3570" width="23" style="50" customWidth="1"/>
    <col min="3571" max="3571" width="21.5" style="50" customWidth="1"/>
    <col min="3572" max="3572" width="13.5" style="50" customWidth="1"/>
    <col min="3573" max="3573" width="21.5" style="50" customWidth="1"/>
    <col min="3574" max="3574" width="13.33203125" style="50" customWidth="1"/>
    <col min="3575" max="3578" width="14.6640625" style="50" customWidth="1"/>
    <col min="3579" max="3579" width="12.6640625" style="50" bestFit="1" customWidth="1"/>
    <col min="3580" max="3580" width="11.83203125" style="50" bestFit="1" customWidth="1"/>
    <col min="3581" max="3581" width="31.6640625" style="50" bestFit="1" customWidth="1"/>
    <col min="3582" max="3583" width="12.5" style="50" customWidth="1"/>
    <col min="3584" max="3584" width="12.5" style="50" bestFit="1" customWidth="1"/>
    <col min="3585" max="3585" width="10.1640625" style="50" bestFit="1" customWidth="1"/>
    <col min="3586" max="3586" width="8.83203125" style="50"/>
    <col min="3587" max="3587" width="12.33203125" style="50" bestFit="1" customWidth="1"/>
    <col min="3588" max="3589" width="13.1640625" style="50" bestFit="1" customWidth="1"/>
    <col min="3590" max="3592" width="14.1640625" style="50" bestFit="1" customWidth="1"/>
    <col min="3593" max="3593" width="16.1640625" style="50" bestFit="1" customWidth="1"/>
    <col min="3594" max="3594" width="21.83203125" style="50" bestFit="1" customWidth="1"/>
    <col min="3595" max="3595" width="21.83203125" style="50" customWidth="1"/>
    <col min="3596" max="3596" width="19.1640625" style="50" bestFit="1" customWidth="1"/>
    <col min="3597" max="3824" width="8.83203125" style="50"/>
    <col min="3825" max="3825" width="15.5" style="50" customWidth="1"/>
    <col min="3826" max="3826" width="23" style="50" customWidth="1"/>
    <col min="3827" max="3827" width="21.5" style="50" customWidth="1"/>
    <col min="3828" max="3828" width="13.5" style="50" customWidth="1"/>
    <col min="3829" max="3829" width="21.5" style="50" customWidth="1"/>
    <col min="3830" max="3830" width="13.33203125" style="50" customWidth="1"/>
    <col min="3831" max="3834" width="14.6640625" style="50" customWidth="1"/>
    <col min="3835" max="3835" width="12.6640625" style="50" bestFit="1" customWidth="1"/>
    <col min="3836" max="3836" width="11.83203125" style="50" bestFit="1" customWidth="1"/>
    <col min="3837" max="3837" width="31.6640625" style="50" bestFit="1" customWidth="1"/>
    <col min="3838" max="3839" width="12.5" style="50" customWidth="1"/>
    <col min="3840" max="3840" width="12.5" style="50" bestFit="1" customWidth="1"/>
    <col min="3841" max="3841" width="10.1640625" style="50" bestFit="1" customWidth="1"/>
    <col min="3842" max="3842" width="8.83203125" style="50"/>
    <col min="3843" max="3843" width="12.33203125" style="50" bestFit="1" customWidth="1"/>
    <col min="3844" max="3845" width="13.1640625" style="50" bestFit="1" customWidth="1"/>
    <col min="3846" max="3848" width="14.1640625" style="50" bestFit="1" customWidth="1"/>
    <col min="3849" max="3849" width="16.1640625" style="50" bestFit="1" customWidth="1"/>
    <col min="3850" max="3850" width="21.83203125" style="50" bestFit="1" customWidth="1"/>
    <col min="3851" max="3851" width="21.83203125" style="50" customWidth="1"/>
    <col min="3852" max="3852" width="19.1640625" style="50" bestFit="1" customWidth="1"/>
    <col min="3853" max="4080" width="8.83203125" style="50"/>
    <col min="4081" max="4081" width="15.5" style="50" customWidth="1"/>
    <col min="4082" max="4082" width="23" style="50" customWidth="1"/>
    <col min="4083" max="4083" width="21.5" style="50" customWidth="1"/>
    <col min="4084" max="4084" width="13.5" style="50" customWidth="1"/>
    <col min="4085" max="4085" width="21.5" style="50" customWidth="1"/>
    <col min="4086" max="4086" width="13.33203125" style="50" customWidth="1"/>
    <col min="4087" max="4090" width="14.6640625" style="50" customWidth="1"/>
    <col min="4091" max="4091" width="12.6640625" style="50" bestFit="1" customWidth="1"/>
    <col min="4092" max="4092" width="11.83203125" style="50" bestFit="1" customWidth="1"/>
    <col min="4093" max="4093" width="31.6640625" style="50" bestFit="1" customWidth="1"/>
    <col min="4094" max="4095" width="12.5" style="50" customWidth="1"/>
    <col min="4096" max="4096" width="12.5" style="50" bestFit="1" customWidth="1"/>
    <col min="4097" max="4097" width="10.1640625" style="50" bestFit="1" customWidth="1"/>
    <col min="4098" max="4098" width="8.83203125" style="50"/>
    <col min="4099" max="4099" width="12.33203125" style="50" bestFit="1" customWidth="1"/>
    <col min="4100" max="4101" width="13.1640625" style="50" bestFit="1" customWidth="1"/>
    <col min="4102" max="4104" width="14.1640625" style="50" bestFit="1" customWidth="1"/>
    <col min="4105" max="4105" width="16.1640625" style="50" bestFit="1" customWidth="1"/>
    <col min="4106" max="4106" width="21.83203125" style="50" bestFit="1" customWidth="1"/>
    <col min="4107" max="4107" width="21.83203125" style="50" customWidth="1"/>
    <col min="4108" max="4108" width="19.1640625" style="50" bestFit="1" customWidth="1"/>
    <col min="4109" max="4336" width="8.83203125" style="50"/>
    <col min="4337" max="4337" width="15.5" style="50" customWidth="1"/>
    <col min="4338" max="4338" width="23" style="50" customWidth="1"/>
    <col min="4339" max="4339" width="21.5" style="50" customWidth="1"/>
    <col min="4340" max="4340" width="13.5" style="50" customWidth="1"/>
    <col min="4341" max="4341" width="21.5" style="50" customWidth="1"/>
    <col min="4342" max="4342" width="13.33203125" style="50" customWidth="1"/>
    <col min="4343" max="4346" width="14.6640625" style="50" customWidth="1"/>
    <col min="4347" max="4347" width="12.6640625" style="50" bestFit="1" customWidth="1"/>
    <col min="4348" max="4348" width="11.83203125" style="50" bestFit="1" customWidth="1"/>
    <col min="4349" max="4349" width="31.6640625" style="50" bestFit="1" customWidth="1"/>
    <col min="4350" max="4351" width="12.5" style="50" customWidth="1"/>
    <col min="4352" max="4352" width="12.5" style="50" bestFit="1" customWidth="1"/>
    <col min="4353" max="4353" width="10.1640625" style="50" bestFit="1" customWidth="1"/>
    <col min="4354" max="4354" width="8.83203125" style="50"/>
    <col min="4355" max="4355" width="12.33203125" style="50" bestFit="1" customWidth="1"/>
    <col min="4356" max="4357" width="13.1640625" style="50" bestFit="1" customWidth="1"/>
    <col min="4358" max="4360" width="14.1640625" style="50" bestFit="1" customWidth="1"/>
    <col min="4361" max="4361" width="16.1640625" style="50" bestFit="1" customWidth="1"/>
    <col min="4362" max="4362" width="21.83203125" style="50" bestFit="1" customWidth="1"/>
    <col min="4363" max="4363" width="21.83203125" style="50" customWidth="1"/>
    <col min="4364" max="4364" width="19.1640625" style="50" bestFit="1" customWidth="1"/>
    <col min="4365" max="4592" width="8.83203125" style="50"/>
    <col min="4593" max="4593" width="15.5" style="50" customWidth="1"/>
    <col min="4594" max="4594" width="23" style="50" customWidth="1"/>
    <col min="4595" max="4595" width="21.5" style="50" customWidth="1"/>
    <col min="4596" max="4596" width="13.5" style="50" customWidth="1"/>
    <col min="4597" max="4597" width="21.5" style="50" customWidth="1"/>
    <col min="4598" max="4598" width="13.33203125" style="50" customWidth="1"/>
    <col min="4599" max="4602" width="14.6640625" style="50" customWidth="1"/>
    <col min="4603" max="4603" width="12.6640625" style="50" bestFit="1" customWidth="1"/>
    <col min="4604" max="4604" width="11.83203125" style="50" bestFit="1" customWidth="1"/>
    <col min="4605" max="4605" width="31.6640625" style="50" bestFit="1" customWidth="1"/>
    <col min="4606" max="4607" width="12.5" style="50" customWidth="1"/>
    <col min="4608" max="4608" width="12.5" style="50" bestFit="1" customWidth="1"/>
    <col min="4609" max="4609" width="10.1640625" style="50" bestFit="1" customWidth="1"/>
    <col min="4610" max="4610" width="8.83203125" style="50"/>
    <col min="4611" max="4611" width="12.33203125" style="50" bestFit="1" customWidth="1"/>
    <col min="4612" max="4613" width="13.1640625" style="50" bestFit="1" customWidth="1"/>
    <col min="4614" max="4616" width="14.1640625" style="50" bestFit="1" customWidth="1"/>
    <col min="4617" max="4617" width="16.1640625" style="50" bestFit="1" customWidth="1"/>
    <col min="4618" max="4618" width="21.83203125" style="50" bestFit="1" customWidth="1"/>
    <col min="4619" max="4619" width="21.83203125" style="50" customWidth="1"/>
    <col min="4620" max="4620" width="19.1640625" style="50" bestFit="1" customWidth="1"/>
    <col min="4621" max="4848" width="8.83203125" style="50"/>
    <col min="4849" max="4849" width="15.5" style="50" customWidth="1"/>
    <col min="4850" max="4850" width="23" style="50" customWidth="1"/>
    <col min="4851" max="4851" width="21.5" style="50" customWidth="1"/>
    <col min="4852" max="4852" width="13.5" style="50" customWidth="1"/>
    <col min="4853" max="4853" width="21.5" style="50" customWidth="1"/>
    <col min="4854" max="4854" width="13.33203125" style="50" customWidth="1"/>
    <col min="4855" max="4858" width="14.6640625" style="50" customWidth="1"/>
    <col min="4859" max="4859" width="12.6640625" style="50" bestFit="1" customWidth="1"/>
    <col min="4860" max="4860" width="11.83203125" style="50" bestFit="1" customWidth="1"/>
    <col min="4861" max="4861" width="31.6640625" style="50" bestFit="1" customWidth="1"/>
    <col min="4862" max="4863" width="12.5" style="50" customWidth="1"/>
    <col min="4864" max="4864" width="12.5" style="50" bestFit="1" customWidth="1"/>
    <col min="4865" max="4865" width="10.1640625" style="50" bestFit="1" customWidth="1"/>
    <col min="4866" max="4866" width="8.83203125" style="50"/>
    <col min="4867" max="4867" width="12.33203125" style="50" bestFit="1" customWidth="1"/>
    <col min="4868" max="4869" width="13.1640625" style="50" bestFit="1" customWidth="1"/>
    <col min="4870" max="4872" width="14.1640625" style="50" bestFit="1" customWidth="1"/>
    <col min="4873" max="4873" width="16.1640625" style="50" bestFit="1" customWidth="1"/>
    <col min="4874" max="4874" width="21.83203125" style="50" bestFit="1" customWidth="1"/>
    <col min="4875" max="4875" width="21.83203125" style="50" customWidth="1"/>
    <col min="4876" max="4876" width="19.1640625" style="50" bestFit="1" customWidth="1"/>
    <col min="4877" max="5104" width="8.83203125" style="50"/>
    <col min="5105" max="5105" width="15.5" style="50" customWidth="1"/>
    <col min="5106" max="5106" width="23" style="50" customWidth="1"/>
    <col min="5107" max="5107" width="21.5" style="50" customWidth="1"/>
    <col min="5108" max="5108" width="13.5" style="50" customWidth="1"/>
    <col min="5109" max="5109" width="21.5" style="50" customWidth="1"/>
    <col min="5110" max="5110" width="13.33203125" style="50" customWidth="1"/>
    <col min="5111" max="5114" width="14.6640625" style="50" customWidth="1"/>
    <col min="5115" max="5115" width="12.6640625" style="50" bestFit="1" customWidth="1"/>
    <col min="5116" max="5116" width="11.83203125" style="50" bestFit="1" customWidth="1"/>
    <col min="5117" max="5117" width="31.6640625" style="50" bestFit="1" customWidth="1"/>
    <col min="5118" max="5119" width="12.5" style="50" customWidth="1"/>
    <col min="5120" max="5120" width="12.5" style="50" bestFit="1" customWidth="1"/>
    <col min="5121" max="5121" width="10.1640625" style="50" bestFit="1" customWidth="1"/>
    <col min="5122" max="5122" width="8.83203125" style="50"/>
    <col min="5123" max="5123" width="12.33203125" style="50" bestFit="1" customWidth="1"/>
    <col min="5124" max="5125" width="13.1640625" style="50" bestFit="1" customWidth="1"/>
    <col min="5126" max="5128" width="14.1640625" style="50" bestFit="1" customWidth="1"/>
    <col min="5129" max="5129" width="16.1640625" style="50" bestFit="1" customWidth="1"/>
    <col min="5130" max="5130" width="21.83203125" style="50" bestFit="1" customWidth="1"/>
    <col min="5131" max="5131" width="21.83203125" style="50" customWidth="1"/>
    <col min="5132" max="5132" width="19.1640625" style="50" bestFit="1" customWidth="1"/>
    <col min="5133" max="5360" width="8.83203125" style="50"/>
    <col min="5361" max="5361" width="15.5" style="50" customWidth="1"/>
    <col min="5362" max="5362" width="23" style="50" customWidth="1"/>
    <col min="5363" max="5363" width="21.5" style="50" customWidth="1"/>
    <col min="5364" max="5364" width="13.5" style="50" customWidth="1"/>
    <col min="5365" max="5365" width="21.5" style="50" customWidth="1"/>
    <col min="5366" max="5366" width="13.33203125" style="50" customWidth="1"/>
    <col min="5367" max="5370" width="14.6640625" style="50" customWidth="1"/>
    <col min="5371" max="5371" width="12.6640625" style="50" bestFit="1" customWidth="1"/>
    <col min="5372" max="5372" width="11.83203125" style="50" bestFit="1" customWidth="1"/>
    <col min="5373" max="5373" width="31.6640625" style="50" bestFit="1" customWidth="1"/>
    <col min="5374" max="5375" width="12.5" style="50" customWidth="1"/>
    <col min="5376" max="5376" width="12.5" style="50" bestFit="1" customWidth="1"/>
    <col min="5377" max="5377" width="10.1640625" style="50" bestFit="1" customWidth="1"/>
    <col min="5378" max="5378" width="8.83203125" style="50"/>
    <col min="5379" max="5379" width="12.33203125" style="50" bestFit="1" customWidth="1"/>
    <col min="5380" max="5381" width="13.1640625" style="50" bestFit="1" customWidth="1"/>
    <col min="5382" max="5384" width="14.1640625" style="50" bestFit="1" customWidth="1"/>
    <col min="5385" max="5385" width="16.1640625" style="50" bestFit="1" customWidth="1"/>
    <col min="5386" max="5386" width="21.83203125" style="50" bestFit="1" customWidth="1"/>
    <col min="5387" max="5387" width="21.83203125" style="50" customWidth="1"/>
    <col min="5388" max="5388" width="19.1640625" style="50" bestFit="1" customWidth="1"/>
    <col min="5389" max="5616" width="8.83203125" style="50"/>
    <col min="5617" max="5617" width="15.5" style="50" customWidth="1"/>
    <col min="5618" max="5618" width="23" style="50" customWidth="1"/>
    <col min="5619" max="5619" width="21.5" style="50" customWidth="1"/>
    <col min="5620" max="5620" width="13.5" style="50" customWidth="1"/>
    <col min="5621" max="5621" width="21.5" style="50" customWidth="1"/>
    <col min="5622" max="5622" width="13.33203125" style="50" customWidth="1"/>
    <col min="5623" max="5626" width="14.6640625" style="50" customWidth="1"/>
    <col min="5627" max="5627" width="12.6640625" style="50" bestFit="1" customWidth="1"/>
    <col min="5628" max="5628" width="11.83203125" style="50" bestFit="1" customWidth="1"/>
    <col min="5629" max="5629" width="31.6640625" style="50" bestFit="1" customWidth="1"/>
    <col min="5630" max="5631" width="12.5" style="50" customWidth="1"/>
    <col min="5632" max="5632" width="12.5" style="50" bestFit="1" customWidth="1"/>
    <col min="5633" max="5633" width="10.1640625" style="50" bestFit="1" customWidth="1"/>
    <col min="5634" max="5634" width="8.83203125" style="50"/>
    <col min="5635" max="5635" width="12.33203125" style="50" bestFit="1" customWidth="1"/>
    <col min="5636" max="5637" width="13.1640625" style="50" bestFit="1" customWidth="1"/>
    <col min="5638" max="5640" width="14.1640625" style="50" bestFit="1" customWidth="1"/>
    <col min="5641" max="5641" width="16.1640625" style="50" bestFit="1" customWidth="1"/>
    <col min="5642" max="5642" width="21.83203125" style="50" bestFit="1" customWidth="1"/>
    <col min="5643" max="5643" width="21.83203125" style="50" customWidth="1"/>
    <col min="5644" max="5644" width="19.1640625" style="50" bestFit="1" customWidth="1"/>
    <col min="5645" max="5872" width="8.83203125" style="50"/>
    <col min="5873" max="5873" width="15.5" style="50" customWidth="1"/>
    <col min="5874" max="5874" width="23" style="50" customWidth="1"/>
    <col min="5875" max="5875" width="21.5" style="50" customWidth="1"/>
    <col min="5876" max="5876" width="13.5" style="50" customWidth="1"/>
    <col min="5877" max="5877" width="21.5" style="50" customWidth="1"/>
    <col min="5878" max="5878" width="13.33203125" style="50" customWidth="1"/>
    <col min="5879" max="5882" width="14.6640625" style="50" customWidth="1"/>
    <col min="5883" max="5883" width="12.6640625" style="50" bestFit="1" customWidth="1"/>
    <col min="5884" max="5884" width="11.83203125" style="50" bestFit="1" customWidth="1"/>
    <col min="5885" max="5885" width="31.6640625" style="50" bestFit="1" customWidth="1"/>
    <col min="5886" max="5887" width="12.5" style="50" customWidth="1"/>
    <col min="5888" max="5888" width="12.5" style="50" bestFit="1" customWidth="1"/>
    <col min="5889" max="5889" width="10.1640625" style="50" bestFit="1" customWidth="1"/>
    <col min="5890" max="5890" width="8.83203125" style="50"/>
    <col min="5891" max="5891" width="12.33203125" style="50" bestFit="1" customWidth="1"/>
    <col min="5892" max="5893" width="13.1640625" style="50" bestFit="1" customWidth="1"/>
    <col min="5894" max="5896" width="14.1640625" style="50" bestFit="1" customWidth="1"/>
    <col min="5897" max="5897" width="16.1640625" style="50" bestFit="1" customWidth="1"/>
    <col min="5898" max="5898" width="21.83203125" style="50" bestFit="1" customWidth="1"/>
    <col min="5899" max="5899" width="21.83203125" style="50" customWidth="1"/>
    <col min="5900" max="5900" width="19.1640625" style="50" bestFit="1" customWidth="1"/>
    <col min="5901" max="6128" width="8.83203125" style="50"/>
    <col min="6129" max="6129" width="15.5" style="50" customWidth="1"/>
    <col min="6130" max="6130" width="23" style="50" customWidth="1"/>
    <col min="6131" max="6131" width="21.5" style="50" customWidth="1"/>
    <col min="6132" max="6132" width="13.5" style="50" customWidth="1"/>
    <col min="6133" max="6133" width="21.5" style="50" customWidth="1"/>
    <col min="6134" max="6134" width="13.33203125" style="50" customWidth="1"/>
    <col min="6135" max="6138" width="14.6640625" style="50" customWidth="1"/>
    <col min="6139" max="6139" width="12.6640625" style="50" bestFit="1" customWidth="1"/>
    <col min="6140" max="6140" width="11.83203125" style="50" bestFit="1" customWidth="1"/>
    <col min="6141" max="6141" width="31.6640625" style="50" bestFit="1" customWidth="1"/>
    <col min="6142" max="6143" width="12.5" style="50" customWidth="1"/>
    <col min="6144" max="6144" width="12.5" style="50" bestFit="1" customWidth="1"/>
    <col min="6145" max="6145" width="10.1640625" style="50" bestFit="1" customWidth="1"/>
    <col min="6146" max="6146" width="8.83203125" style="50"/>
    <col min="6147" max="6147" width="12.33203125" style="50" bestFit="1" customWidth="1"/>
    <col min="6148" max="6149" width="13.1640625" style="50" bestFit="1" customWidth="1"/>
    <col min="6150" max="6152" width="14.1640625" style="50" bestFit="1" customWidth="1"/>
    <col min="6153" max="6153" width="16.1640625" style="50" bestFit="1" customWidth="1"/>
    <col min="6154" max="6154" width="21.83203125" style="50" bestFit="1" customWidth="1"/>
    <col min="6155" max="6155" width="21.83203125" style="50" customWidth="1"/>
    <col min="6156" max="6156" width="19.1640625" style="50" bestFit="1" customWidth="1"/>
    <col min="6157" max="6384" width="8.83203125" style="50"/>
    <col min="6385" max="6385" width="15.5" style="50" customWidth="1"/>
    <col min="6386" max="6386" width="23" style="50" customWidth="1"/>
    <col min="6387" max="6387" width="21.5" style="50" customWidth="1"/>
    <col min="6388" max="6388" width="13.5" style="50" customWidth="1"/>
    <col min="6389" max="6389" width="21.5" style="50" customWidth="1"/>
    <col min="6390" max="6390" width="13.33203125" style="50" customWidth="1"/>
    <col min="6391" max="6394" width="14.6640625" style="50" customWidth="1"/>
    <col min="6395" max="6395" width="12.6640625" style="50" bestFit="1" customWidth="1"/>
    <col min="6396" max="6396" width="11.83203125" style="50" bestFit="1" customWidth="1"/>
    <col min="6397" max="6397" width="31.6640625" style="50" bestFit="1" customWidth="1"/>
    <col min="6398" max="6399" width="12.5" style="50" customWidth="1"/>
    <col min="6400" max="6400" width="12.5" style="50" bestFit="1" customWidth="1"/>
    <col min="6401" max="6401" width="10.1640625" style="50" bestFit="1" customWidth="1"/>
    <col min="6402" max="6402" width="8.83203125" style="50"/>
    <col min="6403" max="6403" width="12.33203125" style="50" bestFit="1" customWidth="1"/>
    <col min="6404" max="6405" width="13.1640625" style="50" bestFit="1" customWidth="1"/>
    <col min="6406" max="6408" width="14.1640625" style="50" bestFit="1" customWidth="1"/>
    <col min="6409" max="6409" width="16.1640625" style="50" bestFit="1" customWidth="1"/>
    <col min="6410" max="6410" width="21.83203125" style="50" bestFit="1" customWidth="1"/>
    <col min="6411" max="6411" width="21.83203125" style="50" customWidth="1"/>
    <col min="6412" max="6412" width="19.1640625" style="50" bestFit="1" customWidth="1"/>
    <col min="6413" max="6640" width="8.83203125" style="50"/>
    <col min="6641" max="6641" width="15.5" style="50" customWidth="1"/>
    <col min="6642" max="6642" width="23" style="50" customWidth="1"/>
    <col min="6643" max="6643" width="21.5" style="50" customWidth="1"/>
    <col min="6644" max="6644" width="13.5" style="50" customWidth="1"/>
    <col min="6645" max="6645" width="21.5" style="50" customWidth="1"/>
    <col min="6646" max="6646" width="13.33203125" style="50" customWidth="1"/>
    <col min="6647" max="6650" width="14.6640625" style="50" customWidth="1"/>
    <col min="6651" max="6651" width="12.6640625" style="50" bestFit="1" customWidth="1"/>
    <col min="6652" max="6652" width="11.83203125" style="50" bestFit="1" customWidth="1"/>
    <col min="6653" max="6653" width="31.6640625" style="50" bestFit="1" customWidth="1"/>
    <col min="6654" max="6655" width="12.5" style="50" customWidth="1"/>
    <col min="6656" max="6656" width="12.5" style="50" bestFit="1" customWidth="1"/>
    <col min="6657" max="6657" width="10.1640625" style="50" bestFit="1" customWidth="1"/>
    <col min="6658" max="6658" width="8.83203125" style="50"/>
    <col min="6659" max="6659" width="12.33203125" style="50" bestFit="1" customWidth="1"/>
    <col min="6660" max="6661" width="13.1640625" style="50" bestFit="1" customWidth="1"/>
    <col min="6662" max="6664" width="14.1640625" style="50" bestFit="1" customWidth="1"/>
    <col min="6665" max="6665" width="16.1640625" style="50" bestFit="1" customWidth="1"/>
    <col min="6666" max="6666" width="21.83203125" style="50" bestFit="1" customWidth="1"/>
    <col min="6667" max="6667" width="21.83203125" style="50" customWidth="1"/>
    <col min="6668" max="6668" width="19.1640625" style="50" bestFit="1" customWidth="1"/>
    <col min="6669" max="6896" width="8.83203125" style="50"/>
    <col min="6897" max="6897" width="15.5" style="50" customWidth="1"/>
    <col min="6898" max="6898" width="23" style="50" customWidth="1"/>
    <col min="6899" max="6899" width="21.5" style="50" customWidth="1"/>
    <col min="6900" max="6900" width="13.5" style="50" customWidth="1"/>
    <col min="6901" max="6901" width="21.5" style="50" customWidth="1"/>
    <col min="6902" max="6902" width="13.33203125" style="50" customWidth="1"/>
    <col min="6903" max="6906" width="14.6640625" style="50" customWidth="1"/>
    <col min="6907" max="6907" width="12.6640625" style="50" bestFit="1" customWidth="1"/>
    <col min="6908" max="6908" width="11.83203125" style="50" bestFit="1" customWidth="1"/>
    <col min="6909" max="6909" width="31.6640625" style="50" bestFit="1" customWidth="1"/>
    <col min="6910" max="6911" width="12.5" style="50" customWidth="1"/>
    <col min="6912" max="6912" width="12.5" style="50" bestFit="1" customWidth="1"/>
    <col min="6913" max="6913" width="10.1640625" style="50" bestFit="1" customWidth="1"/>
    <col min="6914" max="6914" width="8.83203125" style="50"/>
    <col min="6915" max="6915" width="12.33203125" style="50" bestFit="1" customWidth="1"/>
    <col min="6916" max="6917" width="13.1640625" style="50" bestFit="1" customWidth="1"/>
    <col min="6918" max="6920" width="14.1640625" style="50" bestFit="1" customWidth="1"/>
    <col min="6921" max="6921" width="16.1640625" style="50" bestFit="1" customWidth="1"/>
    <col min="6922" max="6922" width="21.83203125" style="50" bestFit="1" customWidth="1"/>
    <col min="6923" max="6923" width="21.83203125" style="50" customWidth="1"/>
    <col min="6924" max="6924" width="19.1640625" style="50" bestFit="1" customWidth="1"/>
    <col min="6925" max="7152" width="8.83203125" style="50"/>
    <col min="7153" max="7153" width="15.5" style="50" customWidth="1"/>
    <col min="7154" max="7154" width="23" style="50" customWidth="1"/>
    <col min="7155" max="7155" width="21.5" style="50" customWidth="1"/>
    <col min="7156" max="7156" width="13.5" style="50" customWidth="1"/>
    <col min="7157" max="7157" width="21.5" style="50" customWidth="1"/>
    <col min="7158" max="7158" width="13.33203125" style="50" customWidth="1"/>
    <col min="7159" max="7162" width="14.6640625" style="50" customWidth="1"/>
    <col min="7163" max="7163" width="12.6640625" style="50" bestFit="1" customWidth="1"/>
    <col min="7164" max="7164" width="11.83203125" style="50" bestFit="1" customWidth="1"/>
    <col min="7165" max="7165" width="31.6640625" style="50" bestFit="1" customWidth="1"/>
    <col min="7166" max="7167" width="12.5" style="50" customWidth="1"/>
    <col min="7168" max="7168" width="12.5" style="50" bestFit="1" customWidth="1"/>
    <col min="7169" max="7169" width="10.1640625" style="50" bestFit="1" customWidth="1"/>
    <col min="7170" max="7170" width="8.83203125" style="50"/>
    <col min="7171" max="7171" width="12.33203125" style="50" bestFit="1" customWidth="1"/>
    <col min="7172" max="7173" width="13.1640625" style="50" bestFit="1" customWidth="1"/>
    <col min="7174" max="7176" width="14.1640625" style="50" bestFit="1" customWidth="1"/>
    <col min="7177" max="7177" width="16.1640625" style="50" bestFit="1" customWidth="1"/>
    <col min="7178" max="7178" width="21.83203125" style="50" bestFit="1" customWidth="1"/>
    <col min="7179" max="7179" width="21.83203125" style="50" customWidth="1"/>
    <col min="7180" max="7180" width="19.1640625" style="50" bestFit="1" customWidth="1"/>
    <col min="7181" max="7408" width="8.83203125" style="50"/>
    <col min="7409" max="7409" width="15.5" style="50" customWidth="1"/>
    <col min="7410" max="7410" width="23" style="50" customWidth="1"/>
    <col min="7411" max="7411" width="21.5" style="50" customWidth="1"/>
    <col min="7412" max="7412" width="13.5" style="50" customWidth="1"/>
    <col min="7413" max="7413" width="21.5" style="50" customWidth="1"/>
    <col min="7414" max="7414" width="13.33203125" style="50" customWidth="1"/>
    <col min="7415" max="7418" width="14.6640625" style="50" customWidth="1"/>
    <col min="7419" max="7419" width="12.6640625" style="50" bestFit="1" customWidth="1"/>
    <col min="7420" max="7420" width="11.83203125" style="50" bestFit="1" customWidth="1"/>
    <col min="7421" max="7421" width="31.6640625" style="50" bestFit="1" customWidth="1"/>
    <col min="7422" max="7423" width="12.5" style="50" customWidth="1"/>
    <col min="7424" max="7424" width="12.5" style="50" bestFit="1" customWidth="1"/>
    <col min="7425" max="7425" width="10.1640625" style="50" bestFit="1" customWidth="1"/>
    <col min="7426" max="7426" width="8.83203125" style="50"/>
    <col min="7427" max="7427" width="12.33203125" style="50" bestFit="1" customWidth="1"/>
    <col min="7428" max="7429" width="13.1640625" style="50" bestFit="1" customWidth="1"/>
    <col min="7430" max="7432" width="14.1640625" style="50" bestFit="1" customWidth="1"/>
    <col min="7433" max="7433" width="16.1640625" style="50" bestFit="1" customWidth="1"/>
    <col min="7434" max="7434" width="21.83203125" style="50" bestFit="1" customWidth="1"/>
    <col min="7435" max="7435" width="21.83203125" style="50" customWidth="1"/>
    <col min="7436" max="7436" width="19.1640625" style="50" bestFit="1" customWidth="1"/>
    <col min="7437" max="7664" width="8.83203125" style="50"/>
    <col min="7665" max="7665" width="15.5" style="50" customWidth="1"/>
    <col min="7666" max="7666" width="23" style="50" customWidth="1"/>
    <col min="7667" max="7667" width="21.5" style="50" customWidth="1"/>
    <col min="7668" max="7668" width="13.5" style="50" customWidth="1"/>
    <col min="7669" max="7669" width="21.5" style="50" customWidth="1"/>
    <col min="7670" max="7670" width="13.33203125" style="50" customWidth="1"/>
    <col min="7671" max="7674" width="14.6640625" style="50" customWidth="1"/>
    <col min="7675" max="7675" width="12.6640625" style="50" bestFit="1" customWidth="1"/>
    <col min="7676" max="7676" width="11.83203125" style="50" bestFit="1" customWidth="1"/>
    <col min="7677" max="7677" width="31.6640625" style="50" bestFit="1" customWidth="1"/>
    <col min="7678" max="7679" width="12.5" style="50" customWidth="1"/>
    <col min="7680" max="7680" width="12.5" style="50" bestFit="1" customWidth="1"/>
    <col min="7681" max="7681" width="10.1640625" style="50" bestFit="1" customWidth="1"/>
    <col min="7682" max="7682" width="8.83203125" style="50"/>
    <col min="7683" max="7683" width="12.33203125" style="50" bestFit="1" customWidth="1"/>
    <col min="7684" max="7685" width="13.1640625" style="50" bestFit="1" customWidth="1"/>
    <col min="7686" max="7688" width="14.1640625" style="50" bestFit="1" customWidth="1"/>
    <col min="7689" max="7689" width="16.1640625" style="50" bestFit="1" customWidth="1"/>
    <col min="7690" max="7690" width="21.83203125" style="50" bestFit="1" customWidth="1"/>
    <col min="7691" max="7691" width="21.83203125" style="50" customWidth="1"/>
    <col min="7692" max="7692" width="19.1640625" style="50" bestFit="1" customWidth="1"/>
    <col min="7693" max="7920" width="8.83203125" style="50"/>
    <col min="7921" max="7921" width="15.5" style="50" customWidth="1"/>
    <col min="7922" max="7922" width="23" style="50" customWidth="1"/>
    <col min="7923" max="7923" width="21.5" style="50" customWidth="1"/>
    <col min="7924" max="7924" width="13.5" style="50" customWidth="1"/>
    <col min="7925" max="7925" width="21.5" style="50" customWidth="1"/>
    <col min="7926" max="7926" width="13.33203125" style="50" customWidth="1"/>
    <col min="7927" max="7930" width="14.6640625" style="50" customWidth="1"/>
    <col min="7931" max="7931" width="12.6640625" style="50" bestFit="1" customWidth="1"/>
    <col min="7932" max="7932" width="11.83203125" style="50" bestFit="1" customWidth="1"/>
    <col min="7933" max="7933" width="31.6640625" style="50" bestFit="1" customWidth="1"/>
    <col min="7934" max="7935" width="12.5" style="50" customWidth="1"/>
    <col min="7936" max="7936" width="12.5" style="50" bestFit="1" customWidth="1"/>
    <col min="7937" max="7937" width="10.1640625" style="50" bestFit="1" customWidth="1"/>
    <col min="7938" max="7938" width="8.83203125" style="50"/>
    <col min="7939" max="7939" width="12.33203125" style="50" bestFit="1" customWidth="1"/>
    <col min="7940" max="7941" width="13.1640625" style="50" bestFit="1" customWidth="1"/>
    <col min="7942" max="7944" width="14.1640625" style="50" bestFit="1" customWidth="1"/>
    <col min="7945" max="7945" width="16.1640625" style="50" bestFit="1" customWidth="1"/>
    <col min="7946" max="7946" width="21.83203125" style="50" bestFit="1" customWidth="1"/>
    <col min="7947" max="7947" width="21.83203125" style="50" customWidth="1"/>
    <col min="7948" max="7948" width="19.1640625" style="50" bestFit="1" customWidth="1"/>
    <col min="7949" max="8176" width="8.83203125" style="50"/>
    <col min="8177" max="8177" width="15.5" style="50" customWidth="1"/>
    <col min="8178" max="8178" width="23" style="50" customWidth="1"/>
    <col min="8179" max="8179" width="21.5" style="50" customWidth="1"/>
    <col min="8180" max="8180" width="13.5" style="50" customWidth="1"/>
    <col min="8181" max="8181" width="21.5" style="50" customWidth="1"/>
    <col min="8182" max="8182" width="13.33203125" style="50" customWidth="1"/>
    <col min="8183" max="8186" width="14.6640625" style="50" customWidth="1"/>
    <col min="8187" max="8187" width="12.6640625" style="50" bestFit="1" customWidth="1"/>
    <col min="8188" max="8188" width="11.83203125" style="50" bestFit="1" customWidth="1"/>
    <col min="8189" max="8189" width="31.6640625" style="50" bestFit="1" customWidth="1"/>
    <col min="8190" max="8191" width="12.5" style="50" customWidth="1"/>
    <col min="8192" max="8192" width="12.5" style="50" bestFit="1" customWidth="1"/>
    <col min="8193" max="8193" width="10.1640625" style="50" bestFit="1" customWidth="1"/>
    <col min="8194" max="8194" width="8.83203125" style="50"/>
    <col min="8195" max="8195" width="12.33203125" style="50" bestFit="1" customWidth="1"/>
    <col min="8196" max="8197" width="13.1640625" style="50" bestFit="1" customWidth="1"/>
    <col min="8198" max="8200" width="14.1640625" style="50" bestFit="1" customWidth="1"/>
    <col min="8201" max="8201" width="16.1640625" style="50" bestFit="1" customWidth="1"/>
    <col min="8202" max="8202" width="21.83203125" style="50" bestFit="1" customWidth="1"/>
    <col min="8203" max="8203" width="21.83203125" style="50" customWidth="1"/>
    <col min="8204" max="8204" width="19.1640625" style="50" bestFit="1" customWidth="1"/>
    <col min="8205" max="8432" width="8.83203125" style="50"/>
    <col min="8433" max="8433" width="15.5" style="50" customWidth="1"/>
    <col min="8434" max="8434" width="23" style="50" customWidth="1"/>
    <col min="8435" max="8435" width="21.5" style="50" customWidth="1"/>
    <col min="8436" max="8436" width="13.5" style="50" customWidth="1"/>
    <col min="8437" max="8437" width="21.5" style="50" customWidth="1"/>
    <col min="8438" max="8438" width="13.33203125" style="50" customWidth="1"/>
    <col min="8439" max="8442" width="14.6640625" style="50" customWidth="1"/>
    <col min="8443" max="8443" width="12.6640625" style="50" bestFit="1" customWidth="1"/>
    <col min="8444" max="8444" width="11.83203125" style="50" bestFit="1" customWidth="1"/>
    <col min="8445" max="8445" width="31.6640625" style="50" bestFit="1" customWidth="1"/>
    <col min="8446" max="8447" width="12.5" style="50" customWidth="1"/>
    <col min="8448" max="8448" width="12.5" style="50" bestFit="1" customWidth="1"/>
    <col min="8449" max="8449" width="10.1640625" style="50" bestFit="1" customWidth="1"/>
    <col min="8450" max="8450" width="8.83203125" style="50"/>
    <col min="8451" max="8451" width="12.33203125" style="50" bestFit="1" customWidth="1"/>
    <col min="8452" max="8453" width="13.1640625" style="50" bestFit="1" customWidth="1"/>
    <col min="8454" max="8456" width="14.1640625" style="50" bestFit="1" customWidth="1"/>
    <col min="8457" max="8457" width="16.1640625" style="50" bestFit="1" customWidth="1"/>
    <col min="8458" max="8458" width="21.83203125" style="50" bestFit="1" customWidth="1"/>
    <col min="8459" max="8459" width="21.83203125" style="50" customWidth="1"/>
    <col min="8460" max="8460" width="19.1640625" style="50" bestFit="1" customWidth="1"/>
    <col min="8461" max="8688" width="8.83203125" style="50"/>
    <col min="8689" max="8689" width="15.5" style="50" customWidth="1"/>
    <col min="8690" max="8690" width="23" style="50" customWidth="1"/>
    <col min="8691" max="8691" width="21.5" style="50" customWidth="1"/>
    <col min="8692" max="8692" width="13.5" style="50" customWidth="1"/>
    <col min="8693" max="8693" width="21.5" style="50" customWidth="1"/>
    <col min="8694" max="8694" width="13.33203125" style="50" customWidth="1"/>
    <col min="8695" max="8698" width="14.6640625" style="50" customWidth="1"/>
    <col min="8699" max="8699" width="12.6640625" style="50" bestFit="1" customWidth="1"/>
    <col min="8700" max="8700" width="11.83203125" style="50" bestFit="1" customWidth="1"/>
    <col min="8701" max="8701" width="31.6640625" style="50" bestFit="1" customWidth="1"/>
    <col min="8702" max="8703" width="12.5" style="50" customWidth="1"/>
    <col min="8704" max="8704" width="12.5" style="50" bestFit="1" customWidth="1"/>
    <col min="8705" max="8705" width="10.1640625" style="50" bestFit="1" customWidth="1"/>
    <col min="8706" max="8706" width="8.83203125" style="50"/>
    <col min="8707" max="8707" width="12.33203125" style="50" bestFit="1" customWidth="1"/>
    <col min="8708" max="8709" width="13.1640625" style="50" bestFit="1" customWidth="1"/>
    <col min="8710" max="8712" width="14.1640625" style="50" bestFit="1" customWidth="1"/>
    <col min="8713" max="8713" width="16.1640625" style="50" bestFit="1" customWidth="1"/>
    <col min="8714" max="8714" width="21.83203125" style="50" bestFit="1" customWidth="1"/>
    <col min="8715" max="8715" width="21.83203125" style="50" customWidth="1"/>
    <col min="8716" max="8716" width="19.1640625" style="50" bestFit="1" customWidth="1"/>
    <col min="8717" max="8944" width="8.83203125" style="50"/>
    <col min="8945" max="8945" width="15.5" style="50" customWidth="1"/>
    <col min="8946" max="8946" width="23" style="50" customWidth="1"/>
    <col min="8947" max="8947" width="21.5" style="50" customWidth="1"/>
    <col min="8948" max="8948" width="13.5" style="50" customWidth="1"/>
    <col min="8949" max="8949" width="21.5" style="50" customWidth="1"/>
    <col min="8950" max="8950" width="13.33203125" style="50" customWidth="1"/>
    <col min="8951" max="8954" width="14.6640625" style="50" customWidth="1"/>
    <col min="8955" max="8955" width="12.6640625" style="50" bestFit="1" customWidth="1"/>
    <col min="8956" max="8956" width="11.83203125" style="50" bestFit="1" customWidth="1"/>
    <col min="8957" max="8957" width="31.6640625" style="50" bestFit="1" customWidth="1"/>
    <col min="8958" max="8959" width="12.5" style="50" customWidth="1"/>
    <col min="8960" max="8960" width="12.5" style="50" bestFit="1" customWidth="1"/>
    <col min="8961" max="8961" width="10.1640625" style="50" bestFit="1" customWidth="1"/>
    <col min="8962" max="8962" width="8.83203125" style="50"/>
    <col min="8963" max="8963" width="12.33203125" style="50" bestFit="1" customWidth="1"/>
    <col min="8964" max="8965" width="13.1640625" style="50" bestFit="1" customWidth="1"/>
    <col min="8966" max="8968" width="14.1640625" style="50" bestFit="1" customWidth="1"/>
    <col min="8969" max="8969" width="16.1640625" style="50" bestFit="1" customWidth="1"/>
    <col min="8970" max="8970" width="21.83203125" style="50" bestFit="1" customWidth="1"/>
    <col min="8971" max="8971" width="21.83203125" style="50" customWidth="1"/>
    <col min="8972" max="8972" width="19.1640625" style="50" bestFit="1" customWidth="1"/>
    <col min="8973" max="9200" width="8.83203125" style="50"/>
    <col min="9201" max="9201" width="15.5" style="50" customWidth="1"/>
    <col min="9202" max="9202" width="23" style="50" customWidth="1"/>
    <col min="9203" max="9203" width="21.5" style="50" customWidth="1"/>
    <col min="9204" max="9204" width="13.5" style="50" customWidth="1"/>
    <col min="9205" max="9205" width="21.5" style="50" customWidth="1"/>
    <col min="9206" max="9206" width="13.33203125" style="50" customWidth="1"/>
    <col min="9207" max="9210" width="14.6640625" style="50" customWidth="1"/>
    <col min="9211" max="9211" width="12.6640625" style="50" bestFit="1" customWidth="1"/>
    <col min="9212" max="9212" width="11.83203125" style="50" bestFit="1" customWidth="1"/>
    <col min="9213" max="9213" width="31.6640625" style="50" bestFit="1" customWidth="1"/>
    <col min="9214" max="9215" width="12.5" style="50" customWidth="1"/>
    <col min="9216" max="9216" width="12.5" style="50" bestFit="1" customWidth="1"/>
    <col min="9217" max="9217" width="10.1640625" style="50" bestFit="1" customWidth="1"/>
    <col min="9218" max="9218" width="8.83203125" style="50"/>
    <col min="9219" max="9219" width="12.33203125" style="50" bestFit="1" customWidth="1"/>
    <col min="9220" max="9221" width="13.1640625" style="50" bestFit="1" customWidth="1"/>
    <col min="9222" max="9224" width="14.1640625" style="50" bestFit="1" customWidth="1"/>
    <col min="9225" max="9225" width="16.1640625" style="50" bestFit="1" customWidth="1"/>
    <col min="9226" max="9226" width="21.83203125" style="50" bestFit="1" customWidth="1"/>
    <col min="9227" max="9227" width="21.83203125" style="50" customWidth="1"/>
    <col min="9228" max="9228" width="19.1640625" style="50" bestFit="1" customWidth="1"/>
    <col min="9229" max="9456" width="8.83203125" style="50"/>
    <col min="9457" max="9457" width="15.5" style="50" customWidth="1"/>
    <col min="9458" max="9458" width="23" style="50" customWidth="1"/>
    <col min="9459" max="9459" width="21.5" style="50" customWidth="1"/>
    <col min="9460" max="9460" width="13.5" style="50" customWidth="1"/>
    <col min="9461" max="9461" width="21.5" style="50" customWidth="1"/>
    <col min="9462" max="9462" width="13.33203125" style="50" customWidth="1"/>
    <col min="9463" max="9466" width="14.6640625" style="50" customWidth="1"/>
    <col min="9467" max="9467" width="12.6640625" style="50" bestFit="1" customWidth="1"/>
    <col min="9468" max="9468" width="11.83203125" style="50" bestFit="1" customWidth="1"/>
    <col min="9469" max="9469" width="31.6640625" style="50" bestFit="1" customWidth="1"/>
    <col min="9470" max="9471" width="12.5" style="50" customWidth="1"/>
    <col min="9472" max="9472" width="12.5" style="50" bestFit="1" customWidth="1"/>
    <col min="9473" max="9473" width="10.1640625" style="50" bestFit="1" customWidth="1"/>
    <col min="9474" max="9474" width="8.83203125" style="50"/>
    <col min="9475" max="9475" width="12.33203125" style="50" bestFit="1" customWidth="1"/>
    <col min="9476" max="9477" width="13.1640625" style="50" bestFit="1" customWidth="1"/>
    <col min="9478" max="9480" width="14.1640625" style="50" bestFit="1" customWidth="1"/>
    <col min="9481" max="9481" width="16.1640625" style="50" bestFit="1" customWidth="1"/>
    <col min="9482" max="9482" width="21.83203125" style="50" bestFit="1" customWidth="1"/>
    <col min="9483" max="9483" width="21.83203125" style="50" customWidth="1"/>
    <col min="9484" max="9484" width="19.1640625" style="50" bestFit="1" customWidth="1"/>
    <col min="9485" max="9712" width="8.83203125" style="50"/>
    <col min="9713" max="9713" width="15.5" style="50" customWidth="1"/>
    <col min="9714" max="9714" width="23" style="50" customWidth="1"/>
    <col min="9715" max="9715" width="21.5" style="50" customWidth="1"/>
    <col min="9716" max="9716" width="13.5" style="50" customWidth="1"/>
    <col min="9717" max="9717" width="21.5" style="50" customWidth="1"/>
    <col min="9718" max="9718" width="13.33203125" style="50" customWidth="1"/>
    <col min="9719" max="9722" width="14.6640625" style="50" customWidth="1"/>
    <col min="9723" max="9723" width="12.6640625" style="50" bestFit="1" customWidth="1"/>
    <col min="9724" max="9724" width="11.83203125" style="50" bestFit="1" customWidth="1"/>
    <col min="9725" max="9725" width="31.6640625" style="50" bestFit="1" customWidth="1"/>
    <col min="9726" max="9727" width="12.5" style="50" customWidth="1"/>
    <col min="9728" max="9728" width="12.5" style="50" bestFit="1" customWidth="1"/>
    <col min="9729" max="9729" width="10.1640625" style="50" bestFit="1" customWidth="1"/>
    <col min="9730" max="9730" width="8.83203125" style="50"/>
    <col min="9731" max="9731" width="12.33203125" style="50" bestFit="1" customWidth="1"/>
    <col min="9732" max="9733" width="13.1640625" style="50" bestFit="1" customWidth="1"/>
    <col min="9734" max="9736" width="14.1640625" style="50" bestFit="1" customWidth="1"/>
    <col min="9737" max="9737" width="16.1640625" style="50" bestFit="1" customWidth="1"/>
    <col min="9738" max="9738" width="21.83203125" style="50" bestFit="1" customWidth="1"/>
    <col min="9739" max="9739" width="21.83203125" style="50" customWidth="1"/>
    <col min="9740" max="9740" width="19.1640625" style="50" bestFit="1" customWidth="1"/>
    <col min="9741" max="9968" width="8.83203125" style="50"/>
    <col min="9969" max="9969" width="15.5" style="50" customWidth="1"/>
    <col min="9970" max="9970" width="23" style="50" customWidth="1"/>
    <col min="9971" max="9971" width="21.5" style="50" customWidth="1"/>
    <col min="9972" max="9972" width="13.5" style="50" customWidth="1"/>
    <col min="9973" max="9973" width="21.5" style="50" customWidth="1"/>
    <col min="9974" max="9974" width="13.33203125" style="50" customWidth="1"/>
    <col min="9975" max="9978" width="14.6640625" style="50" customWidth="1"/>
    <col min="9979" max="9979" width="12.6640625" style="50" bestFit="1" customWidth="1"/>
    <col min="9980" max="9980" width="11.83203125" style="50" bestFit="1" customWidth="1"/>
    <col min="9981" max="9981" width="31.6640625" style="50" bestFit="1" customWidth="1"/>
    <col min="9982" max="9983" width="12.5" style="50" customWidth="1"/>
    <col min="9984" max="9984" width="12.5" style="50" bestFit="1" customWidth="1"/>
    <col min="9985" max="9985" width="10.1640625" style="50" bestFit="1" customWidth="1"/>
    <col min="9986" max="9986" width="8.83203125" style="50"/>
    <col min="9987" max="9987" width="12.33203125" style="50" bestFit="1" customWidth="1"/>
    <col min="9988" max="9989" width="13.1640625" style="50" bestFit="1" customWidth="1"/>
    <col min="9990" max="9992" width="14.1640625" style="50" bestFit="1" customWidth="1"/>
    <col min="9993" max="9993" width="16.1640625" style="50" bestFit="1" customWidth="1"/>
    <col min="9994" max="9994" width="21.83203125" style="50" bestFit="1" customWidth="1"/>
    <col min="9995" max="9995" width="21.83203125" style="50" customWidth="1"/>
    <col min="9996" max="9996" width="19.1640625" style="50" bestFit="1" customWidth="1"/>
    <col min="9997" max="10224" width="8.83203125" style="50"/>
    <col min="10225" max="10225" width="15.5" style="50" customWidth="1"/>
    <col min="10226" max="10226" width="23" style="50" customWidth="1"/>
    <col min="10227" max="10227" width="21.5" style="50" customWidth="1"/>
    <col min="10228" max="10228" width="13.5" style="50" customWidth="1"/>
    <col min="10229" max="10229" width="21.5" style="50" customWidth="1"/>
    <col min="10230" max="10230" width="13.33203125" style="50" customWidth="1"/>
    <col min="10231" max="10234" width="14.6640625" style="50" customWidth="1"/>
    <col min="10235" max="10235" width="12.6640625" style="50" bestFit="1" customWidth="1"/>
    <col min="10236" max="10236" width="11.83203125" style="50" bestFit="1" customWidth="1"/>
    <col min="10237" max="10237" width="31.6640625" style="50" bestFit="1" customWidth="1"/>
    <col min="10238" max="10239" width="12.5" style="50" customWidth="1"/>
    <col min="10240" max="10240" width="12.5" style="50" bestFit="1" customWidth="1"/>
    <col min="10241" max="10241" width="10.1640625" style="50" bestFit="1" customWidth="1"/>
    <col min="10242" max="10242" width="8.83203125" style="50"/>
    <col min="10243" max="10243" width="12.33203125" style="50" bestFit="1" customWidth="1"/>
    <col min="10244" max="10245" width="13.1640625" style="50" bestFit="1" customWidth="1"/>
    <col min="10246" max="10248" width="14.1640625" style="50" bestFit="1" customWidth="1"/>
    <col min="10249" max="10249" width="16.1640625" style="50" bestFit="1" customWidth="1"/>
    <col min="10250" max="10250" width="21.83203125" style="50" bestFit="1" customWidth="1"/>
    <col min="10251" max="10251" width="21.83203125" style="50" customWidth="1"/>
    <col min="10252" max="10252" width="19.1640625" style="50" bestFit="1" customWidth="1"/>
    <col min="10253" max="10480" width="8.83203125" style="50"/>
    <col min="10481" max="10481" width="15.5" style="50" customWidth="1"/>
    <col min="10482" max="10482" width="23" style="50" customWidth="1"/>
    <col min="10483" max="10483" width="21.5" style="50" customWidth="1"/>
    <col min="10484" max="10484" width="13.5" style="50" customWidth="1"/>
    <col min="10485" max="10485" width="21.5" style="50" customWidth="1"/>
    <col min="10486" max="10486" width="13.33203125" style="50" customWidth="1"/>
    <col min="10487" max="10490" width="14.6640625" style="50" customWidth="1"/>
    <col min="10491" max="10491" width="12.6640625" style="50" bestFit="1" customWidth="1"/>
    <col min="10492" max="10492" width="11.83203125" style="50" bestFit="1" customWidth="1"/>
    <col min="10493" max="10493" width="31.6640625" style="50" bestFit="1" customWidth="1"/>
    <col min="10494" max="10495" width="12.5" style="50" customWidth="1"/>
    <col min="10496" max="10496" width="12.5" style="50" bestFit="1" customWidth="1"/>
    <col min="10497" max="10497" width="10.1640625" style="50" bestFit="1" customWidth="1"/>
    <col min="10498" max="10498" width="8.83203125" style="50"/>
    <col min="10499" max="10499" width="12.33203125" style="50" bestFit="1" customWidth="1"/>
    <col min="10500" max="10501" width="13.1640625" style="50" bestFit="1" customWidth="1"/>
    <col min="10502" max="10504" width="14.1640625" style="50" bestFit="1" customWidth="1"/>
    <col min="10505" max="10505" width="16.1640625" style="50" bestFit="1" customWidth="1"/>
    <col min="10506" max="10506" width="21.83203125" style="50" bestFit="1" customWidth="1"/>
    <col min="10507" max="10507" width="21.83203125" style="50" customWidth="1"/>
    <col min="10508" max="10508" width="19.1640625" style="50" bestFit="1" customWidth="1"/>
    <col min="10509" max="10736" width="8.83203125" style="50"/>
    <col min="10737" max="10737" width="15.5" style="50" customWidth="1"/>
    <col min="10738" max="10738" width="23" style="50" customWidth="1"/>
    <col min="10739" max="10739" width="21.5" style="50" customWidth="1"/>
    <col min="10740" max="10740" width="13.5" style="50" customWidth="1"/>
    <col min="10741" max="10741" width="21.5" style="50" customWidth="1"/>
    <col min="10742" max="10742" width="13.33203125" style="50" customWidth="1"/>
    <col min="10743" max="10746" width="14.6640625" style="50" customWidth="1"/>
    <col min="10747" max="10747" width="12.6640625" style="50" bestFit="1" customWidth="1"/>
    <col min="10748" max="10748" width="11.83203125" style="50" bestFit="1" customWidth="1"/>
    <col min="10749" max="10749" width="31.6640625" style="50" bestFit="1" customWidth="1"/>
    <col min="10750" max="10751" width="12.5" style="50" customWidth="1"/>
    <col min="10752" max="10752" width="12.5" style="50" bestFit="1" customWidth="1"/>
    <col min="10753" max="10753" width="10.1640625" style="50" bestFit="1" customWidth="1"/>
    <col min="10754" max="10754" width="8.83203125" style="50"/>
    <col min="10755" max="10755" width="12.33203125" style="50" bestFit="1" customWidth="1"/>
    <col min="10756" max="10757" width="13.1640625" style="50" bestFit="1" customWidth="1"/>
    <col min="10758" max="10760" width="14.1640625" style="50" bestFit="1" customWidth="1"/>
    <col min="10761" max="10761" width="16.1640625" style="50" bestFit="1" customWidth="1"/>
    <col min="10762" max="10762" width="21.83203125" style="50" bestFit="1" customWidth="1"/>
    <col min="10763" max="10763" width="21.83203125" style="50" customWidth="1"/>
    <col min="10764" max="10764" width="19.1640625" style="50" bestFit="1" customWidth="1"/>
    <col min="10765" max="10992" width="8.83203125" style="50"/>
    <col min="10993" max="10993" width="15.5" style="50" customWidth="1"/>
    <col min="10994" max="10994" width="23" style="50" customWidth="1"/>
    <col min="10995" max="10995" width="21.5" style="50" customWidth="1"/>
    <col min="10996" max="10996" width="13.5" style="50" customWidth="1"/>
    <col min="10997" max="10997" width="21.5" style="50" customWidth="1"/>
    <col min="10998" max="10998" width="13.33203125" style="50" customWidth="1"/>
    <col min="10999" max="11002" width="14.6640625" style="50" customWidth="1"/>
    <col min="11003" max="11003" width="12.6640625" style="50" bestFit="1" customWidth="1"/>
    <col min="11004" max="11004" width="11.83203125" style="50" bestFit="1" customWidth="1"/>
    <col min="11005" max="11005" width="31.6640625" style="50" bestFit="1" customWidth="1"/>
    <col min="11006" max="11007" width="12.5" style="50" customWidth="1"/>
    <col min="11008" max="11008" width="12.5" style="50" bestFit="1" customWidth="1"/>
    <col min="11009" max="11009" width="10.1640625" style="50" bestFit="1" customWidth="1"/>
    <col min="11010" max="11010" width="8.83203125" style="50"/>
    <col min="11011" max="11011" width="12.33203125" style="50" bestFit="1" customWidth="1"/>
    <col min="11012" max="11013" width="13.1640625" style="50" bestFit="1" customWidth="1"/>
    <col min="11014" max="11016" width="14.1640625" style="50" bestFit="1" customWidth="1"/>
    <col min="11017" max="11017" width="16.1640625" style="50" bestFit="1" customWidth="1"/>
    <col min="11018" max="11018" width="21.83203125" style="50" bestFit="1" customWidth="1"/>
    <col min="11019" max="11019" width="21.83203125" style="50" customWidth="1"/>
    <col min="11020" max="11020" width="19.1640625" style="50" bestFit="1" customWidth="1"/>
    <col min="11021" max="11248" width="8.83203125" style="50"/>
    <col min="11249" max="11249" width="15.5" style="50" customWidth="1"/>
    <col min="11250" max="11250" width="23" style="50" customWidth="1"/>
    <col min="11251" max="11251" width="21.5" style="50" customWidth="1"/>
    <col min="11252" max="11252" width="13.5" style="50" customWidth="1"/>
    <col min="11253" max="11253" width="21.5" style="50" customWidth="1"/>
    <col min="11254" max="11254" width="13.33203125" style="50" customWidth="1"/>
    <col min="11255" max="11258" width="14.6640625" style="50" customWidth="1"/>
    <col min="11259" max="11259" width="12.6640625" style="50" bestFit="1" customWidth="1"/>
    <col min="11260" max="11260" width="11.83203125" style="50" bestFit="1" customWidth="1"/>
    <col min="11261" max="11261" width="31.6640625" style="50" bestFit="1" customWidth="1"/>
    <col min="11262" max="11263" width="12.5" style="50" customWidth="1"/>
    <col min="11264" max="11264" width="12.5" style="50" bestFit="1" customWidth="1"/>
    <col min="11265" max="11265" width="10.1640625" style="50" bestFit="1" customWidth="1"/>
    <col min="11266" max="11266" width="8.83203125" style="50"/>
    <col min="11267" max="11267" width="12.33203125" style="50" bestFit="1" customWidth="1"/>
    <col min="11268" max="11269" width="13.1640625" style="50" bestFit="1" customWidth="1"/>
    <col min="11270" max="11272" width="14.1640625" style="50" bestFit="1" customWidth="1"/>
    <col min="11273" max="11273" width="16.1640625" style="50" bestFit="1" customWidth="1"/>
    <col min="11274" max="11274" width="21.83203125" style="50" bestFit="1" customWidth="1"/>
    <col min="11275" max="11275" width="21.83203125" style="50" customWidth="1"/>
    <col min="11276" max="11276" width="19.1640625" style="50" bestFit="1" customWidth="1"/>
    <col min="11277" max="11504" width="8.83203125" style="50"/>
    <col min="11505" max="11505" width="15.5" style="50" customWidth="1"/>
    <col min="11506" max="11506" width="23" style="50" customWidth="1"/>
    <col min="11507" max="11507" width="21.5" style="50" customWidth="1"/>
    <col min="11508" max="11508" width="13.5" style="50" customWidth="1"/>
    <col min="11509" max="11509" width="21.5" style="50" customWidth="1"/>
    <col min="11510" max="11510" width="13.33203125" style="50" customWidth="1"/>
    <col min="11511" max="11514" width="14.6640625" style="50" customWidth="1"/>
    <col min="11515" max="11515" width="12.6640625" style="50" bestFit="1" customWidth="1"/>
    <col min="11516" max="11516" width="11.83203125" style="50" bestFit="1" customWidth="1"/>
    <col min="11517" max="11517" width="31.6640625" style="50" bestFit="1" customWidth="1"/>
    <col min="11518" max="11519" width="12.5" style="50" customWidth="1"/>
    <col min="11520" max="11520" width="12.5" style="50" bestFit="1" customWidth="1"/>
    <col min="11521" max="11521" width="10.1640625" style="50" bestFit="1" customWidth="1"/>
    <col min="11522" max="11522" width="8.83203125" style="50"/>
    <col min="11523" max="11523" width="12.33203125" style="50" bestFit="1" customWidth="1"/>
    <col min="11524" max="11525" width="13.1640625" style="50" bestFit="1" customWidth="1"/>
    <col min="11526" max="11528" width="14.1640625" style="50" bestFit="1" customWidth="1"/>
    <col min="11529" max="11529" width="16.1640625" style="50" bestFit="1" customWidth="1"/>
    <col min="11530" max="11530" width="21.83203125" style="50" bestFit="1" customWidth="1"/>
    <col min="11531" max="11531" width="21.83203125" style="50" customWidth="1"/>
    <col min="11532" max="11532" width="19.1640625" style="50" bestFit="1" customWidth="1"/>
    <col min="11533" max="11760" width="8.83203125" style="50"/>
    <col min="11761" max="11761" width="15.5" style="50" customWidth="1"/>
    <col min="11762" max="11762" width="23" style="50" customWidth="1"/>
    <col min="11763" max="11763" width="21.5" style="50" customWidth="1"/>
    <col min="11764" max="11764" width="13.5" style="50" customWidth="1"/>
    <col min="11765" max="11765" width="21.5" style="50" customWidth="1"/>
    <col min="11766" max="11766" width="13.33203125" style="50" customWidth="1"/>
    <col min="11767" max="11770" width="14.6640625" style="50" customWidth="1"/>
    <col min="11771" max="11771" width="12.6640625" style="50" bestFit="1" customWidth="1"/>
    <col min="11772" max="11772" width="11.83203125" style="50" bestFit="1" customWidth="1"/>
    <col min="11773" max="11773" width="31.6640625" style="50" bestFit="1" customWidth="1"/>
    <col min="11774" max="11775" width="12.5" style="50" customWidth="1"/>
    <col min="11776" max="11776" width="12.5" style="50" bestFit="1" customWidth="1"/>
    <col min="11777" max="11777" width="10.1640625" style="50" bestFit="1" customWidth="1"/>
    <col min="11778" max="11778" width="8.83203125" style="50"/>
    <col min="11779" max="11779" width="12.33203125" style="50" bestFit="1" customWidth="1"/>
    <col min="11780" max="11781" width="13.1640625" style="50" bestFit="1" customWidth="1"/>
    <col min="11782" max="11784" width="14.1640625" style="50" bestFit="1" customWidth="1"/>
    <col min="11785" max="11785" width="16.1640625" style="50" bestFit="1" customWidth="1"/>
    <col min="11786" max="11786" width="21.83203125" style="50" bestFit="1" customWidth="1"/>
    <col min="11787" max="11787" width="21.83203125" style="50" customWidth="1"/>
    <col min="11788" max="11788" width="19.1640625" style="50" bestFit="1" customWidth="1"/>
    <col min="11789" max="12016" width="8.83203125" style="50"/>
    <col min="12017" max="12017" width="15.5" style="50" customWidth="1"/>
    <col min="12018" max="12018" width="23" style="50" customWidth="1"/>
    <col min="12019" max="12019" width="21.5" style="50" customWidth="1"/>
    <col min="12020" max="12020" width="13.5" style="50" customWidth="1"/>
    <col min="12021" max="12021" width="21.5" style="50" customWidth="1"/>
    <col min="12022" max="12022" width="13.33203125" style="50" customWidth="1"/>
    <col min="12023" max="12026" width="14.6640625" style="50" customWidth="1"/>
    <col min="12027" max="12027" width="12.6640625" style="50" bestFit="1" customWidth="1"/>
    <col min="12028" max="12028" width="11.83203125" style="50" bestFit="1" customWidth="1"/>
    <col min="12029" max="12029" width="31.6640625" style="50" bestFit="1" customWidth="1"/>
    <col min="12030" max="12031" width="12.5" style="50" customWidth="1"/>
    <col min="12032" max="12032" width="12.5" style="50" bestFit="1" customWidth="1"/>
    <col min="12033" max="12033" width="10.1640625" style="50" bestFit="1" customWidth="1"/>
    <col min="12034" max="12034" width="8.83203125" style="50"/>
    <col min="12035" max="12035" width="12.33203125" style="50" bestFit="1" customWidth="1"/>
    <col min="12036" max="12037" width="13.1640625" style="50" bestFit="1" customWidth="1"/>
    <col min="12038" max="12040" width="14.1640625" style="50" bestFit="1" customWidth="1"/>
    <col min="12041" max="12041" width="16.1640625" style="50" bestFit="1" customWidth="1"/>
    <col min="12042" max="12042" width="21.83203125" style="50" bestFit="1" customWidth="1"/>
    <col min="12043" max="12043" width="21.83203125" style="50" customWidth="1"/>
    <col min="12044" max="12044" width="19.1640625" style="50" bestFit="1" customWidth="1"/>
    <col min="12045" max="12272" width="8.83203125" style="50"/>
    <col min="12273" max="12273" width="15.5" style="50" customWidth="1"/>
    <col min="12274" max="12274" width="23" style="50" customWidth="1"/>
    <col min="12275" max="12275" width="21.5" style="50" customWidth="1"/>
    <col min="12276" max="12276" width="13.5" style="50" customWidth="1"/>
    <col min="12277" max="12277" width="21.5" style="50" customWidth="1"/>
    <col min="12278" max="12278" width="13.33203125" style="50" customWidth="1"/>
    <col min="12279" max="12282" width="14.6640625" style="50" customWidth="1"/>
    <col min="12283" max="12283" width="12.6640625" style="50" bestFit="1" customWidth="1"/>
    <col min="12284" max="12284" width="11.83203125" style="50" bestFit="1" customWidth="1"/>
    <col min="12285" max="12285" width="31.6640625" style="50" bestFit="1" customWidth="1"/>
    <col min="12286" max="12287" width="12.5" style="50" customWidth="1"/>
    <col min="12288" max="12288" width="12.5" style="50" bestFit="1" customWidth="1"/>
    <col min="12289" max="12289" width="10.1640625" style="50" bestFit="1" customWidth="1"/>
    <col min="12290" max="12290" width="8.83203125" style="50"/>
    <col min="12291" max="12291" width="12.33203125" style="50" bestFit="1" customWidth="1"/>
    <col min="12292" max="12293" width="13.1640625" style="50" bestFit="1" customWidth="1"/>
    <col min="12294" max="12296" width="14.1640625" style="50" bestFit="1" customWidth="1"/>
    <col min="12297" max="12297" width="16.1640625" style="50" bestFit="1" customWidth="1"/>
    <col min="12298" max="12298" width="21.83203125" style="50" bestFit="1" customWidth="1"/>
    <col min="12299" max="12299" width="21.83203125" style="50" customWidth="1"/>
    <col min="12300" max="12300" width="19.1640625" style="50" bestFit="1" customWidth="1"/>
    <col min="12301" max="12528" width="8.83203125" style="50"/>
    <col min="12529" max="12529" width="15.5" style="50" customWidth="1"/>
    <col min="12530" max="12530" width="23" style="50" customWidth="1"/>
    <col min="12531" max="12531" width="21.5" style="50" customWidth="1"/>
    <col min="12532" max="12532" width="13.5" style="50" customWidth="1"/>
    <col min="12533" max="12533" width="21.5" style="50" customWidth="1"/>
    <col min="12534" max="12534" width="13.33203125" style="50" customWidth="1"/>
    <col min="12535" max="12538" width="14.6640625" style="50" customWidth="1"/>
    <col min="12539" max="12539" width="12.6640625" style="50" bestFit="1" customWidth="1"/>
    <col min="12540" max="12540" width="11.83203125" style="50" bestFit="1" customWidth="1"/>
    <col min="12541" max="12541" width="31.6640625" style="50" bestFit="1" customWidth="1"/>
    <col min="12542" max="12543" width="12.5" style="50" customWidth="1"/>
    <col min="12544" max="12544" width="12.5" style="50" bestFit="1" customWidth="1"/>
    <col min="12545" max="12545" width="10.1640625" style="50" bestFit="1" customWidth="1"/>
    <col min="12546" max="12546" width="8.83203125" style="50"/>
    <col min="12547" max="12547" width="12.33203125" style="50" bestFit="1" customWidth="1"/>
    <col min="12548" max="12549" width="13.1640625" style="50" bestFit="1" customWidth="1"/>
    <col min="12550" max="12552" width="14.1640625" style="50" bestFit="1" customWidth="1"/>
    <col min="12553" max="12553" width="16.1640625" style="50" bestFit="1" customWidth="1"/>
    <col min="12554" max="12554" width="21.83203125" style="50" bestFit="1" customWidth="1"/>
    <col min="12555" max="12555" width="21.83203125" style="50" customWidth="1"/>
    <col min="12556" max="12556" width="19.1640625" style="50" bestFit="1" customWidth="1"/>
    <col min="12557" max="12784" width="8.83203125" style="50"/>
    <col min="12785" max="12785" width="15.5" style="50" customWidth="1"/>
    <col min="12786" max="12786" width="23" style="50" customWidth="1"/>
    <col min="12787" max="12787" width="21.5" style="50" customWidth="1"/>
    <col min="12788" max="12788" width="13.5" style="50" customWidth="1"/>
    <col min="12789" max="12789" width="21.5" style="50" customWidth="1"/>
    <col min="12790" max="12790" width="13.33203125" style="50" customWidth="1"/>
    <col min="12791" max="12794" width="14.6640625" style="50" customWidth="1"/>
    <col min="12795" max="12795" width="12.6640625" style="50" bestFit="1" customWidth="1"/>
    <col min="12796" max="12796" width="11.83203125" style="50" bestFit="1" customWidth="1"/>
    <col min="12797" max="12797" width="31.6640625" style="50" bestFit="1" customWidth="1"/>
    <col min="12798" max="12799" width="12.5" style="50" customWidth="1"/>
    <col min="12800" max="12800" width="12.5" style="50" bestFit="1" customWidth="1"/>
    <col min="12801" max="12801" width="10.1640625" style="50" bestFit="1" customWidth="1"/>
    <col min="12802" max="12802" width="8.83203125" style="50"/>
    <col min="12803" max="12803" width="12.33203125" style="50" bestFit="1" customWidth="1"/>
    <col min="12804" max="12805" width="13.1640625" style="50" bestFit="1" customWidth="1"/>
    <col min="12806" max="12808" width="14.1640625" style="50" bestFit="1" customWidth="1"/>
    <col min="12809" max="12809" width="16.1640625" style="50" bestFit="1" customWidth="1"/>
    <col min="12810" max="12810" width="21.83203125" style="50" bestFit="1" customWidth="1"/>
    <col min="12811" max="12811" width="21.83203125" style="50" customWidth="1"/>
    <col min="12812" max="12812" width="19.1640625" style="50" bestFit="1" customWidth="1"/>
    <col min="12813" max="13040" width="8.83203125" style="50"/>
    <col min="13041" max="13041" width="15.5" style="50" customWidth="1"/>
    <col min="13042" max="13042" width="23" style="50" customWidth="1"/>
    <col min="13043" max="13043" width="21.5" style="50" customWidth="1"/>
    <col min="13044" max="13044" width="13.5" style="50" customWidth="1"/>
    <col min="13045" max="13045" width="21.5" style="50" customWidth="1"/>
    <col min="13046" max="13046" width="13.33203125" style="50" customWidth="1"/>
    <col min="13047" max="13050" width="14.6640625" style="50" customWidth="1"/>
    <col min="13051" max="13051" width="12.6640625" style="50" bestFit="1" customWidth="1"/>
    <col min="13052" max="13052" width="11.83203125" style="50" bestFit="1" customWidth="1"/>
    <col min="13053" max="13053" width="31.6640625" style="50" bestFit="1" customWidth="1"/>
    <col min="13054" max="13055" width="12.5" style="50" customWidth="1"/>
    <col min="13056" max="13056" width="12.5" style="50" bestFit="1" customWidth="1"/>
    <col min="13057" max="13057" width="10.1640625" style="50" bestFit="1" customWidth="1"/>
    <col min="13058" max="13058" width="8.83203125" style="50"/>
    <col min="13059" max="13059" width="12.33203125" style="50" bestFit="1" customWidth="1"/>
    <col min="13060" max="13061" width="13.1640625" style="50" bestFit="1" customWidth="1"/>
    <col min="13062" max="13064" width="14.1640625" style="50" bestFit="1" customWidth="1"/>
    <col min="13065" max="13065" width="16.1640625" style="50" bestFit="1" customWidth="1"/>
    <col min="13066" max="13066" width="21.83203125" style="50" bestFit="1" customWidth="1"/>
    <col min="13067" max="13067" width="21.83203125" style="50" customWidth="1"/>
    <col min="13068" max="13068" width="19.1640625" style="50" bestFit="1" customWidth="1"/>
    <col min="13069" max="13296" width="8.83203125" style="50"/>
    <col min="13297" max="13297" width="15.5" style="50" customWidth="1"/>
    <col min="13298" max="13298" width="23" style="50" customWidth="1"/>
    <col min="13299" max="13299" width="21.5" style="50" customWidth="1"/>
    <col min="13300" max="13300" width="13.5" style="50" customWidth="1"/>
    <col min="13301" max="13301" width="21.5" style="50" customWidth="1"/>
    <col min="13302" max="13302" width="13.33203125" style="50" customWidth="1"/>
    <col min="13303" max="13306" width="14.6640625" style="50" customWidth="1"/>
    <col min="13307" max="13307" width="12.6640625" style="50" bestFit="1" customWidth="1"/>
    <col min="13308" max="13308" width="11.83203125" style="50" bestFit="1" customWidth="1"/>
    <col min="13309" max="13309" width="31.6640625" style="50" bestFit="1" customWidth="1"/>
    <col min="13310" max="13311" width="12.5" style="50" customWidth="1"/>
    <col min="13312" max="13312" width="12.5" style="50" bestFit="1" customWidth="1"/>
    <col min="13313" max="13313" width="10.1640625" style="50" bestFit="1" customWidth="1"/>
    <col min="13314" max="13314" width="8.83203125" style="50"/>
    <col min="13315" max="13315" width="12.33203125" style="50" bestFit="1" customWidth="1"/>
    <col min="13316" max="13317" width="13.1640625" style="50" bestFit="1" customWidth="1"/>
    <col min="13318" max="13320" width="14.1640625" style="50" bestFit="1" customWidth="1"/>
    <col min="13321" max="13321" width="16.1640625" style="50" bestFit="1" customWidth="1"/>
    <col min="13322" max="13322" width="21.83203125" style="50" bestFit="1" customWidth="1"/>
    <col min="13323" max="13323" width="21.83203125" style="50" customWidth="1"/>
    <col min="13324" max="13324" width="19.1640625" style="50" bestFit="1" customWidth="1"/>
    <col min="13325" max="13552" width="8.83203125" style="50"/>
    <col min="13553" max="13553" width="15.5" style="50" customWidth="1"/>
    <col min="13554" max="13554" width="23" style="50" customWidth="1"/>
    <col min="13555" max="13555" width="21.5" style="50" customWidth="1"/>
    <col min="13556" max="13556" width="13.5" style="50" customWidth="1"/>
    <col min="13557" max="13557" width="21.5" style="50" customWidth="1"/>
    <col min="13558" max="13558" width="13.33203125" style="50" customWidth="1"/>
    <col min="13559" max="13562" width="14.6640625" style="50" customWidth="1"/>
    <col min="13563" max="13563" width="12.6640625" style="50" bestFit="1" customWidth="1"/>
    <col min="13564" max="13564" width="11.83203125" style="50" bestFit="1" customWidth="1"/>
    <col min="13565" max="13565" width="31.6640625" style="50" bestFit="1" customWidth="1"/>
    <col min="13566" max="13567" width="12.5" style="50" customWidth="1"/>
    <col min="13568" max="13568" width="12.5" style="50" bestFit="1" customWidth="1"/>
    <col min="13569" max="13569" width="10.1640625" style="50" bestFit="1" customWidth="1"/>
    <col min="13570" max="13570" width="8.83203125" style="50"/>
    <col min="13571" max="13571" width="12.33203125" style="50" bestFit="1" customWidth="1"/>
    <col min="13572" max="13573" width="13.1640625" style="50" bestFit="1" customWidth="1"/>
    <col min="13574" max="13576" width="14.1640625" style="50" bestFit="1" customWidth="1"/>
    <col min="13577" max="13577" width="16.1640625" style="50" bestFit="1" customWidth="1"/>
    <col min="13578" max="13578" width="21.83203125" style="50" bestFit="1" customWidth="1"/>
    <col min="13579" max="13579" width="21.83203125" style="50" customWidth="1"/>
    <col min="13580" max="13580" width="19.1640625" style="50" bestFit="1" customWidth="1"/>
    <col min="13581" max="13808" width="8.83203125" style="50"/>
    <col min="13809" max="13809" width="15.5" style="50" customWidth="1"/>
    <col min="13810" max="13810" width="23" style="50" customWidth="1"/>
    <col min="13811" max="13811" width="21.5" style="50" customWidth="1"/>
    <col min="13812" max="13812" width="13.5" style="50" customWidth="1"/>
    <col min="13813" max="13813" width="21.5" style="50" customWidth="1"/>
    <col min="13814" max="13814" width="13.33203125" style="50" customWidth="1"/>
    <col min="13815" max="13818" width="14.6640625" style="50" customWidth="1"/>
    <col min="13819" max="13819" width="12.6640625" style="50" bestFit="1" customWidth="1"/>
    <col min="13820" max="13820" width="11.83203125" style="50" bestFit="1" customWidth="1"/>
    <col min="13821" max="13821" width="31.6640625" style="50" bestFit="1" customWidth="1"/>
    <col min="13822" max="13823" width="12.5" style="50" customWidth="1"/>
    <col min="13824" max="13824" width="12.5" style="50" bestFit="1" customWidth="1"/>
    <col min="13825" max="13825" width="10.1640625" style="50" bestFit="1" customWidth="1"/>
    <col min="13826" max="13826" width="8.83203125" style="50"/>
    <col min="13827" max="13827" width="12.33203125" style="50" bestFit="1" customWidth="1"/>
    <col min="13828" max="13829" width="13.1640625" style="50" bestFit="1" customWidth="1"/>
    <col min="13830" max="13832" width="14.1640625" style="50" bestFit="1" customWidth="1"/>
    <col min="13833" max="13833" width="16.1640625" style="50" bestFit="1" customWidth="1"/>
    <col min="13834" max="13834" width="21.83203125" style="50" bestFit="1" customWidth="1"/>
    <col min="13835" max="13835" width="21.83203125" style="50" customWidth="1"/>
    <col min="13836" max="13836" width="19.1640625" style="50" bestFit="1" customWidth="1"/>
    <col min="13837" max="14064" width="8.83203125" style="50"/>
    <col min="14065" max="14065" width="15.5" style="50" customWidth="1"/>
    <col min="14066" max="14066" width="23" style="50" customWidth="1"/>
    <col min="14067" max="14067" width="21.5" style="50" customWidth="1"/>
    <col min="14068" max="14068" width="13.5" style="50" customWidth="1"/>
    <col min="14069" max="14069" width="21.5" style="50" customWidth="1"/>
    <col min="14070" max="14070" width="13.33203125" style="50" customWidth="1"/>
    <col min="14071" max="14074" width="14.6640625" style="50" customWidth="1"/>
    <col min="14075" max="14075" width="12.6640625" style="50" bestFit="1" customWidth="1"/>
    <col min="14076" max="14076" width="11.83203125" style="50" bestFit="1" customWidth="1"/>
    <col min="14077" max="14077" width="31.6640625" style="50" bestFit="1" customWidth="1"/>
    <col min="14078" max="14079" width="12.5" style="50" customWidth="1"/>
    <col min="14080" max="14080" width="12.5" style="50" bestFit="1" customWidth="1"/>
    <col min="14081" max="14081" width="10.1640625" style="50" bestFit="1" customWidth="1"/>
    <col min="14082" max="14082" width="8.83203125" style="50"/>
    <col min="14083" max="14083" width="12.33203125" style="50" bestFit="1" customWidth="1"/>
    <col min="14084" max="14085" width="13.1640625" style="50" bestFit="1" customWidth="1"/>
    <col min="14086" max="14088" width="14.1640625" style="50" bestFit="1" customWidth="1"/>
    <col min="14089" max="14089" width="16.1640625" style="50" bestFit="1" customWidth="1"/>
    <col min="14090" max="14090" width="21.83203125" style="50" bestFit="1" customWidth="1"/>
    <col min="14091" max="14091" width="21.83203125" style="50" customWidth="1"/>
    <col min="14092" max="14092" width="19.1640625" style="50" bestFit="1" customWidth="1"/>
    <col min="14093" max="14320" width="8.83203125" style="50"/>
    <col min="14321" max="14321" width="15.5" style="50" customWidth="1"/>
    <col min="14322" max="14322" width="23" style="50" customWidth="1"/>
    <col min="14323" max="14323" width="21.5" style="50" customWidth="1"/>
    <col min="14324" max="14324" width="13.5" style="50" customWidth="1"/>
    <col min="14325" max="14325" width="21.5" style="50" customWidth="1"/>
    <col min="14326" max="14326" width="13.33203125" style="50" customWidth="1"/>
    <col min="14327" max="14330" width="14.6640625" style="50" customWidth="1"/>
    <col min="14331" max="14331" width="12.6640625" style="50" bestFit="1" customWidth="1"/>
    <col min="14332" max="14332" width="11.83203125" style="50" bestFit="1" customWidth="1"/>
    <col min="14333" max="14333" width="31.6640625" style="50" bestFit="1" customWidth="1"/>
    <col min="14334" max="14335" width="12.5" style="50" customWidth="1"/>
    <col min="14336" max="14336" width="12.5" style="50" bestFit="1" customWidth="1"/>
    <col min="14337" max="14337" width="10.1640625" style="50" bestFit="1" customWidth="1"/>
    <col min="14338" max="14338" width="8.83203125" style="50"/>
    <col min="14339" max="14339" width="12.33203125" style="50" bestFit="1" customWidth="1"/>
    <col min="14340" max="14341" width="13.1640625" style="50" bestFit="1" customWidth="1"/>
    <col min="14342" max="14344" width="14.1640625" style="50" bestFit="1" customWidth="1"/>
    <col min="14345" max="14345" width="16.1640625" style="50" bestFit="1" customWidth="1"/>
    <col min="14346" max="14346" width="21.83203125" style="50" bestFit="1" customWidth="1"/>
    <col min="14347" max="14347" width="21.83203125" style="50" customWidth="1"/>
    <col min="14348" max="14348" width="19.1640625" style="50" bestFit="1" customWidth="1"/>
    <col min="14349" max="14576" width="8.83203125" style="50"/>
    <col min="14577" max="14577" width="15.5" style="50" customWidth="1"/>
    <col min="14578" max="14578" width="23" style="50" customWidth="1"/>
    <col min="14579" max="14579" width="21.5" style="50" customWidth="1"/>
    <col min="14580" max="14580" width="13.5" style="50" customWidth="1"/>
    <col min="14581" max="14581" width="21.5" style="50" customWidth="1"/>
    <col min="14582" max="14582" width="13.33203125" style="50" customWidth="1"/>
    <col min="14583" max="14586" width="14.6640625" style="50" customWidth="1"/>
    <col min="14587" max="14587" width="12.6640625" style="50" bestFit="1" customWidth="1"/>
    <col min="14588" max="14588" width="11.83203125" style="50" bestFit="1" customWidth="1"/>
    <col min="14589" max="14589" width="31.6640625" style="50" bestFit="1" customWidth="1"/>
    <col min="14590" max="14591" width="12.5" style="50" customWidth="1"/>
    <col min="14592" max="14592" width="12.5" style="50" bestFit="1" customWidth="1"/>
    <col min="14593" max="14593" width="10.1640625" style="50" bestFit="1" customWidth="1"/>
    <col min="14594" max="14594" width="8.83203125" style="50"/>
    <col min="14595" max="14595" width="12.33203125" style="50" bestFit="1" customWidth="1"/>
    <col min="14596" max="14597" width="13.1640625" style="50" bestFit="1" customWidth="1"/>
    <col min="14598" max="14600" width="14.1640625" style="50" bestFit="1" customWidth="1"/>
    <col min="14601" max="14601" width="16.1640625" style="50" bestFit="1" customWidth="1"/>
    <col min="14602" max="14602" width="21.83203125" style="50" bestFit="1" customWidth="1"/>
    <col min="14603" max="14603" width="21.83203125" style="50" customWidth="1"/>
    <col min="14604" max="14604" width="19.1640625" style="50" bestFit="1" customWidth="1"/>
    <col min="14605" max="14832" width="8.83203125" style="50"/>
    <col min="14833" max="14833" width="15.5" style="50" customWidth="1"/>
    <col min="14834" max="14834" width="23" style="50" customWidth="1"/>
    <col min="14835" max="14835" width="21.5" style="50" customWidth="1"/>
    <col min="14836" max="14836" width="13.5" style="50" customWidth="1"/>
    <col min="14837" max="14837" width="21.5" style="50" customWidth="1"/>
    <col min="14838" max="14838" width="13.33203125" style="50" customWidth="1"/>
    <col min="14839" max="14842" width="14.6640625" style="50" customWidth="1"/>
    <col min="14843" max="14843" width="12.6640625" style="50" bestFit="1" customWidth="1"/>
    <col min="14844" max="14844" width="11.83203125" style="50" bestFit="1" customWidth="1"/>
    <col min="14845" max="14845" width="31.6640625" style="50" bestFit="1" customWidth="1"/>
    <col min="14846" max="14847" width="12.5" style="50" customWidth="1"/>
    <col min="14848" max="14848" width="12.5" style="50" bestFit="1" customWidth="1"/>
    <col min="14849" max="14849" width="10.1640625" style="50" bestFit="1" customWidth="1"/>
    <col min="14850" max="14850" width="8.83203125" style="50"/>
    <col min="14851" max="14851" width="12.33203125" style="50" bestFit="1" customWidth="1"/>
    <col min="14852" max="14853" width="13.1640625" style="50" bestFit="1" customWidth="1"/>
    <col min="14854" max="14856" width="14.1640625" style="50" bestFit="1" customWidth="1"/>
    <col min="14857" max="14857" width="16.1640625" style="50" bestFit="1" customWidth="1"/>
    <col min="14858" max="14858" width="21.83203125" style="50" bestFit="1" customWidth="1"/>
    <col min="14859" max="14859" width="21.83203125" style="50" customWidth="1"/>
    <col min="14860" max="14860" width="19.1640625" style="50" bestFit="1" customWidth="1"/>
    <col min="14861" max="15088" width="8.83203125" style="50"/>
    <col min="15089" max="15089" width="15.5" style="50" customWidth="1"/>
    <col min="15090" max="15090" width="23" style="50" customWidth="1"/>
    <col min="15091" max="15091" width="21.5" style="50" customWidth="1"/>
    <col min="15092" max="15092" width="13.5" style="50" customWidth="1"/>
    <col min="15093" max="15093" width="21.5" style="50" customWidth="1"/>
    <col min="15094" max="15094" width="13.33203125" style="50" customWidth="1"/>
    <col min="15095" max="15098" width="14.6640625" style="50" customWidth="1"/>
    <col min="15099" max="15099" width="12.6640625" style="50" bestFit="1" customWidth="1"/>
    <col min="15100" max="15100" width="11.83203125" style="50" bestFit="1" customWidth="1"/>
    <col min="15101" max="15101" width="31.6640625" style="50" bestFit="1" customWidth="1"/>
    <col min="15102" max="15103" width="12.5" style="50" customWidth="1"/>
    <col min="15104" max="15104" width="12.5" style="50" bestFit="1" customWidth="1"/>
    <col min="15105" max="15105" width="10.1640625" style="50" bestFit="1" customWidth="1"/>
    <col min="15106" max="15106" width="8.83203125" style="50"/>
    <col min="15107" max="15107" width="12.33203125" style="50" bestFit="1" customWidth="1"/>
    <col min="15108" max="15109" width="13.1640625" style="50" bestFit="1" customWidth="1"/>
    <col min="15110" max="15112" width="14.1640625" style="50" bestFit="1" customWidth="1"/>
    <col min="15113" max="15113" width="16.1640625" style="50" bestFit="1" customWidth="1"/>
    <col min="15114" max="15114" width="21.83203125" style="50" bestFit="1" customWidth="1"/>
    <col min="15115" max="15115" width="21.83203125" style="50" customWidth="1"/>
    <col min="15116" max="15116" width="19.1640625" style="50" bestFit="1" customWidth="1"/>
    <col min="15117" max="15344" width="8.83203125" style="50"/>
    <col min="15345" max="15345" width="15.5" style="50" customWidth="1"/>
    <col min="15346" max="15346" width="23" style="50" customWidth="1"/>
    <col min="15347" max="15347" width="21.5" style="50" customWidth="1"/>
    <col min="15348" max="15348" width="13.5" style="50" customWidth="1"/>
    <col min="15349" max="15349" width="21.5" style="50" customWidth="1"/>
    <col min="15350" max="15350" width="13.33203125" style="50" customWidth="1"/>
    <col min="15351" max="15354" width="14.6640625" style="50" customWidth="1"/>
    <col min="15355" max="15355" width="12.6640625" style="50" bestFit="1" customWidth="1"/>
    <col min="15356" max="15356" width="11.83203125" style="50" bestFit="1" customWidth="1"/>
    <col min="15357" max="15357" width="31.6640625" style="50" bestFit="1" customWidth="1"/>
    <col min="15358" max="15359" width="12.5" style="50" customWidth="1"/>
    <col min="15360" max="15360" width="12.5" style="50" bestFit="1" customWidth="1"/>
    <col min="15361" max="15361" width="10.1640625" style="50" bestFit="1" customWidth="1"/>
    <col min="15362" max="15362" width="8.83203125" style="50"/>
    <col min="15363" max="15363" width="12.33203125" style="50" bestFit="1" customWidth="1"/>
    <col min="15364" max="15365" width="13.1640625" style="50" bestFit="1" customWidth="1"/>
    <col min="15366" max="15368" width="14.1640625" style="50" bestFit="1" customWidth="1"/>
    <col min="15369" max="15369" width="16.1640625" style="50" bestFit="1" customWidth="1"/>
    <col min="15370" max="15370" width="21.83203125" style="50" bestFit="1" customWidth="1"/>
    <col min="15371" max="15371" width="21.83203125" style="50" customWidth="1"/>
    <col min="15372" max="15372" width="19.1640625" style="50" bestFit="1" customWidth="1"/>
    <col min="15373" max="15600" width="8.83203125" style="50"/>
    <col min="15601" max="15601" width="15.5" style="50" customWidth="1"/>
    <col min="15602" max="15602" width="23" style="50" customWidth="1"/>
    <col min="15603" max="15603" width="21.5" style="50" customWidth="1"/>
    <col min="15604" max="15604" width="13.5" style="50" customWidth="1"/>
    <col min="15605" max="15605" width="21.5" style="50" customWidth="1"/>
    <col min="15606" max="15606" width="13.33203125" style="50" customWidth="1"/>
    <col min="15607" max="15610" width="14.6640625" style="50" customWidth="1"/>
    <col min="15611" max="15611" width="12.6640625" style="50" bestFit="1" customWidth="1"/>
    <col min="15612" max="15612" width="11.83203125" style="50" bestFit="1" customWidth="1"/>
    <col min="15613" max="15613" width="31.6640625" style="50" bestFit="1" customWidth="1"/>
    <col min="15614" max="15615" width="12.5" style="50" customWidth="1"/>
    <col min="15616" max="15616" width="12.5" style="50" bestFit="1" customWidth="1"/>
    <col min="15617" max="15617" width="10.1640625" style="50" bestFit="1" customWidth="1"/>
    <col min="15618" max="15618" width="8.83203125" style="50"/>
    <col min="15619" max="15619" width="12.33203125" style="50" bestFit="1" customWidth="1"/>
    <col min="15620" max="15621" width="13.1640625" style="50" bestFit="1" customWidth="1"/>
    <col min="15622" max="15624" width="14.1640625" style="50" bestFit="1" customWidth="1"/>
    <col min="15625" max="15625" width="16.1640625" style="50" bestFit="1" customWidth="1"/>
    <col min="15626" max="15626" width="21.83203125" style="50" bestFit="1" customWidth="1"/>
    <col min="15627" max="15627" width="21.83203125" style="50" customWidth="1"/>
    <col min="15628" max="15628" width="19.1640625" style="50" bestFit="1" customWidth="1"/>
    <col min="15629" max="15856" width="8.83203125" style="50"/>
    <col min="15857" max="15857" width="15.5" style="50" customWidth="1"/>
    <col min="15858" max="15858" width="23" style="50" customWidth="1"/>
    <col min="15859" max="15859" width="21.5" style="50" customWidth="1"/>
    <col min="15860" max="15860" width="13.5" style="50" customWidth="1"/>
    <col min="15861" max="15861" width="21.5" style="50" customWidth="1"/>
    <col min="15862" max="15862" width="13.33203125" style="50" customWidth="1"/>
    <col min="15863" max="15866" width="14.6640625" style="50" customWidth="1"/>
    <col min="15867" max="15867" width="12.6640625" style="50" bestFit="1" customWidth="1"/>
    <col min="15868" max="15868" width="11.83203125" style="50" bestFit="1" customWidth="1"/>
    <col min="15869" max="15869" width="31.6640625" style="50" bestFit="1" customWidth="1"/>
    <col min="15870" max="15871" width="12.5" style="50" customWidth="1"/>
    <col min="15872" max="15872" width="12.5" style="50" bestFit="1" customWidth="1"/>
    <col min="15873" max="15873" width="10.1640625" style="50" bestFit="1" customWidth="1"/>
    <col min="15874" max="15874" width="8.83203125" style="50"/>
    <col min="15875" max="15875" width="12.33203125" style="50" bestFit="1" customWidth="1"/>
    <col min="15876" max="15877" width="13.1640625" style="50" bestFit="1" customWidth="1"/>
    <col min="15878" max="15880" width="14.1640625" style="50" bestFit="1" customWidth="1"/>
    <col min="15881" max="15881" width="16.1640625" style="50" bestFit="1" customWidth="1"/>
    <col min="15882" max="15882" width="21.83203125" style="50" bestFit="1" customWidth="1"/>
    <col min="15883" max="15883" width="21.83203125" style="50" customWidth="1"/>
    <col min="15884" max="15884" width="19.1640625" style="50" bestFit="1" customWidth="1"/>
    <col min="15885" max="16112" width="8.83203125" style="50"/>
    <col min="16113" max="16113" width="15.5" style="50" customWidth="1"/>
    <col min="16114" max="16114" width="23" style="50" customWidth="1"/>
    <col min="16115" max="16115" width="21.5" style="50" customWidth="1"/>
    <col min="16116" max="16116" width="13.5" style="50" customWidth="1"/>
    <col min="16117" max="16117" width="21.5" style="50" customWidth="1"/>
    <col min="16118" max="16118" width="13.33203125" style="50" customWidth="1"/>
    <col min="16119" max="16122" width="14.6640625" style="50" customWidth="1"/>
    <col min="16123" max="16123" width="12.6640625" style="50" bestFit="1" customWidth="1"/>
    <col min="16124" max="16124" width="11.83203125" style="50" bestFit="1" customWidth="1"/>
    <col min="16125" max="16125" width="31.6640625" style="50" bestFit="1" customWidth="1"/>
    <col min="16126" max="16127" width="12.5" style="50" customWidth="1"/>
    <col min="16128" max="16128" width="12.5" style="50" bestFit="1" customWidth="1"/>
    <col min="16129" max="16129" width="10.1640625" style="50" bestFit="1" customWidth="1"/>
    <col min="16130" max="16130" width="8.83203125" style="50"/>
    <col min="16131" max="16131" width="12.33203125" style="50" bestFit="1" customWidth="1"/>
    <col min="16132" max="16133" width="13.1640625" style="50" bestFit="1" customWidth="1"/>
    <col min="16134" max="16136" width="14.1640625" style="50" bestFit="1" customWidth="1"/>
    <col min="16137" max="16137" width="16.1640625" style="50" bestFit="1" customWidth="1"/>
    <col min="16138" max="16138" width="21.83203125" style="50" bestFit="1" customWidth="1"/>
    <col min="16139" max="16139" width="21.83203125" style="50" customWidth="1"/>
    <col min="16140" max="16140" width="19.1640625" style="50" bestFit="1" customWidth="1"/>
    <col min="16141" max="16384" width="8.83203125" style="50"/>
  </cols>
  <sheetData>
    <row r="1" spans="1:36" x14ac:dyDescent="0.2">
      <c r="A1" s="40" t="s">
        <v>34</v>
      </c>
      <c r="C1" s="42"/>
      <c r="D1" s="42"/>
      <c r="E1" s="42"/>
      <c r="F1" s="42"/>
      <c r="P1" s="45"/>
      <c r="Q1" s="46" t="s">
        <v>177</v>
      </c>
      <c r="R1" s="47">
        <f>[1]Blanks!$K$5</f>
        <v>18.166666666666668</v>
      </c>
      <c r="S1" s="46" t="s">
        <v>178</v>
      </c>
      <c r="T1" s="47">
        <f>[1]Blanks!$C$5</f>
        <v>17.857142857142858</v>
      </c>
    </row>
    <row r="2" spans="1:36" x14ac:dyDescent="0.2">
      <c r="A2" s="52"/>
      <c r="C2" s="42"/>
      <c r="D2" s="42"/>
      <c r="E2" s="42"/>
      <c r="F2" s="42"/>
      <c r="P2" s="45"/>
      <c r="AG2" s="53" t="s">
        <v>36</v>
      </c>
      <c r="AH2" s="54" t="s">
        <v>37</v>
      </c>
      <c r="AI2" s="54"/>
      <c r="AJ2" s="54"/>
    </row>
    <row r="3" spans="1:36" ht="18" x14ac:dyDescent="0.25">
      <c r="A3" s="52"/>
      <c r="C3" s="55" t="s">
        <v>179</v>
      </c>
      <c r="D3" s="55" t="s">
        <v>180</v>
      </c>
      <c r="E3" s="55" t="s">
        <v>181</v>
      </c>
      <c r="F3" s="55" t="s">
        <v>182</v>
      </c>
      <c r="G3" s="56" t="s">
        <v>25</v>
      </c>
      <c r="H3" s="56" t="s">
        <v>183</v>
      </c>
      <c r="I3" s="56" t="s">
        <v>184</v>
      </c>
      <c r="J3" s="55" t="s">
        <v>185</v>
      </c>
      <c r="K3" s="56" t="s">
        <v>186</v>
      </c>
      <c r="L3" s="56" t="s">
        <v>187</v>
      </c>
      <c r="M3" s="56" t="s">
        <v>188</v>
      </c>
      <c r="N3" s="56" t="s">
        <v>189</v>
      </c>
      <c r="O3" s="57" t="s">
        <v>190</v>
      </c>
      <c r="P3" s="56" t="s">
        <v>190</v>
      </c>
      <c r="Q3" s="58" t="s">
        <v>191</v>
      </c>
      <c r="R3" s="59" t="s">
        <v>192</v>
      </c>
      <c r="S3" s="58" t="s">
        <v>193</v>
      </c>
      <c r="T3" s="59" t="s">
        <v>194</v>
      </c>
      <c r="U3" s="60" t="s">
        <v>195</v>
      </c>
      <c r="V3" s="61" t="s">
        <v>196</v>
      </c>
      <c r="W3" s="42" t="s">
        <v>197</v>
      </c>
      <c r="X3" s="42" t="s">
        <v>198</v>
      </c>
      <c r="Y3" s="85" t="s">
        <v>199</v>
      </c>
      <c r="Z3" s="85" t="s">
        <v>200</v>
      </c>
      <c r="AA3" s="22" t="s">
        <v>46</v>
      </c>
      <c r="AB3" s="62" t="s">
        <v>201</v>
      </c>
      <c r="AC3" s="42" t="s">
        <v>202</v>
      </c>
      <c r="AD3" s="42" t="s">
        <v>202</v>
      </c>
      <c r="AE3" s="42" t="s">
        <v>203</v>
      </c>
      <c r="AF3" s="42" t="s">
        <v>204</v>
      </c>
      <c r="AG3" s="63" t="s">
        <v>44</v>
      </c>
      <c r="AH3" s="64" t="s">
        <v>45</v>
      </c>
      <c r="AI3" s="42" t="s">
        <v>202</v>
      </c>
      <c r="AJ3" s="42" t="s">
        <v>203</v>
      </c>
    </row>
    <row r="4" spans="1:36" s="76" customFormat="1" ht="17" x14ac:dyDescent="0.2">
      <c r="A4" s="65" t="s">
        <v>48</v>
      </c>
      <c r="B4" s="65" t="s">
        <v>49</v>
      </c>
      <c r="C4" s="66" t="s">
        <v>30</v>
      </c>
      <c r="D4" s="66" t="s">
        <v>30</v>
      </c>
      <c r="E4" s="66" t="s">
        <v>30</v>
      </c>
      <c r="F4" s="66" t="s">
        <v>30</v>
      </c>
      <c r="G4" s="67" t="s">
        <v>30</v>
      </c>
      <c r="H4" s="67" t="s">
        <v>30</v>
      </c>
      <c r="I4" s="67" t="s">
        <v>30</v>
      </c>
      <c r="J4" s="66" t="s">
        <v>30</v>
      </c>
      <c r="K4" s="67" t="s">
        <v>30</v>
      </c>
      <c r="L4" s="67" t="s">
        <v>30</v>
      </c>
      <c r="M4" s="67" t="s">
        <v>205</v>
      </c>
      <c r="N4" s="67" t="s">
        <v>205</v>
      </c>
      <c r="O4" s="68" t="s">
        <v>30</v>
      </c>
      <c r="P4" s="69" t="s">
        <v>205</v>
      </c>
      <c r="Q4" s="70"/>
      <c r="R4" s="71" t="s">
        <v>206</v>
      </c>
      <c r="S4" s="70"/>
      <c r="T4" s="71" t="s">
        <v>206</v>
      </c>
      <c r="U4" s="65"/>
      <c r="V4" s="72" t="s">
        <v>207</v>
      </c>
      <c r="W4" s="67"/>
      <c r="X4" s="67"/>
      <c r="Y4" s="86" t="s">
        <v>208</v>
      </c>
      <c r="Z4" s="86"/>
      <c r="AA4" s="28" t="s">
        <v>56</v>
      </c>
      <c r="AB4" s="73"/>
      <c r="AC4" s="67" t="s">
        <v>209</v>
      </c>
      <c r="AD4" s="67" t="s">
        <v>210</v>
      </c>
      <c r="AE4" s="67" t="s">
        <v>210</v>
      </c>
      <c r="AF4" s="67" t="s">
        <v>210</v>
      </c>
      <c r="AG4" s="74" t="s">
        <v>53</v>
      </c>
      <c r="AH4" s="75" t="s">
        <v>55</v>
      </c>
      <c r="AI4" s="67" t="s">
        <v>211</v>
      </c>
      <c r="AJ4" s="67" t="s">
        <v>211</v>
      </c>
    </row>
    <row r="5" spans="1:36" x14ac:dyDescent="0.2">
      <c r="A5" s="2" t="s">
        <v>57</v>
      </c>
      <c r="B5" s="30" t="s">
        <v>58</v>
      </c>
      <c r="C5" s="77">
        <v>17.100000000000001</v>
      </c>
      <c r="D5" s="77">
        <v>20.61</v>
      </c>
      <c r="E5" s="77">
        <v>13.35</v>
      </c>
      <c r="F5" s="78">
        <v>22.67</v>
      </c>
      <c r="G5" s="43">
        <f>D5-C5</f>
        <v>3.509999999999998</v>
      </c>
      <c r="H5" s="43">
        <f>F5-E5</f>
        <v>9.3200000000000021</v>
      </c>
      <c r="I5" s="43">
        <f>H5-G5</f>
        <v>5.8100000000000041</v>
      </c>
      <c r="J5" s="78">
        <v>15.15</v>
      </c>
      <c r="K5" s="43">
        <f t="shared" ref="K5:K38" si="0">J5-E5</f>
        <v>1.8000000000000007</v>
      </c>
      <c r="L5" s="43">
        <f t="shared" ref="L5:L38" si="1">G5-K5</f>
        <v>1.7099999999999973</v>
      </c>
      <c r="M5" s="43">
        <f t="shared" ref="M5:M38" si="2">L5*1.025</f>
        <v>1.7527499999999971</v>
      </c>
      <c r="N5" s="43">
        <f t="shared" ref="N5:N38" si="3">I5*1.1</f>
        <v>6.3910000000000053</v>
      </c>
      <c r="O5" s="44">
        <f t="shared" ref="O5:O38" si="4">H5-K5</f>
        <v>7.5200000000000014</v>
      </c>
      <c r="P5" s="79">
        <f t="shared" ref="P5:P38" si="5">M5+N5</f>
        <v>8.1437500000000025</v>
      </c>
      <c r="Q5" s="80">
        <v>18</v>
      </c>
      <c r="R5" s="46">
        <f>Q5-R$1</f>
        <v>-0.16666666666666785</v>
      </c>
      <c r="S5" s="80">
        <v>35267</v>
      </c>
      <c r="T5" s="46">
        <f t="shared" ref="T5:T38" si="6">S5-T$1</f>
        <v>35249.142857142855</v>
      </c>
      <c r="U5" s="48">
        <f t="shared" ref="U5:U38" si="7">(T5*P5)/0.1</f>
        <v>2870602.0714285718</v>
      </c>
      <c r="V5" s="49">
        <f t="shared" ref="V5:V38" si="8">U5+R5</f>
        <v>2870601.9047619053</v>
      </c>
      <c r="W5" s="43">
        <f>U5/V5</f>
        <v>1.0000000580598327</v>
      </c>
      <c r="X5" s="43">
        <f t="shared" ref="X5:X38" si="9">R5/V5</f>
        <v>-5.8059832814223534E-8</v>
      </c>
      <c r="Y5" s="84">
        <v>20</v>
      </c>
      <c r="Z5" s="84">
        <v>0.8</v>
      </c>
      <c r="AA5" s="34">
        <v>4.1666666666666664E-2</v>
      </c>
      <c r="AB5" s="50">
        <v>1.06</v>
      </c>
      <c r="AC5" s="43">
        <f>X5*Y5*Z5*(1/AA5)*AB5</f>
        <v>-2.363267434870155E-5</v>
      </c>
      <c r="AD5" s="43">
        <f>AC5*1000</f>
        <v>-2.363267434870155E-2</v>
      </c>
      <c r="AE5" s="81">
        <f>AVERAGE(AD5:AD6)</f>
        <v>-2.3586321941681913E-2</v>
      </c>
      <c r="AF5" s="81">
        <f>STDEV(AD5:AD6)</f>
        <v>6.5552202655807444E-5</v>
      </c>
      <c r="AG5" s="82">
        <v>3.05</v>
      </c>
      <c r="AH5" s="43">
        <v>0.5</v>
      </c>
      <c r="AI5" s="43">
        <f t="shared" ref="AI5:AI38" si="10">AD5/24</f>
        <v>-9.8469476452923131E-4</v>
      </c>
      <c r="AJ5" s="81">
        <f>AVERAGE(AI5:AI6)</f>
        <v>-9.8276341423674646E-4</v>
      </c>
    </row>
    <row r="6" spans="1:36" x14ac:dyDescent="0.2">
      <c r="A6" s="2" t="s">
        <v>59</v>
      </c>
      <c r="B6" s="37" t="s">
        <v>58</v>
      </c>
      <c r="C6" s="78">
        <v>16.100000000000001</v>
      </c>
      <c r="D6" s="78">
        <v>19.87</v>
      </c>
      <c r="E6" s="78">
        <v>13.46</v>
      </c>
      <c r="F6" s="78">
        <v>23.53</v>
      </c>
      <c r="G6" s="43">
        <f t="shared" ref="G6:G38" si="11">D6-C6</f>
        <v>3.7699999999999996</v>
      </c>
      <c r="H6" s="43">
        <f t="shared" ref="H6:H38" si="12">F6-E6</f>
        <v>10.07</v>
      </c>
      <c r="I6" s="43">
        <f t="shared" ref="I6:I38" si="13">H6-G6</f>
        <v>6.3000000000000007</v>
      </c>
      <c r="J6" s="83">
        <v>15.55</v>
      </c>
      <c r="K6" s="43">
        <f t="shared" si="0"/>
        <v>2.09</v>
      </c>
      <c r="L6" s="43">
        <f t="shared" si="1"/>
        <v>1.6799999999999997</v>
      </c>
      <c r="M6" s="43">
        <f t="shared" si="2"/>
        <v>1.7219999999999995</v>
      </c>
      <c r="N6" s="43">
        <f t="shared" si="3"/>
        <v>6.9300000000000015</v>
      </c>
      <c r="O6" s="44">
        <f t="shared" si="4"/>
        <v>7.98</v>
      </c>
      <c r="P6" s="79">
        <f t="shared" si="5"/>
        <v>8.652000000000001</v>
      </c>
      <c r="Q6" s="80">
        <v>18</v>
      </c>
      <c r="R6" s="46">
        <f t="shared" ref="R6:R38" si="14">Q6-R$1</f>
        <v>-0.16666666666666785</v>
      </c>
      <c r="S6" s="80">
        <v>33327</v>
      </c>
      <c r="T6" s="46">
        <f t="shared" si="6"/>
        <v>33309.142857142855</v>
      </c>
      <c r="U6" s="48">
        <f t="shared" si="7"/>
        <v>2881907.04</v>
      </c>
      <c r="V6" s="49">
        <f t="shared" si="8"/>
        <v>2881906.8733333335</v>
      </c>
      <c r="W6" s="43">
        <f>U6/V6</f>
        <v>1.0000000578320791</v>
      </c>
      <c r="X6" s="43">
        <f t="shared" si="9"/>
        <v>-5.7832079241996545E-8</v>
      </c>
      <c r="Y6" s="84">
        <v>20</v>
      </c>
      <c r="Z6" s="84">
        <v>0.8</v>
      </c>
      <c r="AA6" s="34">
        <v>4.1666666666666664E-2</v>
      </c>
      <c r="AB6" s="50">
        <v>1.06</v>
      </c>
      <c r="AC6" s="43">
        <f>X6*Y6*Z6*(1/AA6)*AB6</f>
        <v>-2.3539969534662277E-5</v>
      </c>
      <c r="AD6" s="43">
        <f>AC6*1000</f>
        <v>-2.3539969534662277E-2</v>
      </c>
      <c r="AE6" s="81"/>
      <c r="AF6" s="81"/>
      <c r="AG6" s="82">
        <v>3.05</v>
      </c>
      <c r="AH6" s="43">
        <v>0.5</v>
      </c>
      <c r="AI6" s="43">
        <f t="shared" si="10"/>
        <v>-9.8083206394426162E-4</v>
      </c>
      <c r="AJ6" s="43"/>
    </row>
    <row r="7" spans="1:36" x14ac:dyDescent="0.2">
      <c r="A7" s="2" t="s">
        <v>61</v>
      </c>
      <c r="B7" s="37" t="s">
        <v>62</v>
      </c>
      <c r="C7" s="78">
        <v>16.09</v>
      </c>
      <c r="D7" s="78">
        <v>20.32</v>
      </c>
      <c r="E7" s="78">
        <v>13.47</v>
      </c>
      <c r="F7" s="78">
        <v>24.34</v>
      </c>
      <c r="G7" s="43">
        <f t="shared" si="11"/>
        <v>4.2300000000000004</v>
      </c>
      <c r="H7" s="43">
        <f t="shared" si="12"/>
        <v>10.87</v>
      </c>
      <c r="I7" s="43">
        <f t="shared" si="13"/>
        <v>6.6399999999999988</v>
      </c>
      <c r="J7" s="78">
        <v>16.32</v>
      </c>
      <c r="K7" s="43">
        <f t="shared" si="0"/>
        <v>2.8499999999999996</v>
      </c>
      <c r="L7" s="43">
        <f t="shared" si="1"/>
        <v>1.3800000000000008</v>
      </c>
      <c r="M7" s="43">
        <f t="shared" si="2"/>
        <v>1.4145000000000008</v>
      </c>
      <c r="N7" s="43">
        <f t="shared" si="3"/>
        <v>7.3039999999999994</v>
      </c>
      <c r="O7" s="44">
        <f t="shared" si="4"/>
        <v>8.02</v>
      </c>
      <c r="P7" s="79">
        <f t="shared" si="5"/>
        <v>8.7185000000000006</v>
      </c>
      <c r="Q7" s="80">
        <v>91</v>
      </c>
      <c r="R7" s="46">
        <f t="shared" si="14"/>
        <v>72.833333333333329</v>
      </c>
      <c r="S7" s="80">
        <v>35841</v>
      </c>
      <c r="T7" s="46">
        <f t="shared" si="6"/>
        <v>35823.142857142855</v>
      </c>
      <c r="U7" s="48">
        <f t="shared" si="7"/>
        <v>3123240.71</v>
      </c>
      <c r="V7" s="49">
        <f t="shared" si="8"/>
        <v>3123313.5433333335</v>
      </c>
      <c r="W7" s="43">
        <f t="shared" ref="W7:W38" si="15">U7/V7</f>
        <v>0.99997668074872315</v>
      </c>
      <c r="X7" s="43">
        <f t="shared" si="9"/>
        <v>2.3319251276835461E-5</v>
      </c>
      <c r="Y7" s="84">
        <v>20</v>
      </c>
      <c r="Z7" s="84">
        <v>0.8</v>
      </c>
      <c r="AA7" s="34">
        <v>4.1666666666666664E-2</v>
      </c>
      <c r="AB7" s="50">
        <v>1.06</v>
      </c>
      <c r="AC7" s="43">
        <f t="shared" ref="AC7:AC18" si="16">X7*Y7*Z7*(1/AA7)*AB7</f>
        <v>9.4918680397231073E-3</v>
      </c>
      <c r="AD7" s="43">
        <f t="shared" ref="AD7:AD18" si="17">AC7*1000</f>
        <v>9.4918680397231068</v>
      </c>
      <c r="AE7" s="81">
        <f>AVERAGE(AD7:AD8)</f>
        <v>8.493248096955174</v>
      </c>
      <c r="AF7" s="81">
        <f>STDEV(AD7:AD8)</f>
        <v>1.4122618667186608</v>
      </c>
      <c r="AG7" s="82">
        <v>15.416666666666666</v>
      </c>
      <c r="AH7" s="43">
        <v>0.5</v>
      </c>
      <c r="AI7" s="43">
        <f t="shared" si="10"/>
        <v>0.39549450165512945</v>
      </c>
      <c r="AJ7" s="81">
        <f>AVERAGE(AI7:AI8)</f>
        <v>0.35388533737313227</v>
      </c>
    </row>
    <row r="8" spans="1:36" x14ac:dyDescent="0.2">
      <c r="A8" s="2" t="s">
        <v>63</v>
      </c>
      <c r="B8" s="37" t="s">
        <v>62</v>
      </c>
      <c r="C8" s="78">
        <v>15.93</v>
      </c>
      <c r="D8" s="78">
        <v>19.63</v>
      </c>
      <c r="E8" s="78">
        <v>13.38</v>
      </c>
      <c r="F8" s="78">
        <v>23.1</v>
      </c>
      <c r="G8" s="43">
        <f t="shared" si="11"/>
        <v>3.6999999999999993</v>
      </c>
      <c r="H8" s="43">
        <f t="shared" si="12"/>
        <v>9.7200000000000006</v>
      </c>
      <c r="I8" s="43">
        <f t="shared" si="13"/>
        <v>6.0200000000000014</v>
      </c>
      <c r="J8" s="78">
        <v>15.29</v>
      </c>
      <c r="K8" s="43">
        <f t="shared" si="0"/>
        <v>1.9099999999999984</v>
      </c>
      <c r="L8" s="43">
        <f t="shared" si="1"/>
        <v>1.7900000000000009</v>
      </c>
      <c r="M8" s="43">
        <f t="shared" si="2"/>
        <v>1.8347500000000008</v>
      </c>
      <c r="N8" s="43">
        <f t="shared" si="3"/>
        <v>6.6220000000000017</v>
      </c>
      <c r="O8" s="44">
        <f t="shared" si="4"/>
        <v>7.8100000000000023</v>
      </c>
      <c r="P8" s="79">
        <f t="shared" si="5"/>
        <v>8.4567500000000031</v>
      </c>
      <c r="Q8" s="80">
        <v>67</v>
      </c>
      <c r="R8" s="46">
        <f t="shared" si="14"/>
        <v>48.833333333333329</v>
      </c>
      <c r="S8" s="80">
        <v>31379</v>
      </c>
      <c r="T8" s="46">
        <f t="shared" si="6"/>
        <v>31361.142857142859</v>
      </c>
      <c r="U8" s="48">
        <f t="shared" si="7"/>
        <v>2652133.4485714291</v>
      </c>
      <c r="V8" s="49">
        <f t="shared" si="8"/>
        <v>2652182.2819047626</v>
      </c>
      <c r="W8" s="43">
        <f t="shared" si="15"/>
        <v>0.99998158748979404</v>
      </c>
      <c r="X8" s="43">
        <f t="shared" si="9"/>
        <v>1.841251020584523E-5</v>
      </c>
      <c r="Y8" s="84">
        <v>20</v>
      </c>
      <c r="Z8" s="84">
        <v>0.8</v>
      </c>
      <c r="AA8" s="34">
        <v>4.1666666666666664E-2</v>
      </c>
      <c r="AB8" s="50">
        <v>1.06</v>
      </c>
      <c r="AC8" s="43">
        <f t="shared" si="16"/>
        <v>7.4946281541872425E-3</v>
      </c>
      <c r="AD8" s="43">
        <f t="shared" si="17"/>
        <v>7.4946281541872422</v>
      </c>
      <c r="AE8" s="81"/>
      <c r="AF8" s="81"/>
      <c r="AG8" s="82">
        <v>15.416666666666666</v>
      </c>
      <c r="AH8" s="43">
        <v>0.5</v>
      </c>
      <c r="AI8" s="43">
        <f t="shared" si="10"/>
        <v>0.31227617309113509</v>
      </c>
      <c r="AJ8" s="43"/>
    </row>
    <row r="9" spans="1:36" x14ac:dyDescent="0.2">
      <c r="A9" s="2" t="s">
        <v>65</v>
      </c>
      <c r="B9" s="38" t="s">
        <v>66</v>
      </c>
      <c r="C9" s="78">
        <v>16.079999999999998</v>
      </c>
      <c r="D9" s="78">
        <v>20.329999999999998</v>
      </c>
      <c r="E9" s="78">
        <v>13.52</v>
      </c>
      <c r="F9" s="78">
        <v>24.65</v>
      </c>
      <c r="G9" s="43">
        <f t="shared" si="11"/>
        <v>4.25</v>
      </c>
      <c r="H9" s="43">
        <f t="shared" si="12"/>
        <v>11.129999999999999</v>
      </c>
      <c r="I9" s="43">
        <f t="shared" si="13"/>
        <v>6.879999999999999</v>
      </c>
      <c r="J9" s="78">
        <v>15.83</v>
      </c>
      <c r="K9" s="43">
        <f t="shared" si="0"/>
        <v>2.3100000000000005</v>
      </c>
      <c r="L9" s="43">
        <f t="shared" si="1"/>
        <v>1.9399999999999995</v>
      </c>
      <c r="M9" s="43">
        <f t="shared" si="2"/>
        <v>1.9884999999999993</v>
      </c>
      <c r="N9" s="43">
        <f t="shared" si="3"/>
        <v>7.5679999999999996</v>
      </c>
      <c r="O9" s="44">
        <f t="shared" si="4"/>
        <v>8.8199999999999985</v>
      </c>
      <c r="P9" s="79">
        <f t="shared" si="5"/>
        <v>9.5564999999999998</v>
      </c>
      <c r="Q9" s="80">
        <v>356</v>
      </c>
      <c r="R9" s="46">
        <f t="shared" si="14"/>
        <v>337.83333333333331</v>
      </c>
      <c r="S9" s="80">
        <v>35674</v>
      </c>
      <c r="T9" s="46">
        <f t="shared" si="6"/>
        <v>35656.142857142855</v>
      </c>
      <c r="U9" s="48">
        <f t="shared" si="7"/>
        <v>3407479.2921428569</v>
      </c>
      <c r="V9" s="49">
        <f t="shared" si="8"/>
        <v>3407817.1254761904</v>
      </c>
      <c r="W9" s="43">
        <f t="shared" si="15"/>
        <v>0.99990086518117183</v>
      </c>
      <c r="X9" s="43">
        <f t="shared" si="9"/>
        <v>9.9134818828086691E-5</v>
      </c>
      <c r="Y9" s="84">
        <v>20</v>
      </c>
      <c r="Z9" s="84">
        <v>0.8</v>
      </c>
      <c r="AA9" s="34">
        <v>4.2361111111111217E-2</v>
      </c>
      <c r="AB9" s="50">
        <v>1.06</v>
      </c>
      <c r="AC9" s="43">
        <f t="shared" si="16"/>
        <v>3.969033113683703E-2</v>
      </c>
      <c r="AD9" s="43">
        <f t="shared" si="17"/>
        <v>39.690331136837031</v>
      </c>
      <c r="AE9" s="81">
        <f>AVERAGE(AD9:AD10)</f>
        <v>43.314686438654448</v>
      </c>
      <c r="AF9" s="81">
        <f>STDEV(AD9:AD10)</f>
        <v>5.1256124226890183</v>
      </c>
      <c r="AG9" s="82">
        <v>19.091666666666669</v>
      </c>
      <c r="AH9" s="43">
        <v>0.50833333333333464</v>
      </c>
      <c r="AI9" s="43">
        <f t="shared" si="10"/>
        <v>1.6537637973682096</v>
      </c>
      <c r="AJ9" s="81">
        <f>AVERAGE(AI9:AI10)</f>
        <v>1.8047786016106018</v>
      </c>
    </row>
    <row r="10" spans="1:36" x14ac:dyDescent="0.2">
      <c r="A10" s="2" t="s">
        <v>67</v>
      </c>
      <c r="B10" s="38" t="s">
        <v>66</v>
      </c>
      <c r="C10" s="78">
        <v>16.04</v>
      </c>
      <c r="D10" s="78">
        <v>19.84</v>
      </c>
      <c r="E10" s="78">
        <v>13.37</v>
      </c>
      <c r="F10" s="78">
        <v>23.54</v>
      </c>
      <c r="G10" s="43">
        <f t="shared" si="11"/>
        <v>3.8000000000000007</v>
      </c>
      <c r="H10" s="43">
        <f t="shared" si="12"/>
        <v>10.17</v>
      </c>
      <c r="I10" s="43">
        <f t="shared" si="13"/>
        <v>6.3699999999999992</v>
      </c>
      <c r="J10" s="78">
        <v>15.24</v>
      </c>
      <c r="K10" s="43">
        <f t="shared" si="0"/>
        <v>1.870000000000001</v>
      </c>
      <c r="L10" s="43">
        <f t="shared" si="1"/>
        <v>1.9299999999999997</v>
      </c>
      <c r="M10" s="43">
        <f t="shared" si="2"/>
        <v>1.9782499999999996</v>
      </c>
      <c r="N10" s="43">
        <f t="shared" si="3"/>
        <v>7.0069999999999997</v>
      </c>
      <c r="O10" s="44">
        <f t="shared" si="4"/>
        <v>8.2999999999999989</v>
      </c>
      <c r="P10" s="79">
        <f t="shared" si="5"/>
        <v>8.9852499999999988</v>
      </c>
      <c r="Q10" s="80">
        <v>307</v>
      </c>
      <c r="R10" s="46">
        <f t="shared" si="14"/>
        <v>288.83333333333331</v>
      </c>
      <c r="S10" s="80">
        <v>27433</v>
      </c>
      <c r="T10" s="46">
        <f t="shared" si="6"/>
        <v>27415.142857142859</v>
      </c>
      <c r="U10" s="48">
        <f t="shared" si="7"/>
        <v>2463319.123571428</v>
      </c>
      <c r="V10" s="49">
        <f t="shared" si="8"/>
        <v>2463607.9569047615</v>
      </c>
      <c r="W10" s="43">
        <f t="shared" si="15"/>
        <v>0.99988276002578902</v>
      </c>
      <c r="X10" s="43">
        <f t="shared" si="9"/>
        <v>1.1723997421092072E-4</v>
      </c>
      <c r="Y10" s="84">
        <v>20</v>
      </c>
      <c r="Z10" s="84">
        <v>0.8</v>
      </c>
      <c r="AA10" s="34">
        <v>4.2361111111111217E-2</v>
      </c>
      <c r="AB10" s="50">
        <v>1.06</v>
      </c>
      <c r="AC10" s="43">
        <f t="shared" si="16"/>
        <v>4.6939041740471858E-2</v>
      </c>
      <c r="AD10" s="43">
        <f t="shared" si="17"/>
        <v>46.939041740471858</v>
      </c>
      <c r="AE10" s="81"/>
      <c r="AF10" s="81"/>
      <c r="AG10" s="82">
        <v>19.091666666666669</v>
      </c>
      <c r="AH10" s="43">
        <v>0.50833333333333464</v>
      </c>
      <c r="AI10" s="43">
        <f t="shared" si="10"/>
        <v>1.955793405852994</v>
      </c>
      <c r="AJ10" s="43"/>
    </row>
    <row r="11" spans="1:36" x14ac:dyDescent="0.2">
      <c r="A11" s="2" t="s">
        <v>69</v>
      </c>
      <c r="B11" s="38" t="s">
        <v>70</v>
      </c>
      <c r="C11" s="78">
        <v>16.190000000000001</v>
      </c>
      <c r="D11" s="78">
        <v>20.02</v>
      </c>
      <c r="E11" s="78">
        <v>13.43</v>
      </c>
      <c r="F11" s="78">
        <v>24.38</v>
      </c>
      <c r="G11" s="43">
        <f t="shared" si="11"/>
        <v>3.8299999999999983</v>
      </c>
      <c r="H11" s="43">
        <f t="shared" si="12"/>
        <v>10.95</v>
      </c>
      <c r="I11" s="43">
        <f t="shared" si="13"/>
        <v>7.120000000000001</v>
      </c>
      <c r="J11" s="78">
        <v>16.010000000000002</v>
      </c>
      <c r="K11" s="43">
        <f t="shared" si="0"/>
        <v>2.5800000000000018</v>
      </c>
      <c r="L11" s="43">
        <f t="shared" si="1"/>
        <v>1.2499999999999964</v>
      </c>
      <c r="M11" s="43">
        <f t="shared" si="2"/>
        <v>1.2812499999999962</v>
      </c>
      <c r="N11" s="43">
        <f t="shared" si="3"/>
        <v>7.8320000000000016</v>
      </c>
      <c r="O11" s="44">
        <f t="shared" si="4"/>
        <v>8.3699999999999974</v>
      </c>
      <c r="P11" s="79">
        <f t="shared" si="5"/>
        <v>9.1132499999999972</v>
      </c>
      <c r="Q11" s="80">
        <v>1423</v>
      </c>
      <c r="R11" s="46">
        <f t="shared" si="14"/>
        <v>1404.8333333333333</v>
      </c>
      <c r="S11" s="80">
        <v>37839</v>
      </c>
      <c r="T11" s="46">
        <f t="shared" si="6"/>
        <v>37821.142857142855</v>
      </c>
      <c r="U11" s="48">
        <f t="shared" si="7"/>
        <v>3446735.3014285699</v>
      </c>
      <c r="V11" s="49">
        <f t="shared" si="8"/>
        <v>3448140.1347619034</v>
      </c>
      <c r="W11" s="43">
        <f t="shared" si="15"/>
        <v>0.9995925822969981</v>
      </c>
      <c r="X11" s="43">
        <f t="shared" si="9"/>
        <v>4.0741770300189322E-4</v>
      </c>
      <c r="Y11" s="84">
        <v>20</v>
      </c>
      <c r="Z11" s="84">
        <v>0.8</v>
      </c>
      <c r="AA11" s="34">
        <v>5.9027777777777825E-2</v>
      </c>
      <c r="AB11" s="50">
        <v>1.06</v>
      </c>
      <c r="AC11" s="43">
        <f t="shared" si="16"/>
        <v>0.11706021305639329</v>
      </c>
      <c r="AD11" s="43">
        <f t="shared" si="17"/>
        <v>117.06021305639329</v>
      </c>
      <c r="AE11" s="81">
        <f>AVERAGE(AD11:AD12)</f>
        <v>128.4082832420271</v>
      </c>
      <c r="AF11" s="81">
        <f>STDEV(AD11:AD12)</f>
        <v>16.048594763285077</v>
      </c>
      <c r="AG11" s="82">
        <v>21.891666666666666</v>
      </c>
      <c r="AH11" s="43">
        <v>0.70833333333333393</v>
      </c>
      <c r="AI11" s="43">
        <f t="shared" si="10"/>
        <v>4.8775088773497206</v>
      </c>
      <c r="AJ11" s="81">
        <f>AVERAGE(AI11:AI12)</f>
        <v>5.3503451350844617</v>
      </c>
    </row>
    <row r="12" spans="1:36" x14ac:dyDescent="0.2">
      <c r="A12" s="2" t="s">
        <v>71</v>
      </c>
      <c r="B12" s="38" t="s">
        <v>70</v>
      </c>
      <c r="C12" s="78">
        <v>16.14</v>
      </c>
      <c r="D12" s="78">
        <v>19.95</v>
      </c>
      <c r="E12" s="78">
        <v>13.45</v>
      </c>
      <c r="F12" s="78">
        <v>23.28</v>
      </c>
      <c r="G12" s="43">
        <f t="shared" si="11"/>
        <v>3.8099999999999987</v>
      </c>
      <c r="H12" s="43">
        <f t="shared" si="12"/>
        <v>9.8300000000000018</v>
      </c>
      <c r="I12" s="43">
        <f t="shared" si="13"/>
        <v>6.0200000000000031</v>
      </c>
      <c r="J12" s="78">
        <v>15.33</v>
      </c>
      <c r="K12" s="43">
        <f t="shared" si="0"/>
        <v>1.8800000000000008</v>
      </c>
      <c r="L12" s="43">
        <f t="shared" si="1"/>
        <v>1.9299999999999979</v>
      </c>
      <c r="M12" s="43">
        <f t="shared" si="2"/>
        <v>1.9782499999999976</v>
      </c>
      <c r="N12" s="43">
        <f t="shared" si="3"/>
        <v>6.6220000000000043</v>
      </c>
      <c r="O12" s="44">
        <f t="shared" si="4"/>
        <v>7.9500000000000011</v>
      </c>
      <c r="P12" s="79">
        <f t="shared" si="5"/>
        <v>8.6002500000000026</v>
      </c>
      <c r="Q12" s="80">
        <v>1291</v>
      </c>
      <c r="R12" s="46">
        <f t="shared" si="14"/>
        <v>1272.8333333333333</v>
      </c>
      <c r="S12" s="80">
        <v>30430</v>
      </c>
      <c r="T12" s="46">
        <f t="shared" si="6"/>
        <v>30412.142857142859</v>
      </c>
      <c r="U12" s="48">
        <f t="shared" si="7"/>
        <v>2615520.3160714293</v>
      </c>
      <c r="V12" s="49">
        <f t="shared" si="8"/>
        <v>2616793.1494047628</v>
      </c>
      <c r="W12" s="43">
        <f t="shared" si="15"/>
        <v>0.9995135903907334</v>
      </c>
      <c r="X12" s="43">
        <f t="shared" si="9"/>
        <v>4.864096092665415E-4</v>
      </c>
      <c r="Y12" s="84">
        <v>20</v>
      </c>
      <c r="Z12" s="84">
        <v>0.8</v>
      </c>
      <c r="AA12" s="34">
        <v>5.9027777777777825E-2</v>
      </c>
      <c r="AB12" s="50">
        <v>1.06</v>
      </c>
      <c r="AC12" s="43">
        <f t="shared" si="16"/>
        <v>0.13975635342766088</v>
      </c>
      <c r="AD12" s="43">
        <f t="shared" si="17"/>
        <v>139.75635342766088</v>
      </c>
      <c r="AE12" s="81"/>
      <c r="AF12" s="81"/>
      <c r="AG12" s="82">
        <v>21.891666666666666</v>
      </c>
      <c r="AH12" s="43">
        <v>0.70833333333333393</v>
      </c>
      <c r="AI12" s="43">
        <f t="shared" si="10"/>
        <v>5.8231813928192038</v>
      </c>
      <c r="AJ12" s="43"/>
    </row>
    <row r="13" spans="1:36" x14ac:dyDescent="0.2">
      <c r="A13" s="2" t="s">
        <v>73</v>
      </c>
      <c r="B13" s="38" t="s">
        <v>74</v>
      </c>
      <c r="C13" s="78">
        <v>16.32</v>
      </c>
      <c r="D13" s="78">
        <v>20.23</v>
      </c>
      <c r="E13" s="78">
        <v>13.39</v>
      </c>
      <c r="F13" s="78">
        <v>24.13</v>
      </c>
      <c r="G13" s="43">
        <f t="shared" si="11"/>
        <v>3.91</v>
      </c>
      <c r="H13" s="43">
        <f t="shared" si="12"/>
        <v>10.739999999999998</v>
      </c>
      <c r="I13" s="43">
        <f t="shared" si="13"/>
        <v>6.8299999999999983</v>
      </c>
      <c r="J13" s="78">
        <v>15.08</v>
      </c>
      <c r="K13" s="43">
        <f t="shared" si="0"/>
        <v>1.6899999999999995</v>
      </c>
      <c r="L13" s="43">
        <f t="shared" si="1"/>
        <v>2.2200000000000006</v>
      </c>
      <c r="M13" s="43">
        <f t="shared" si="2"/>
        <v>2.2755000000000005</v>
      </c>
      <c r="N13" s="43">
        <f t="shared" si="3"/>
        <v>7.512999999999999</v>
      </c>
      <c r="O13" s="44">
        <f t="shared" si="4"/>
        <v>9.0499999999999989</v>
      </c>
      <c r="P13" s="79">
        <f t="shared" si="5"/>
        <v>9.7884999999999991</v>
      </c>
      <c r="Q13" s="80">
        <v>2773</v>
      </c>
      <c r="R13" s="46">
        <f t="shared" si="14"/>
        <v>2754.8333333333335</v>
      </c>
      <c r="S13" s="80">
        <v>27558</v>
      </c>
      <c r="T13" s="46">
        <f t="shared" si="6"/>
        <v>27540.142857142859</v>
      </c>
      <c r="U13" s="48">
        <f t="shared" si="7"/>
        <v>2695766.8835714282</v>
      </c>
      <c r="V13" s="49">
        <f t="shared" si="8"/>
        <v>2698521.7169047617</v>
      </c>
      <c r="W13" s="43">
        <f t="shared" si="15"/>
        <v>0.99897913242051162</v>
      </c>
      <c r="X13" s="43">
        <f t="shared" si="9"/>
        <v>1.0208675794883585E-3</v>
      </c>
      <c r="Y13" s="84">
        <v>20</v>
      </c>
      <c r="Z13" s="84">
        <v>0.8</v>
      </c>
      <c r="AA13" s="34">
        <v>4.1666666666666664E-2</v>
      </c>
      <c r="AB13" s="50">
        <v>1.06</v>
      </c>
      <c r="AC13" s="43">
        <f t="shared" si="16"/>
        <v>0.4155339395549415</v>
      </c>
      <c r="AD13" s="43">
        <f t="shared" si="17"/>
        <v>415.53393955494153</v>
      </c>
      <c r="AE13" s="81">
        <f>AVERAGE(AD13:AD14)</f>
        <v>470.54526800802728</v>
      </c>
      <c r="AF13" s="81">
        <f>STDEV(AD13:AD14)</f>
        <v>77.797766782514827</v>
      </c>
      <c r="AG13" s="82">
        <v>26</v>
      </c>
      <c r="AH13" s="43">
        <v>0.5</v>
      </c>
      <c r="AI13" s="43">
        <f t="shared" si="10"/>
        <v>17.313914148122564</v>
      </c>
      <c r="AJ13" s="81">
        <f>AVERAGE(AI13:AI14)</f>
        <v>19.606052833667803</v>
      </c>
    </row>
    <row r="14" spans="1:36" x14ac:dyDescent="0.2">
      <c r="A14" s="2" t="s">
        <v>75</v>
      </c>
      <c r="B14" s="38" t="s">
        <v>74</v>
      </c>
      <c r="C14" s="78">
        <v>16.170000000000002</v>
      </c>
      <c r="D14" s="78">
        <v>20.22</v>
      </c>
      <c r="E14" s="78">
        <v>13.42</v>
      </c>
      <c r="F14" s="78">
        <v>23.9</v>
      </c>
      <c r="G14" s="43">
        <f t="shared" si="11"/>
        <v>4.0499999999999972</v>
      </c>
      <c r="H14" s="43">
        <f t="shared" si="12"/>
        <v>10.479999999999999</v>
      </c>
      <c r="I14" s="43">
        <f t="shared" si="13"/>
        <v>6.4300000000000015</v>
      </c>
      <c r="J14" s="78">
        <v>15.35</v>
      </c>
      <c r="K14" s="43">
        <f t="shared" si="0"/>
        <v>1.9299999999999997</v>
      </c>
      <c r="L14" s="43">
        <f t="shared" si="1"/>
        <v>2.1199999999999974</v>
      </c>
      <c r="M14" s="43">
        <f t="shared" si="2"/>
        <v>2.1729999999999974</v>
      </c>
      <c r="N14" s="43">
        <f t="shared" si="3"/>
        <v>7.0730000000000022</v>
      </c>
      <c r="O14" s="44">
        <f t="shared" si="4"/>
        <v>8.5499999999999989</v>
      </c>
      <c r="P14" s="79">
        <f t="shared" si="5"/>
        <v>9.2459999999999987</v>
      </c>
      <c r="Q14" s="80">
        <v>3484</v>
      </c>
      <c r="R14" s="46">
        <f t="shared" si="14"/>
        <v>3465.8333333333335</v>
      </c>
      <c r="S14" s="80">
        <v>29012</v>
      </c>
      <c r="T14" s="46">
        <f t="shared" si="6"/>
        <v>28994.142857142859</v>
      </c>
      <c r="U14" s="48">
        <f t="shared" si="7"/>
        <v>2680798.4485714282</v>
      </c>
      <c r="V14" s="49">
        <f t="shared" si="8"/>
        <v>2684264.2819047617</v>
      </c>
      <c r="W14" s="43">
        <f t="shared" si="15"/>
        <v>0.99870883304721614</v>
      </c>
      <c r="X14" s="43">
        <f t="shared" si="9"/>
        <v>1.2911669527837879E-3</v>
      </c>
      <c r="Y14" s="84">
        <v>20</v>
      </c>
      <c r="Z14" s="84">
        <v>0.8</v>
      </c>
      <c r="AA14" s="34">
        <v>4.1666666666666664E-2</v>
      </c>
      <c r="AB14" s="50">
        <v>1.06</v>
      </c>
      <c r="AC14" s="43">
        <f t="shared" si="16"/>
        <v>0.52555659646111308</v>
      </c>
      <c r="AD14" s="43">
        <f t="shared" si="17"/>
        <v>525.55659646111303</v>
      </c>
      <c r="AE14" s="81"/>
      <c r="AF14" s="81"/>
      <c r="AG14" s="82">
        <v>26</v>
      </c>
      <c r="AH14" s="43">
        <v>0.5</v>
      </c>
      <c r="AI14" s="43">
        <f t="shared" si="10"/>
        <v>21.898191519213043</v>
      </c>
      <c r="AJ14" s="43"/>
    </row>
    <row r="15" spans="1:36" x14ac:dyDescent="0.2">
      <c r="A15" s="2" t="s">
        <v>77</v>
      </c>
      <c r="B15" s="38" t="s">
        <v>78</v>
      </c>
      <c r="C15" s="78">
        <v>16.14</v>
      </c>
      <c r="D15" s="78">
        <v>20.27</v>
      </c>
      <c r="E15" s="78">
        <v>13.4</v>
      </c>
      <c r="F15" s="78">
        <v>24.13</v>
      </c>
      <c r="G15" s="43">
        <f t="shared" si="11"/>
        <v>4.129999999999999</v>
      </c>
      <c r="H15" s="43">
        <f t="shared" si="12"/>
        <v>10.729999999999999</v>
      </c>
      <c r="I15" s="43">
        <f t="shared" si="13"/>
        <v>6.6</v>
      </c>
      <c r="J15" s="78">
        <v>15.46</v>
      </c>
      <c r="K15" s="43">
        <f t="shared" si="0"/>
        <v>2.0600000000000005</v>
      </c>
      <c r="L15" s="43">
        <f t="shared" si="1"/>
        <v>2.0699999999999985</v>
      </c>
      <c r="M15" s="43">
        <f t="shared" si="2"/>
        <v>2.1217499999999982</v>
      </c>
      <c r="N15" s="43">
        <f t="shared" si="3"/>
        <v>7.26</v>
      </c>
      <c r="O15" s="44">
        <f t="shared" si="4"/>
        <v>8.6699999999999982</v>
      </c>
      <c r="P15" s="79">
        <f t="shared" si="5"/>
        <v>9.3817499999999985</v>
      </c>
      <c r="Q15" s="80">
        <v>5138</v>
      </c>
      <c r="R15" s="46">
        <f t="shared" si="14"/>
        <v>5119.833333333333</v>
      </c>
      <c r="S15" s="80">
        <v>31802</v>
      </c>
      <c r="T15" s="46">
        <f t="shared" si="6"/>
        <v>31784.142857142859</v>
      </c>
      <c r="U15" s="48">
        <f t="shared" si="7"/>
        <v>2981908.8224999993</v>
      </c>
      <c r="V15" s="49">
        <f t="shared" si="8"/>
        <v>2987028.6558333328</v>
      </c>
      <c r="W15" s="43">
        <f t="shared" si="15"/>
        <v>0.99828597783173756</v>
      </c>
      <c r="X15" s="43">
        <f t="shared" si="9"/>
        <v>1.7140221682623873E-3</v>
      </c>
      <c r="Y15" s="84">
        <v>20</v>
      </c>
      <c r="Z15" s="84">
        <v>0.8</v>
      </c>
      <c r="AA15" s="34">
        <v>4.65277777777778E-2</v>
      </c>
      <c r="AB15" s="50">
        <v>1.06</v>
      </c>
      <c r="AC15" s="43">
        <f t="shared" si="16"/>
        <v>0.62478410451001953</v>
      </c>
      <c r="AD15" s="43">
        <f t="shared" si="17"/>
        <v>624.78410451001957</v>
      </c>
      <c r="AE15" s="81">
        <f>AVERAGE(AD15:AD16)</f>
        <v>640.30370177446912</v>
      </c>
      <c r="AF15" s="81">
        <f>STDEV(AD15:AD16)</f>
        <v>21.948024933952851</v>
      </c>
      <c r="AG15" s="82">
        <v>28.058333333333334</v>
      </c>
      <c r="AH15" s="43">
        <v>0.55833333333333357</v>
      </c>
      <c r="AI15" s="43">
        <f t="shared" si="10"/>
        <v>26.032671021250817</v>
      </c>
      <c r="AJ15" s="81">
        <f>AVERAGE(AI15:AI16)</f>
        <v>26.679320907269545</v>
      </c>
    </row>
    <row r="16" spans="1:36" x14ac:dyDescent="0.2">
      <c r="A16" s="2" t="s">
        <v>79</v>
      </c>
      <c r="B16" s="38" t="s">
        <v>78</v>
      </c>
      <c r="C16" s="78">
        <v>16.079999999999998</v>
      </c>
      <c r="D16" s="78">
        <v>20.05</v>
      </c>
      <c r="E16" s="78">
        <v>13.52</v>
      </c>
      <c r="F16" s="78">
        <v>23.61</v>
      </c>
      <c r="G16" s="43">
        <f t="shared" si="11"/>
        <v>3.9700000000000024</v>
      </c>
      <c r="H16" s="43">
        <f t="shared" si="12"/>
        <v>10.09</v>
      </c>
      <c r="I16" s="43">
        <f t="shared" si="13"/>
        <v>6.1199999999999974</v>
      </c>
      <c r="J16" s="78">
        <v>15.4</v>
      </c>
      <c r="K16" s="43">
        <f t="shared" si="0"/>
        <v>1.8800000000000008</v>
      </c>
      <c r="L16" s="43">
        <f t="shared" si="1"/>
        <v>2.0900000000000016</v>
      </c>
      <c r="M16" s="43">
        <f t="shared" si="2"/>
        <v>2.1422500000000015</v>
      </c>
      <c r="N16" s="43">
        <f t="shared" si="3"/>
        <v>6.7319999999999975</v>
      </c>
      <c r="O16" s="44">
        <f t="shared" si="4"/>
        <v>8.2099999999999991</v>
      </c>
      <c r="P16" s="79">
        <f t="shared" si="5"/>
        <v>8.87425</v>
      </c>
      <c r="Q16" s="80">
        <v>4818</v>
      </c>
      <c r="R16" s="46">
        <f t="shared" si="14"/>
        <v>4799.833333333333</v>
      </c>
      <c r="S16" s="80">
        <v>30026</v>
      </c>
      <c r="T16" s="46">
        <f t="shared" si="6"/>
        <v>30008.142857142859</v>
      </c>
      <c r="U16" s="48">
        <f t="shared" si="7"/>
        <v>2662997.6174999997</v>
      </c>
      <c r="V16" s="49">
        <f t="shared" si="8"/>
        <v>2667797.4508333332</v>
      </c>
      <c r="W16" s="43">
        <f t="shared" si="15"/>
        <v>0.998200825429294</v>
      </c>
      <c r="X16" s="43">
        <f t="shared" si="9"/>
        <v>1.7991745707058911E-3</v>
      </c>
      <c r="Y16" s="84">
        <v>20</v>
      </c>
      <c r="Z16" s="84">
        <v>0.8</v>
      </c>
      <c r="AA16" s="34">
        <v>4.65277777777778E-2</v>
      </c>
      <c r="AB16" s="50">
        <v>1.06</v>
      </c>
      <c r="AC16" s="43">
        <f t="shared" si="16"/>
        <v>0.65582329903891856</v>
      </c>
      <c r="AD16" s="43">
        <f t="shared" si="17"/>
        <v>655.82329903891855</v>
      </c>
      <c r="AE16" s="81"/>
      <c r="AF16" s="81"/>
      <c r="AG16" s="82">
        <v>28.058333333333334</v>
      </c>
      <c r="AH16" s="43">
        <v>0.55833333333333357</v>
      </c>
      <c r="AI16" s="43">
        <f t="shared" si="10"/>
        <v>27.325970793288274</v>
      </c>
      <c r="AJ16" s="43"/>
    </row>
    <row r="17" spans="1:36" x14ac:dyDescent="0.2">
      <c r="A17" s="2" t="s">
        <v>81</v>
      </c>
      <c r="B17" s="38" t="s">
        <v>82</v>
      </c>
      <c r="C17" s="78">
        <v>15.98</v>
      </c>
      <c r="D17" s="78">
        <v>19.93</v>
      </c>
      <c r="E17" s="78">
        <v>13.35</v>
      </c>
      <c r="F17" s="78">
        <v>23.6</v>
      </c>
      <c r="G17" s="43">
        <f t="shared" si="11"/>
        <v>3.9499999999999993</v>
      </c>
      <c r="H17" s="43">
        <f t="shared" si="12"/>
        <v>10.250000000000002</v>
      </c>
      <c r="I17" s="43">
        <f t="shared" si="13"/>
        <v>6.3000000000000025</v>
      </c>
      <c r="J17" s="78">
        <v>15.69</v>
      </c>
      <c r="K17" s="43">
        <f t="shared" si="0"/>
        <v>2.34</v>
      </c>
      <c r="L17" s="43">
        <f t="shared" si="1"/>
        <v>1.6099999999999994</v>
      </c>
      <c r="M17" s="43">
        <f t="shared" si="2"/>
        <v>1.6502499999999993</v>
      </c>
      <c r="N17" s="43">
        <f t="shared" si="3"/>
        <v>6.9300000000000033</v>
      </c>
      <c r="O17" s="44">
        <f t="shared" si="4"/>
        <v>7.9100000000000019</v>
      </c>
      <c r="P17" s="79">
        <f t="shared" si="5"/>
        <v>8.580250000000003</v>
      </c>
      <c r="Q17" s="80">
        <v>797</v>
      </c>
      <c r="R17" s="46">
        <f t="shared" si="14"/>
        <v>778.83333333333337</v>
      </c>
      <c r="S17" s="80">
        <v>31228</v>
      </c>
      <c r="T17" s="46">
        <f t="shared" si="6"/>
        <v>31210.142857142859</v>
      </c>
      <c r="U17" s="48">
        <f t="shared" si="7"/>
        <v>2677908.2825000011</v>
      </c>
      <c r="V17" s="49">
        <f t="shared" si="8"/>
        <v>2678687.1158333346</v>
      </c>
      <c r="W17" s="43">
        <f t="shared" si="15"/>
        <v>0.99970924811310369</v>
      </c>
      <c r="X17" s="43">
        <f t="shared" si="9"/>
        <v>2.9075188689629388E-4</v>
      </c>
      <c r="Y17" s="84">
        <v>20</v>
      </c>
      <c r="Z17" s="84">
        <v>0.8</v>
      </c>
      <c r="AA17" s="34">
        <v>4.8611111111111015E-2</v>
      </c>
      <c r="AB17" s="50">
        <v>1.06</v>
      </c>
      <c r="AC17" s="43">
        <f t="shared" si="16"/>
        <v>0.1014408411790866</v>
      </c>
      <c r="AD17" s="43">
        <f t="shared" si="17"/>
        <v>101.44084117908659</v>
      </c>
      <c r="AE17" s="81">
        <f>AVERAGE(AD17:AD18)</f>
        <v>94.057330567994427</v>
      </c>
      <c r="AF17" s="81">
        <f>STDEV(AD17:AD18)</f>
        <v>10.441860844132185</v>
      </c>
      <c r="AG17" s="82">
        <v>41.566666666666663</v>
      </c>
      <c r="AH17" s="43">
        <v>0.58333333333333215</v>
      </c>
      <c r="AI17" s="43">
        <f t="shared" si="10"/>
        <v>4.2267017157952749</v>
      </c>
      <c r="AJ17" s="81">
        <f>AVERAGE(AI17:AI18)</f>
        <v>3.9190554403331017</v>
      </c>
    </row>
    <row r="18" spans="1:36" x14ac:dyDescent="0.2">
      <c r="A18" s="2" t="s">
        <v>83</v>
      </c>
      <c r="B18" s="38" t="s">
        <v>82</v>
      </c>
      <c r="C18" s="78">
        <v>16.2</v>
      </c>
      <c r="D18" s="78">
        <v>19.93</v>
      </c>
      <c r="E18" s="78">
        <v>13.33</v>
      </c>
      <c r="F18" s="78">
        <v>23.37</v>
      </c>
      <c r="G18" s="43">
        <f t="shared" si="11"/>
        <v>3.7300000000000004</v>
      </c>
      <c r="H18" s="43">
        <f t="shared" si="12"/>
        <v>10.040000000000001</v>
      </c>
      <c r="I18" s="43">
        <f t="shared" si="13"/>
        <v>6.3100000000000005</v>
      </c>
      <c r="J18" s="78">
        <v>15.1</v>
      </c>
      <c r="K18" s="43">
        <f t="shared" si="0"/>
        <v>1.7699999999999996</v>
      </c>
      <c r="L18" s="43">
        <f t="shared" si="1"/>
        <v>1.9600000000000009</v>
      </c>
      <c r="M18" s="43">
        <f t="shared" si="2"/>
        <v>2.0090000000000008</v>
      </c>
      <c r="N18" s="43">
        <f t="shared" si="3"/>
        <v>6.9410000000000007</v>
      </c>
      <c r="O18" s="44">
        <f t="shared" si="4"/>
        <v>8.2700000000000014</v>
      </c>
      <c r="P18" s="79">
        <f t="shared" si="5"/>
        <v>8.9500000000000011</v>
      </c>
      <c r="Q18" s="80">
        <v>651</v>
      </c>
      <c r="R18" s="46">
        <f t="shared" si="14"/>
        <v>632.83333333333337</v>
      </c>
      <c r="S18" s="80">
        <v>28473</v>
      </c>
      <c r="T18" s="46">
        <f t="shared" si="6"/>
        <v>28455.142857142859</v>
      </c>
      <c r="U18" s="48">
        <f t="shared" si="7"/>
        <v>2546735.2857142859</v>
      </c>
      <c r="V18" s="49">
        <f t="shared" si="8"/>
        <v>2547368.1190476194</v>
      </c>
      <c r="W18" s="43">
        <f t="shared" si="15"/>
        <v>0.99975157366200762</v>
      </c>
      <c r="X18" s="43">
        <f t="shared" si="9"/>
        <v>2.484263379923E-4</v>
      </c>
      <c r="Y18" s="84">
        <v>20</v>
      </c>
      <c r="Z18" s="84">
        <v>0.8</v>
      </c>
      <c r="AA18" s="34">
        <v>4.8611111111111015E-2</v>
      </c>
      <c r="AB18" s="50">
        <v>1.06</v>
      </c>
      <c r="AC18" s="43">
        <f t="shared" si="16"/>
        <v>8.6673819956902279E-2</v>
      </c>
      <c r="AD18" s="43">
        <f t="shared" si="17"/>
        <v>86.673819956902278</v>
      </c>
      <c r="AE18" s="81"/>
      <c r="AF18" s="81"/>
      <c r="AG18" s="82">
        <v>41.566666666666663</v>
      </c>
      <c r="AH18" s="43">
        <v>0.58333333333333215</v>
      </c>
      <c r="AI18" s="43">
        <f t="shared" si="10"/>
        <v>3.6114091648709281</v>
      </c>
      <c r="AJ18" s="43"/>
    </row>
    <row r="19" spans="1:36" x14ac:dyDescent="0.2">
      <c r="A19" s="2" t="s">
        <v>85</v>
      </c>
      <c r="B19" s="38" t="s">
        <v>86</v>
      </c>
      <c r="C19" s="78">
        <v>16.100000000000001</v>
      </c>
      <c r="D19" s="78">
        <v>19.88</v>
      </c>
      <c r="E19" s="78">
        <v>13.26</v>
      </c>
      <c r="F19" s="78">
        <v>23.82</v>
      </c>
      <c r="G19" s="43">
        <f t="shared" si="11"/>
        <v>3.7799999999999976</v>
      </c>
      <c r="H19" s="43">
        <f t="shared" si="12"/>
        <v>10.56</v>
      </c>
      <c r="I19" s="43">
        <f t="shared" si="13"/>
        <v>6.7800000000000029</v>
      </c>
      <c r="J19" s="78">
        <v>14.91</v>
      </c>
      <c r="K19" s="43">
        <f t="shared" si="0"/>
        <v>1.6500000000000004</v>
      </c>
      <c r="L19" s="43">
        <f t="shared" si="1"/>
        <v>2.1299999999999972</v>
      </c>
      <c r="M19" s="43">
        <f t="shared" si="2"/>
        <v>2.183249999999997</v>
      </c>
      <c r="N19" s="43">
        <f t="shared" si="3"/>
        <v>7.4580000000000037</v>
      </c>
      <c r="O19" s="44">
        <f t="shared" si="4"/>
        <v>8.91</v>
      </c>
      <c r="P19" s="79">
        <f t="shared" si="5"/>
        <v>9.6412500000000012</v>
      </c>
      <c r="Q19" s="80">
        <v>406</v>
      </c>
      <c r="R19" s="46">
        <f t="shared" si="14"/>
        <v>387.83333333333331</v>
      </c>
      <c r="S19" s="80">
        <v>36426</v>
      </c>
      <c r="T19" s="46">
        <f t="shared" si="6"/>
        <v>36408.142857142855</v>
      </c>
      <c r="U19" s="48">
        <f t="shared" si="7"/>
        <v>3510200.073214286</v>
      </c>
      <c r="V19" s="49">
        <f t="shared" si="8"/>
        <v>3510587.9065476195</v>
      </c>
      <c r="W19" s="43">
        <f t="shared" si="15"/>
        <v>0.99988952467687531</v>
      </c>
      <c r="X19" s="43">
        <f t="shared" si="9"/>
        <v>1.1047532312464899E-4</v>
      </c>
      <c r="Y19" s="84">
        <v>20</v>
      </c>
      <c r="Z19" s="84">
        <v>0.8</v>
      </c>
      <c r="AA19" s="34">
        <v>4.3055555555555479E-2</v>
      </c>
      <c r="AB19" s="50">
        <v>1.06</v>
      </c>
      <c r="AC19" s="43">
        <f t="shared" ref="AC19:AC38" si="18">X19*Y19*Z19*(1/AA19)*AB19</f>
        <v>4.3517298894829547E-2</v>
      </c>
      <c r="AD19" s="43">
        <f t="shared" ref="AD19:AD38" si="19">AC19*1000</f>
        <v>43.517298894829544</v>
      </c>
      <c r="AE19" s="81">
        <f>AVERAGE(AD19:AD20)</f>
        <v>69.604370972330656</v>
      </c>
      <c r="AF19" s="81">
        <f>STDEV(AD19:AD20)</f>
        <v>36.892691134606572</v>
      </c>
      <c r="AG19" s="82">
        <v>48.266666666666666</v>
      </c>
      <c r="AH19" s="43">
        <v>0.51666666666666572</v>
      </c>
      <c r="AI19" s="43">
        <f t="shared" si="10"/>
        <v>1.8132207872845643</v>
      </c>
      <c r="AJ19" s="81">
        <f>AVERAGE(AI19:AI20)</f>
        <v>2.9001821238471108</v>
      </c>
    </row>
    <row r="20" spans="1:36" x14ac:dyDescent="0.2">
      <c r="A20" s="2" t="s">
        <v>87</v>
      </c>
      <c r="B20" s="38" t="s">
        <v>86</v>
      </c>
      <c r="C20" s="78">
        <v>18.27</v>
      </c>
      <c r="D20" s="78">
        <v>22.22</v>
      </c>
      <c r="E20" s="78">
        <v>13.32</v>
      </c>
      <c r="F20" s="78">
        <v>23.45</v>
      </c>
      <c r="G20" s="43">
        <f t="shared" si="11"/>
        <v>3.9499999999999993</v>
      </c>
      <c r="H20" s="43">
        <f t="shared" si="12"/>
        <v>10.129999999999999</v>
      </c>
      <c r="I20" s="43">
        <f t="shared" si="13"/>
        <v>6.18</v>
      </c>
      <c r="J20" s="78">
        <v>15.18</v>
      </c>
      <c r="K20" s="43">
        <f t="shared" si="0"/>
        <v>1.8599999999999994</v>
      </c>
      <c r="L20" s="43">
        <f t="shared" si="1"/>
        <v>2.09</v>
      </c>
      <c r="M20" s="43">
        <f t="shared" si="2"/>
        <v>2.1422499999999998</v>
      </c>
      <c r="N20" s="43">
        <f t="shared" si="3"/>
        <v>6.798</v>
      </c>
      <c r="O20" s="44">
        <f t="shared" si="4"/>
        <v>8.27</v>
      </c>
      <c r="P20" s="79">
        <f t="shared" si="5"/>
        <v>8.9402499999999989</v>
      </c>
      <c r="Q20" s="80">
        <v>681</v>
      </c>
      <c r="R20" s="46">
        <f t="shared" si="14"/>
        <v>662.83333333333337</v>
      </c>
      <c r="S20" s="80">
        <v>30530</v>
      </c>
      <c r="T20" s="46">
        <f t="shared" si="6"/>
        <v>30512.142857142859</v>
      </c>
      <c r="U20" s="48">
        <f t="shared" si="7"/>
        <v>2727861.8517857138</v>
      </c>
      <c r="V20" s="49">
        <f t="shared" si="8"/>
        <v>2728524.6851190473</v>
      </c>
      <c r="W20" s="43">
        <f t="shared" si="15"/>
        <v>0.99975707262721558</v>
      </c>
      <c r="X20" s="43">
        <f t="shared" si="9"/>
        <v>2.4292737278439302E-4</v>
      </c>
      <c r="Y20" s="84">
        <v>20</v>
      </c>
      <c r="Z20" s="84">
        <v>0.8</v>
      </c>
      <c r="AA20" s="34">
        <v>4.3055555555555479E-2</v>
      </c>
      <c r="AB20" s="50">
        <v>1.06</v>
      </c>
      <c r="AC20" s="43">
        <f t="shared" si="18"/>
        <v>9.5691443049831779E-2</v>
      </c>
      <c r="AD20" s="43">
        <f t="shared" si="19"/>
        <v>95.691443049831776</v>
      </c>
      <c r="AE20" s="81"/>
      <c r="AF20" s="81"/>
      <c r="AG20" s="82">
        <v>48.266666666666666</v>
      </c>
      <c r="AH20" s="43">
        <v>0.51666666666666572</v>
      </c>
      <c r="AI20" s="43">
        <f t="shared" si="10"/>
        <v>3.9871434604096572</v>
      </c>
      <c r="AJ20" s="43"/>
    </row>
    <row r="21" spans="1:36" x14ac:dyDescent="0.2">
      <c r="A21" s="2" t="s">
        <v>89</v>
      </c>
      <c r="B21" s="38" t="s">
        <v>90</v>
      </c>
      <c r="C21" s="78">
        <v>15.96</v>
      </c>
      <c r="D21" s="78">
        <v>19.82</v>
      </c>
      <c r="E21" s="78">
        <v>13.35</v>
      </c>
      <c r="F21" s="78">
        <v>24.22</v>
      </c>
      <c r="G21" s="43">
        <f t="shared" si="11"/>
        <v>3.8599999999999994</v>
      </c>
      <c r="H21" s="43">
        <f t="shared" si="12"/>
        <v>10.87</v>
      </c>
      <c r="I21" s="43">
        <f t="shared" si="13"/>
        <v>7.01</v>
      </c>
      <c r="J21" s="78">
        <v>15.14</v>
      </c>
      <c r="K21" s="43">
        <f t="shared" si="0"/>
        <v>1.7900000000000009</v>
      </c>
      <c r="L21" s="43">
        <f t="shared" si="1"/>
        <v>2.0699999999999985</v>
      </c>
      <c r="M21" s="43">
        <f t="shared" si="2"/>
        <v>2.1217499999999982</v>
      </c>
      <c r="N21" s="43">
        <f t="shared" si="3"/>
        <v>7.7110000000000003</v>
      </c>
      <c r="O21" s="44">
        <f t="shared" si="4"/>
        <v>9.0799999999999983</v>
      </c>
      <c r="P21" s="79">
        <f t="shared" si="5"/>
        <v>9.832749999999999</v>
      </c>
      <c r="Q21" s="80">
        <v>685</v>
      </c>
      <c r="R21" s="46">
        <f t="shared" si="14"/>
        <v>666.83333333333337</v>
      </c>
      <c r="S21" s="80">
        <v>35489</v>
      </c>
      <c r="T21" s="46">
        <f t="shared" si="6"/>
        <v>35471.142857142855</v>
      </c>
      <c r="U21" s="48">
        <f t="shared" si="7"/>
        <v>3487788.7992857131</v>
      </c>
      <c r="V21" s="49">
        <f t="shared" si="8"/>
        <v>3488455.6326190466</v>
      </c>
      <c r="W21" s="43">
        <f t="shared" si="15"/>
        <v>0.99980884568887785</v>
      </c>
      <c r="X21" s="43">
        <f t="shared" si="9"/>
        <v>1.9115431112210859E-4</v>
      </c>
      <c r="Y21" s="84">
        <v>20</v>
      </c>
      <c r="Z21" s="84">
        <v>0.8</v>
      </c>
      <c r="AA21" s="34">
        <v>4.1666666666666664E-2</v>
      </c>
      <c r="AB21" s="50">
        <v>1.06</v>
      </c>
      <c r="AC21" s="43">
        <f t="shared" si="18"/>
        <v>7.7807450799143085E-2</v>
      </c>
      <c r="AD21" s="43">
        <f t="shared" si="19"/>
        <v>77.807450799143083</v>
      </c>
      <c r="AE21" s="81">
        <f>AVERAGE(AD21:AD22)</f>
        <v>77.664658818292651</v>
      </c>
      <c r="AF21" s="81">
        <f>STDEV(AD21:AD22)</f>
        <v>0.20193835591680129</v>
      </c>
      <c r="AG21" s="82">
        <v>52.916666666666664</v>
      </c>
      <c r="AH21" s="43">
        <v>0.5</v>
      </c>
      <c r="AI21" s="43">
        <f t="shared" si="10"/>
        <v>3.2419771166309617</v>
      </c>
      <c r="AJ21" s="81">
        <f>AVERAGE(AI21:AI22)</f>
        <v>3.2360274507621938</v>
      </c>
    </row>
    <row r="22" spans="1:36" x14ac:dyDescent="0.2">
      <c r="A22" s="2" t="s">
        <v>91</v>
      </c>
      <c r="B22" s="38" t="s">
        <v>90</v>
      </c>
      <c r="C22" s="78">
        <v>16.239999999999998</v>
      </c>
      <c r="D22" s="78">
        <v>20.16</v>
      </c>
      <c r="E22" s="78">
        <v>13.4</v>
      </c>
      <c r="F22" s="78">
        <v>23.47</v>
      </c>
      <c r="G22" s="43">
        <f t="shared" si="11"/>
        <v>3.9200000000000017</v>
      </c>
      <c r="H22" s="43">
        <f t="shared" si="12"/>
        <v>10.069999999999999</v>
      </c>
      <c r="I22" s="43">
        <f t="shared" si="13"/>
        <v>6.1499999999999968</v>
      </c>
      <c r="J22" s="78">
        <v>15.23</v>
      </c>
      <c r="K22" s="43">
        <f t="shared" si="0"/>
        <v>1.83</v>
      </c>
      <c r="L22" s="43">
        <f t="shared" si="1"/>
        <v>2.0900000000000016</v>
      </c>
      <c r="M22" s="43">
        <f t="shared" si="2"/>
        <v>2.1422500000000015</v>
      </c>
      <c r="N22" s="43">
        <f t="shared" si="3"/>
        <v>6.764999999999997</v>
      </c>
      <c r="O22" s="44">
        <f t="shared" si="4"/>
        <v>8.2399999999999984</v>
      </c>
      <c r="P22" s="79">
        <f t="shared" si="5"/>
        <v>8.9072499999999977</v>
      </c>
      <c r="Q22" s="80">
        <v>509</v>
      </c>
      <c r="R22" s="46">
        <f t="shared" si="14"/>
        <v>490.83333333333331</v>
      </c>
      <c r="S22" s="80">
        <v>28946</v>
      </c>
      <c r="T22" s="46">
        <f t="shared" si="6"/>
        <v>28928.142857142859</v>
      </c>
      <c r="U22" s="48">
        <f t="shared" si="7"/>
        <v>2576702.0046428563</v>
      </c>
      <c r="V22" s="49">
        <f t="shared" si="8"/>
        <v>2577192.8379761898</v>
      </c>
      <c r="W22" s="43">
        <f t="shared" si="15"/>
        <v>0.99980954730041893</v>
      </c>
      <c r="X22" s="43">
        <f t="shared" si="9"/>
        <v>1.904526995809803E-4</v>
      </c>
      <c r="Y22" s="84">
        <v>20</v>
      </c>
      <c r="Z22" s="84">
        <v>0.8</v>
      </c>
      <c r="AA22" s="34">
        <v>4.1666666666666664E-2</v>
      </c>
      <c r="AB22" s="50">
        <v>1.06</v>
      </c>
      <c r="AC22" s="43">
        <f t="shared" si="18"/>
        <v>7.7521866837442222E-2</v>
      </c>
      <c r="AD22" s="43">
        <f t="shared" si="19"/>
        <v>77.521866837442218</v>
      </c>
      <c r="AE22" s="81"/>
      <c r="AF22" s="81"/>
      <c r="AG22" s="82">
        <v>52.916666666666664</v>
      </c>
      <c r="AH22" s="43">
        <v>0.5</v>
      </c>
      <c r="AI22" s="43">
        <f t="shared" si="10"/>
        <v>3.2300777848934259</v>
      </c>
      <c r="AJ22" s="43"/>
    </row>
    <row r="23" spans="1:36" x14ac:dyDescent="0.2">
      <c r="A23" s="2" t="s">
        <v>93</v>
      </c>
      <c r="B23" s="38" t="s">
        <v>94</v>
      </c>
      <c r="C23" s="78">
        <v>16.43</v>
      </c>
      <c r="D23" s="78">
        <v>20.190000000000001</v>
      </c>
      <c r="E23" s="78">
        <v>13.32</v>
      </c>
      <c r="F23" s="78">
        <v>23.97</v>
      </c>
      <c r="G23" s="43">
        <f t="shared" si="11"/>
        <v>3.7600000000000016</v>
      </c>
      <c r="H23" s="43">
        <f t="shared" si="12"/>
        <v>10.649999999999999</v>
      </c>
      <c r="I23" s="43">
        <f t="shared" si="13"/>
        <v>6.889999999999997</v>
      </c>
      <c r="J23" s="78">
        <v>15.06</v>
      </c>
      <c r="K23" s="43">
        <f t="shared" si="0"/>
        <v>1.7400000000000002</v>
      </c>
      <c r="L23" s="43">
        <f t="shared" si="1"/>
        <v>2.0200000000000014</v>
      </c>
      <c r="M23" s="43">
        <f t="shared" si="2"/>
        <v>2.0705000000000013</v>
      </c>
      <c r="N23" s="43">
        <f t="shared" si="3"/>
        <v>7.5789999999999971</v>
      </c>
      <c r="O23" s="44">
        <f t="shared" si="4"/>
        <v>8.9099999999999984</v>
      </c>
      <c r="P23" s="79">
        <f t="shared" si="5"/>
        <v>9.649499999999998</v>
      </c>
      <c r="Q23" s="80">
        <v>3087</v>
      </c>
      <c r="R23" s="46">
        <f t="shared" si="14"/>
        <v>3068.8333333333335</v>
      </c>
      <c r="S23" s="80">
        <v>35001</v>
      </c>
      <c r="T23" s="46">
        <f t="shared" si="6"/>
        <v>34983.142857142855</v>
      </c>
      <c r="U23" s="48">
        <f t="shared" si="7"/>
        <v>3375698.3699999987</v>
      </c>
      <c r="V23" s="49">
        <f t="shared" si="8"/>
        <v>3378767.2033333322</v>
      </c>
      <c r="W23" s="43">
        <f t="shared" si="15"/>
        <v>0.99909172986812889</v>
      </c>
      <c r="X23" s="43">
        <f t="shared" si="9"/>
        <v>9.0827013187110592E-4</v>
      </c>
      <c r="Y23" s="84">
        <v>20</v>
      </c>
      <c r="Z23" s="84">
        <v>0.8</v>
      </c>
      <c r="AA23" s="34">
        <v>4.2361111111111072E-2</v>
      </c>
      <c r="AB23" s="50">
        <v>1.06</v>
      </c>
      <c r="AC23" s="43">
        <f t="shared" si="18"/>
        <v>0.36364158145260528</v>
      </c>
      <c r="AD23" s="43">
        <f t="shared" si="19"/>
        <v>363.64158145260529</v>
      </c>
      <c r="AE23" s="81">
        <f>AVERAGE(AD23:AD24)</f>
        <v>458.94972570058792</v>
      </c>
      <c r="AF23" s="81">
        <f>STDEV(AD23:AD24)</f>
        <v>134.78607020010833</v>
      </c>
      <c r="AG23" s="82">
        <v>65.558333333333337</v>
      </c>
      <c r="AH23" s="43">
        <v>0.50833333333333286</v>
      </c>
      <c r="AI23" s="43">
        <f t="shared" si="10"/>
        <v>15.15173256052522</v>
      </c>
      <c r="AJ23" s="81">
        <f>AVERAGE(AI23:AI24)</f>
        <v>19.122905237524499</v>
      </c>
    </row>
    <row r="24" spans="1:36" x14ac:dyDescent="0.2">
      <c r="A24" s="2" t="s">
        <v>95</v>
      </c>
      <c r="B24" s="38" t="s">
        <v>94</v>
      </c>
      <c r="C24" s="78">
        <v>16.079999999999998</v>
      </c>
      <c r="D24" s="78">
        <v>19.88</v>
      </c>
      <c r="E24" s="78">
        <v>13.32</v>
      </c>
      <c r="F24" s="78">
        <v>23.05</v>
      </c>
      <c r="G24" s="43">
        <f t="shared" si="11"/>
        <v>3.8000000000000007</v>
      </c>
      <c r="H24" s="43">
        <f t="shared" si="12"/>
        <v>9.73</v>
      </c>
      <c r="I24" s="43">
        <f t="shared" si="13"/>
        <v>5.93</v>
      </c>
      <c r="J24" s="78">
        <v>15.1</v>
      </c>
      <c r="K24" s="43">
        <f t="shared" si="0"/>
        <v>1.7799999999999994</v>
      </c>
      <c r="L24" s="43">
        <f t="shared" si="1"/>
        <v>2.0200000000000014</v>
      </c>
      <c r="M24" s="43">
        <f t="shared" si="2"/>
        <v>2.0705000000000013</v>
      </c>
      <c r="N24" s="43">
        <f t="shared" si="3"/>
        <v>6.5230000000000006</v>
      </c>
      <c r="O24" s="44">
        <f t="shared" si="4"/>
        <v>7.9500000000000011</v>
      </c>
      <c r="P24" s="79">
        <f t="shared" si="5"/>
        <v>8.5935000000000024</v>
      </c>
      <c r="Q24" s="80">
        <v>4140</v>
      </c>
      <c r="R24" s="46">
        <f t="shared" si="14"/>
        <v>4121.833333333333</v>
      </c>
      <c r="S24" s="80">
        <v>34617</v>
      </c>
      <c r="T24" s="46">
        <f t="shared" si="6"/>
        <v>34599.142857142855</v>
      </c>
      <c r="U24" s="48">
        <f t="shared" si="7"/>
        <v>2973277.3414285718</v>
      </c>
      <c r="V24" s="49">
        <f t="shared" si="8"/>
        <v>2977399.1747619053</v>
      </c>
      <c r="W24" s="43">
        <f t="shared" si="15"/>
        <v>0.99861562622564271</v>
      </c>
      <c r="X24" s="43">
        <f t="shared" si="9"/>
        <v>1.384373774357261E-3</v>
      </c>
      <c r="Y24" s="84">
        <v>20</v>
      </c>
      <c r="Z24" s="84">
        <v>0.8</v>
      </c>
      <c r="AA24" s="34">
        <v>4.2361111111111072E-2</v>
      </c>
      <c r="AB24" s="50">
        <v>1.06</v>
      </c>
      <c r="AC24" s="43">
        <f t="shared" si="18"/>
        <v>0.55425786994857063</v>
      </c>
      <c r="AD24" s="43">
        <f t="shared" si="19"/>
        <v>554.2578699485706</v>
      </c>
      <c r="AE24" s="81"/>
      <c r="AF24" s="81"/>
      <c r="AG24" s="82">
        <v>65.558333333333337</v>
      </c>
      <c r="AH24" s="43">
        <v>0.50833333333333286</v>
      </c>
      <c r="AI24" s="43">
        <f t="shared" si="10"/>
        <v>23.094077914523776</v>
      </c>
      <c r="AJ24" s="43"/>
    </row>
    <row r="25" spans="1:36" x14ac:dyDescent="0.2">
      <c r="A25" s="2" t="s">
        <v>97</v>
      </c>
      <c r="B25" s="38" t="s">
        <v>98</v>
      </c>
      <c r="C25" s="78">
        <v>16.239999999999998</v>
      </c>
      <c r="D25" s="78">
        <v>20.05</v>
      </c>
      <c r="E25" s="78">
        <v>13.42</v>
      </c>
      <c r="F25" s="78">
        <v>24.18</v>
      </c>
      <c r="G25" s="43">
        <f t="shared" si="11"/>
        <v>3.8100000000000023</v>
      </c>
      <c r="H25" s="43">
        <f t="shared" si="12"/>
        <v>10.76</v>
      </c>
      <c r="I25" s="43">
        <f t="shared" si="13"/>
        <v>6.9499999999999975</v>
      </c>
      <c r="J25" s="78">
        <v>15.13</v>
      </c>
      <c r="K25" s="43">
        <f t="shared" si="0"/>
        <v>1.7100000000000009</v>
      </c>
      <c r="L25" s="43">
        <f t="shared" si="1"/>
        <v>2.1000000000000014</v>
      </c>
      <c r="M25" s="43">
        <f t="shared" si="2"/>
        <v>2.1525000000000012</v>
      </c>
      <c r="N25" s="43">
        <f t="shared" si="3"/>
        <v>7.6449999999999978</v>
      </c>
      <c r="O25" s="44">
        <f t="shared" si="4"/>
        <v>9.0499999999999989</v>
      </c>
      <c r="P25" s="79">
        <f t="shared" si="5"/>
        <v>9.7974999999999994</v>
      </c>
      <c r="Q25" s="80">
        <v>8934</v>
      </c>
      <c r="R25" s="46">
        <f t="shared" si="14"/>
        <v>8915.8333333333339</v>
      </c>
      <c r="S25" s="80">
        <v>33838</v>
      </c>
      <c r="T25" s="46">
        <f t="shared" si="6"/>
        <v>33820.142857142855</v>
      </c>
      <c r="U25" s="48">
        <f t="shared" si="7"/>
        <v>3313528.4964285707</v>
      </c>
      <c r="V25" s="49">
        <f t="shared" si="8"/>
        <v>3322444.3297619042</v>
      </c>
      <c r="W25" s="43">
        <f t="shared" si="15"/>
        <v>0.99731648375460591</v>
      </c>
      <c r="X25" s="43">
        <f t="shared" si="9"/>
        <v>2.6835162453940254E-3</v>
      </c>
      <c r="Y25" s="84">
        <v>20</v>
      </c>
      <c r="Z25" s="84">
        <v>0.8</v>
      </c>
      <c r="AA25" s="34">
        <v>4.4444444444444287E-2</v>
      </c>
      <c r="AB25" s="50">
        <v>1.06</v>
      </c>
      <c r="AC25" s="43">
        <f t="shared" si="18"/>
        <v>1.0240297992423639</v>
      </c>
      <c r="AD25" s="43">
        <f t="shared" si="19"/>
        <v>1024.0297992423639</v>
      </c>
      <c r="AE25" s="81">
        <f>AVERAGE(AD25:AD26)</f>
        <v>1318.6840873501133</v>
      </c>
      <c r="AF25" s="81">
        <f>STDEV(AD25:AD26)</f>
        <v>416.70409045336743</v>
      </c>
      <c r="AG25" s="82">
        <v>72.033333333333331</v>
      </c>
      <c r="AH25" s="43">
        <v>0.53333333333333144</v>
      </c>
      <c r="AI25" s="43">
        <f t="shared" si="10"/>
        <v>42.667908301765159</v>
      </c>
      <c r="AJ25" s="81">
        <f>AVERAGE(AI25:AI26)</f>
        <v>54.94517030625471</v>
      </c>
    </row>
    <row r="26" spans="1:36" x14ac:dyDescent="0.2">
      <c r="A26" s="2" t="s">
        <v>99</v>
      </c>
      <c r="B26" s="38" t="s">
        <v>98</v>
      </c>
      <c r="C26" s="78">
        <v>16.149999999999999</v>
      </c>
      <c r="D26" s="78">
        <v>20.03</v>
      </c>
      <c r="E26" s="78">
        <v>13.36</v>
      </c>
      <c r="F26" s="78">
        <v>23.43</v>
      </c>
      <c r="G26" s="43">
        <f t="shared" si="11"/>
        <v>3.8800000000000026</v>
      </c>
      <c r="H26" s="43">
        <f t="shared" si="12"/>
        <v>10.07</v>
      </c>
      <c r="I26" s="43">
        <f t="shared" si="13"/>
        <v>6.1899999999999977</v>
      </c>
      <c r="J26" s="78">
        <v>15.1</v>
      </c>
      <c r="K26" s="43">
        <f t="shared" si="0"/>
        <v>1.7400000000000002</v>
      </c>
      <c r="L26" s="43">
        <f t="shared" si="1"/>
        <v>2.1400000000000023</v>
      </c>
      <c r="M26" s="43">
        <f t="shared" si="2"/>
        <v>2.193500000000002</v>
      </c>
      <c r="N26" s="43">
        <f t="shared" si="3"/>
        <v>6.8089999999999984</v>
      </c>
      <c r="O26" s="44">
        <f t="shared" si="4"/>
        <v>8.33</v>
      </c>
      <c r="P26" s="79">
        <f t="shared" si="5"/>
        <v>9.0025000000000013</v>
      </c>
      <c r="Q26" s="80">
        <v>11313</v>
      </c>
      <c r="R26" s="46">
        <f t="shared" si="14"/>
        <v>11294.833333333334</v>
      </c>
      <c r="S26" s="80">
        <v>29568</v>
      </c>
      <c r="T26" s="46">
        <f t="shared" si="6"/>
        <v>29550.142857142859</v>
      </c>
      <c r="U26" s="48">
        <f t="shared" si="7"/>
        <v>2660251.6107142861</v>
      </c>
      <c r="V26" s="49">
        <f t="shared" si="8"/>
        <v>2671546.4440476196</v>
      </c>
      <c r="W26" s="43">
        <f t="shared" si="15"/>
        <v>0.9957721740685066</v>
      </c>
      <c r="X26" s="43">
        <f t="shared" si="9"/>
        <v>4.2278259314933349E-3</v>
      </c>
      <c r="Y26" s="84">
        <v>20</v>
      </c>
      <c r="Z26" s="84">
        <v>0.8</v>
      </c>
      <c r="AA26" s="34">
        <v>4.4444444444444287E-2</v>
      </c>
      <c r="AB26" s="50">
        <v>1.06</v>
      </c>
      <c r="AC26" s="43">
        <f t="shared" si="18"/>
        <v>1.6133383754578625</v>
      </c>
      <c r="AD26" s="43">
        <f t="shared" si="19"/>
        <v>1613.3383754578624</v>
      </c>
      <c r="AE26" s="81"/>
      <c r="AF26" s="81"/>
      <c r="AG26" s="82">
        <v>72.033333333333331</v>
      </c>
      <c r="AH26" s="43">
        <v>0.53333333333333144</v>
      </c>
      <c r="AI26" s="43">
        <f t="shared" si="10"/>
        <v>67.222432310744267</v>
      </c>
      <c r="AJ26" s="43"/>
    </row>
    <row r="27" spans="1:36" x14ac:dyDescent="0.2">
      <c r="A27" s="2" t="s">
        <v>101</v>
      </c>
      <c r="B27" s="38" t="s">
        <v>102</v>
      </c>
      <c r="C27" s="78">
        <v>15.98</v>
      </c>
      <c r="D27" s="78">
        <v>19.88</v>
      </c>
      <c r="E27" s="78">
        <v>13.35</v>
      </c>
      <c r="F27" s="78">
        <v>23.77</v>
      </c>
      <c r="G27" s="43">
        <f t="shared" si="11"/>
        <v>3.8999999999999986</v>
      </c>
      <c r="H27" s="43">
        <f t="shared" si="12"/>
        <v>10.42</v>
      </c>
      <c r="I27" s="43">
        <f t="shared" si="13"/>
        <v>6.5200000000000014</v>
      </c>
      <c r="J27" s="78">
        <v>15.02</v>
      </c>
      <c r="K27" s="43">
        <f t="shared" si="0"/>
        <v>1.67</v>
      </c>
      <c r="L27" s="43">
        <f t="shared" si="1"/>
        <v>2.2299999999999986</v>
      </c>
      <c r="M27" s="43">
        <f t="shared" si="2"/>
        <v>2.2857499999999984</v>
      </c>
      <c r="N27" s="43">
        <f t="shared" si="3"/>
        <v>7.1720000000000024</v>
      </c>
      <c r="O27" s="44">
        <f t="shared" si="4"/>
        <v>8.75</v>
      </c>
      <c r="P27" s="79">
        <f t="shared" si="5"/>
        <v>9.4577500000000008</v>
      </c>
      <c r="Q27" s="80">
        <v>11572</v>
      </c>
      <c r="R27" s="46">
        <f t="shared" si="14"/>
        <v>11553.833333333334</v>
      </c>
      <c r="S27" s="80">
        <v>35767</v>
      </c>
      <c r="T27" s="46">
        <f t="shared" si="6"/>
        <v>35749.142857142855</v>
      </c>
      <c r="U27" s="48">
        <f t="shared" si="7"/>
        <v>3381064.5585714285</v>
      </c>
      <c r="V27" s="49">
        <f t="shared" si="8"/>
        <v>3392618.391904762</v>
      </c>
      <c r="W27" s="43">
        <f t="shared" si="15"/>
        <v>0.99659442000287968</v>
      </c>
      <c r="X27" s="43">
        <f t="shared" si="9"/>
        <v>3.405579997120311E-3</v>
      </c>
      <c r="Y27" s="84">
        <v>20</v>
      </c>
      <c r="Z27" s="84">
        <v>0.8</v>
      </c>
      <c r="AA27" s="34">
        <v>6.25E-2</v>
      </c>
      <c r="AB27" s="50">
        <v>1.06</v>
      </c>
      <c r="AC27" s="43">
        <f t="shared" si="18"/>
        <v>0.92413818801856762</v>
      </c>
      <c r="AD27" s="43">
        <f t="shared" si="19"/>
        <v>924.13818801856758</v>
      </c>
      <c r="AE27" s="81">
        <f>AVERAGE(AD27:AD28)</f>
        <v>1090.1626106982085</v>
      </c>
      <c r="AF27" s="81">
        <f>STDEV(AD27:AD28)</f>
        <v>234.79399023871164</v>
      </c>
      <c r="AG27" s="82">
        <v>75.983333333333334</v>
      </c>
      <c r="AH27" s="43">
        <v>0.75</v>
      </c>
      <c r="AI27" s="43">
        <f t="shared" si="10"/>
        <v>38.50575783410698</v>
      </c>
      <c r="AJ27" s="81">
        <f>AVERAGE(AI27:AI28)</f>
        <v>45.423442112425349</v>
      </c>
    </row>
    <row r="28" spans="1:36" x14ac:dyDescent="0.2">
      <c r="A28" s="2" t="s">
        <v>103</v>
      </c>
      <c r="B28" s="38" t="s">
        <v>102</v>
      </c>
      <c r="C28" s="78">
        <v>16.190000000000001</v>
      </c>
      <c r="D28" s="78">
        <v>20.100000000000001</v>
      </c>
      <c r="E28" s="78">
        <v>13.48</v>
      </c>
      <c r="F28" s="78">
        <v>23.75</v>
      </c>
      <c r="G28" s="43">
        <f t="shared" si="11"/>
        <v>3.91</v>
      </c>
      <c r="H28" s="43">
        <f t="shared" si="12"/>
        <v>10.27</v>
      </c>
      <c r="I28" s="43">
        <f t="shared" si="13"/>
        <v>6.3599999999999994</v>
      </c>
      <c r="J28" s="78">
        <v>15.23</v>
      </c>
      <c r="K28" s="43">
        <f t="shared" si="0"/>
        <v>1.75</v>
      </c>
      <c r="L28" s="43">
        <f t="shared" si="1"/>
        <v>2.16</v>
      </c>
      <c r="M28" s="43">
        <f t="shared" si="2"/>
        <v>2.214</v>
      </c>
      <c r="N28" s="43">
        <f t="shared" si="3"/>
        <v>6.9959999999999996</v>
      </c>
      <c r="O28" s="44">
        <f t="shared" si="4"/>
        <v>8.52</v>
      </c>
      <c r="P28" s="79">
        <f t="shared" si="5"/>
        <v>9.2099999999999991</v>
      </c>
      <c r="Q28" s="80">
        <v>14128</v>
      </c>
      <c r="R28" s="46">
        <f t="shared" si="14"/>
        <v>14109.833333333334</v>
      </c>
      <c r="S28" s="80">
        <v>32959</v>
      </c>
      <c r="T28" s="46">
        <f t="shared" si="6"/>
        <v>32941.142857142855</v>
      </c>
      <c r="U28" s="48">
        <f t="shared" si="7"/>
        <v>3033879.2571428563</v>
      </c>
      <c r="V28" s="49">
        <f t="shared" si="8"/>
        <v>3047989.0904761897</v>
      </c>
      <c r="W28" s="43">
        <f t="shared" si="15"/>
        <v>0.99537077301968657</v>
      </c>
      <c r="X28" s="43">
        <f t="shared" si="9"/>
        <v>4.6292269803134183E-3</v>
      </c>
      <c r="Y28" s="84">
        <v>20</v>
      </c>
      <c r="Z28" s="84">
        <v>0.8</v>
      </c>
      <c r="AA28" s="34">
        <v>6.25E-2</v>
      </c>
      <c r="AB28" s="50">
        <v>1.06</v>
      </c>
      <c r="AC28" s="43">
        <f t="shared" si="18"/>
        <v>1.2561870333778493</v>
      </c>
      <c r="AD28" s="43">
        <f t="shared" si="19"/>
        <v>1256.1870333778493</v>
      </c>
      <c r="AE28" s="81"/>
      <c r="AF28" s="81"/>
      <c r="AG28" s="82">
        <v>75.983333333333334</v>
      </c>
      <c r="AH28" s="43">
        <v>0.75</v>
      </c>
      <c r="AI28" s="43">
        <f t="shared" si="10"/>
        <v>52.341126390743717</v>
      </c>
      <c r="AJ28" s="43"/>
    </row>
    <row r="29" spans="1:36" x14ac:dyDescent="0.2">
      <c r="A29" s="2" t="s">
        <v>105</v>
      </c>
      <c r="B29" s="38" t="s">
        <v>106</v>
      </c>
      <c r="C29" s="78">
        <v>16.16</v>
      </c>
      <c r="D29" s="78">
        <v>19.95</v>
      </c>
      <c r="E29" s="78">
        <v>13.26</v>
      </c>
      <c r="F29" s="78">
        <v>23.89</v>
      </c>
      <c r="G29" s="43">
        <f t="shared" si="11"/>
        <v>3.7899999999999991</v>
      </c>
      <c r="H29" s="43">
        <f t="shared" si="12"/>
        <v>10.63</v>
      </c>
      <c r="I29" s="43">
        <f t="shared" si="13"/>
        <v>6.8400000000000016</v>
      </c>
      <c r="J29" s="78">
        <v>14.86</v>
      </c>
      <c r="K29" s="43">
        <f t="shared" si="0"/>
        <v>1.5999999999999996</v>
      </c>
      <c r="L29" s="43">
        <f t="shared" si="1"/>
        <v>2.1899999999999995</v>
      </c>
      <c r="M29" s="43">
        <f t="shared" si="2"/>
        <v>2.2447499999999994</v>
      </c>
      <c r="N29" s="43">
        <f t="shared" si="3"/>
        <v>7.5240000000000027</v>
      </c>
      <c r="O29" s="44">
        <f t="shared" si="4"/>
        <v>9.0300000000000011</v>
      </c>
      <c r="P29" s="79">
        <f t="shared" si="5"/>
        <v>9.7687500000000025</v>
      </c>
      <c r="Q29" s="80">
        <v>14900</v>
      </c>
      <c r="R29" s="46">
        <f t="shared" si="14"/>
        <v>14881.833333333334</v>
      </c>
      <c r="S29" s="80">
        <v>34349</v>
      </c>
      <c r="T29" s="46">
        <f t="shared" si="6"/>
        <v>34331.142857142855</v>
      </c>
      <c r="U29" s="48">
        <f t="shared" si="7"/>
        <v>3353723.5178571432</v>
      </c>
      <c r="V29" s="49">
        <f t="shared" si="8"/>
        <v>3368605.3511904767</v>
      </c>
      <c r="W29" s="43">
        <f t="shared" si="15"/>
        <v>0.99558219744320176</v>
      </c>
      <c r="X29" s="43">
        <f t="shared" si="9"/>
        <v>4.4178025567981841E-3</v>
      </c>
      <c r="Y29" s="84">
        <v>20</v>
      </c>
      <c r="Z29" s="84">
        <v>0.8</v>
      </c>
      <c r="AA29" s="34">
        <v>4.2361111111111072E-2</v>
      </c>
      <c r="AB29" s="50">
        <v>1.06</v>
      </c>
      <c r="AC29" s="43">
        <f t="shared" si="18"/>
        <v>1.7687432977565261</v>
      </c>
      <c r="AD29" s="43">
        <f t="shared" si="19"/>
        <v>1768.7432977565261</v>
      </c>
      <c r="AE29" s="81">
        <f>AVERAGE(AD29:AD30)</f>
        <v>2039.9958371988264</v>
      </c>
      <c r="AF29" s="81">
        <f>STDEV(AD29:AD30)</f>
        <v>383.60902010744553</v>
      </c>
      <c r="AG29" s="82">
        <v>87.991666666666674</v>
      </c>
      <c r="AH29" s="43">
        <v>0.50833333333333286</v>
      </c>
      <c r="AI29" s="43">
        <f t="shared" si="10"/>
        <v>73.69763740652192</v>
      </c>
      <c r="AJ29" s="81">
        <f>AVERAGE(AI29:AI30)</f>
        <v>84.999826549951109</v>
      </c>
    </row>
    <row r="30" spans="1:36" x14ac:dyDescent="0.2">
      <c r="A30" s="2" t="s">
        <v>107</v>
      </c>
      <c r="B30" s="38" t="s">
        <v>106</v>
      </c>
      <c r="C30" s="78">
        <v>16.059999999999999</v>
      </c>
      <c r="D30" s="78">
        <v>19.920000000000002</v>
      </c>
      <c r="E30" s="78">
        <v>13.41</v>
      </c>
      <c r="F30" s="78">
        <v>23.54</v>
      </c>
      <c r="G30" s="43">
        <f t="shared" si="11"/>
        <v>3.860000000000003</v>
      </c>
      <c r="H30" s="43">
        <f t="shared" si="12"/>
        <v>10.129999999999999</v>
      </c>
      <c r="I30" s="43">
        <f t="shared" si="13"/>
        <v>6.269999999999996</v>
      </c>
      <c r="J30" s="78">
        <v>15.17</v>
      </c>
      <c r="K30" s="43">
        <f t="shared" si="0"/>
        <v>1.7599999999999998</v>
      </c>
      <c r="L30" s="43">
        <f t="shared" si="1"/>
        <v>2.1000000000000032</v>
      </c>
      <c r="M30" s="43">
        <f t="shared" si="2"/>
        <v>2.152500000000003</v>
      </c>
      <c r="N30" s="43">
        <f t="shared" si="3"/>
        <v>6.8969999999999958</v>
      </c>
      <c r="O30" s="44">
        <f t="shared" si="4"/>
        <v>8.3699999999999992</v>
      </c>
      <c r="P30" s="79">
        <f t="shared" si="5"/>
        <v>9.0494999999999983</v>
      </c>
      <c r="Q30" s="80">
        <v>15150</v>
      </c>
      <c r="R30" s="46">
        <f t="shared" si="14"/>
        <v>15131.833333333334</v>
      </c>
      <c r="S30" s="80">
        <v>28816</v>
      </c>
      <c r="T30" s="46">
        <f t="shared" si="6"/>
        <v>28798.142857142859</v>
      </c>
      <c r="U30" s="48">
        <f t="shared" si="7"/>
        <v>2606087.9378571422</v>
      </c>
      <c r="V30" s="49">
        <f t="shared" si="8"/>
        <v>2621219.7711904757</v>
      </c>
      <c r="W30" s="43">
        <f t="shared" si="15"/>
        <v>0.99422717869762556</v>
      </c>
      <c r="X30" s="43">
        <f t="shared" si="9"/>
        <v>5.7728213023744025E-3</v>
      </c>
      <c r="Y30" s="84">
        <v>20</v>
      </c>
      <c r="Z30" s="84">
        <v>0.8</v>
      </c>
      <c r="AA30" s="34">
        <v>4.2361111111111072E-2</v>
      </c>
      <c r="AB30" s="50">
        <v>1.06</v>
      </c>
      <c r="AC30" s="43">
        <f t="shared" si="18"/>
        <v>2.3112483766411271</v>
      </c>
      <c r="AD30" s="43">
        <f t="shared" si="19"/>
        <v>2311.2483766411269</v>
      </c>
      <c r="AE30" s="81"/>
      <c r="AF30" s="81"/>
      <c r="AG30" s="82">
        <v>87.991666666666674</v>
      </c>
      <c r="AH30" s="43">
        <v>0.50833333333333286</v>
      </c>
      <c r="AI30" s="43">
        <f t="shared" si="10"/>
        <v>96.302015693380284</v>
      </c>
      <c r="AJ30" s="43"/>
    </row>
    <row r="31" spans="1:36" x14ac:dyDescent="0.2">
      <c r="A31" s="2" t="s">
        <v>109</v>
      </c>
      <c r="B31" s="38" t="s">
        <v>110</v>
      </c>
      <c r="C31" s="78">
        <v>16.04</v>
      </c>
      <c r="D31" s="78">
        <v>19.91</v>
      </c>
      <c r="E31" s="78">
        <v>13.37</v>
      </c>
      <c r="F31" s="78">
        <v>24.06</v>
      </c>
      <c r="G31" s="43">
        <f t="shared" si="11"/>
        <v>3.870000000000001</v>
      </c>
      <c r="H31" s="43">
        <f t="shared" si="12"/>
        <v>10.69</v>
      </c>
      <c r="I31" s="43">
        <f t="shared" si="13"/>
        <v>6.8199999999999985</v>
      </c>
      <c r="J31" s="78">
        <v>15.08</v>
      </c>
      <c r="K31" s="43">
        <f t="shared" si="0"/>
        <v>1.7100000000000009</v>
      </c>
      <c r="L31" s="43">
        <f t="shared" si="1"/>
        <v>2.16</v>
      </c>
      <c r="M31" s="43">
        <f t="shared" si="2"/>
        <v>2.214</v>
      </c>
      <c r="N31" s="43">
        <f t="shared" si="3"/>
        <v>7.5019999999999989</v>
      </c>
      <c r="O31" s="44">
        <f t="shared" si="4"/>
        <v>8.9799999999999986</v>
      </c>
      <c r="P31" s="79">
        <f t="shared" si="5"/>
        <v>9.7159999999999993</v>
      </c>
      <c r="Q31" s="80">
        <v>26847</v>
      </c>
      <c r="R31" s="46">
        <f t="shared" si="14"/>
        <v>26828.833333333332</v>
      </c>
      <c r="S31" s="80">
        <v>30951</v>
      </c>
      <c r="T31" s="46">
        <f t="shared" si="6"/>
        <v>30933.142857142859</v>
      </c>
      <c r="U31" s="48">
        <f t="shared" si="7"/>
        <v>3005464.1599999997</v>
      </c>
      <c r="V31" s="49">
        <f t="shared" si="8"/>
        <v>3032292.9933333332</v>
      </c>
      <c r="W31" s="43">
        <f t="shared" si="15"/>
        <v>0.9911522951798134</v>
      </c>
      <c r="X31" s="43">
        <f t="shared" si="9"/>
        <v>8.8477048201865815E-3</v>
      </c>
      <c r="Y31" s="84">
        <v>20</v>
      </c>
      <c r="Z31" s="84">
        <v>0.8</v>
      </c>
      <c r="AA31" s="34">
        <v>4.1666666666666664E-2</v>
      </c>
      <c r="AB31" s="50">
        <v>1.06</v>
      </c>
      <c r="AC31" s="43">
        <f t="shared" si="18"/>
        <v>3.6013697700087461</v>
      </c>
      <c r="AD31" s="43">
        <f t="shared" si="19"/>
        <v>3601.3697700087459</v>
      </c>
      <c r="AE31" s="81">
        <f>AVERAGE(AD31:AD32)</f>
        <v>3444.4049124983931</v>
      </c>
      <c r="AF31" s="81">
        <f>STDEV(AD31:AD32)</f>
        <v>221.98183030710143</v>
      </c>
      <c r="AG31" s="82">
        <v>92</v>
      </c>
      <c r="AH31" s="43">
        <v>0.5</v>
      </c>
      <c r="AI31" s="43">
        <f t="shared" si="10"/>
        <v>150.05707375036442</v>
      </c>
      <c r="AJ31" s="81">
        <f>AVERAGE(AI31:AI32)</f>
        <v>143.51687135409972</v>
      </c>
    </row>
    <row r="32" spans="1:36" x14ac:dyDescent="0.2">
      <c r="A32" s="2" t="s">
        <v>111</v>
      </c>
      <c r="B32" s="38" t="s">
        <v>110</v>
      </c>
      <c r="C32" s="78">
        <v>16.38</v>
      </c>
      <c r="D32" s="78">
        <v>20.350000000000001</v>
      </c>
      <c r="E32" s="78">
        <v>13.44</v>
      </c>
      <c r="F32" s="78">
        <v>23.73</v>
      </c>
      <c r="G32" s="43">
        <f t="shared" si="11"/>
        <v>3.9700000000000024</v>
      </c>
      <c r="H32" s="43">
        <f t="shared" si="12"/>
        <v>10.290000000000001</v>
      </c>
      <c r="I32" s="43">
        <f t="shared" si="13"/>
        <v>6.3199999999999985</v>
      </c>
      <c r="J32" s="78">
        <v>15.29</v>
      </c>
      <c r="K32" s="43">
        <f t="shared" si="0"/>
        <v>1.8499999999999996</v>
      </c>
      <c r="L32" s="43">
        <f t="shared" si="1"/>
        <v>2.1200000000000028</v>
      </c>
      <c r="M32" s="43">
        <f t="shared" si="2"/>
        <v>2.1730000000000027</v>
      </c>
      <c r="N32" s="43">
        <f t="shared" si="3"/>
        <v>6.9519999999999991</v>
      </c>
      <c r="O32" s="44">
        <f t="shared" si="4"/>
        <v>8.4400000000000013</v>
      </c>
      <c r="P32" s="79">
        <f t="shared" si="5"/>
        <v>9.1250000000000018</v>
      </c>
      <c r="Q32" s="80">
        <v>22396</v>
      </c>
      <c r="R32" s="46">
        <f t="shared" si="14"/>
        <v>22377.833333333332</v>
      </c>
      <c r="S32" s="80">
        <v>30137</v>
      </c>
      <c r="T32" s="46">
        <f t="shared" si="6"/>
        <v>30119.142857142859</v>
      </c>
      <c r="U32" s="48">
        <f t="shared" si="7"/>
        <v>2748371.7857142864</v>
      </c>
      <c r="V32" s="49">
        <f t="shared" si="8"/>
        <v>2770749.6190476199</v>
      </c>
      <c r="W32" s="43">
        <f t="shared" si="15"/>
        <v>0.9919235454623917</v>
      </c>
      <c r="X32" s="43">
        <f t="shared" si="9"/>
        <v>8.0764545376081961E-3</v>
      </c>
      <c r="Y32" s="84">
        <v>20</v>
      </c>
      <c r="Z32" s="84">
        <v>0.8</v>
      </c>
      <c r="AA32" s="34">
        <v>4.1666666666666664E-2</v>
      </c>
      <c r="AB32" s="50">
        <v>1.06</v>
      </c>
      <c r="AC32" s="43">
        <f t="shared" si="18"/>
        <v>3.28744005498804</v>
      </c>
      <c r="AD32" s="43">
        <f t="shared" si="19"/>
        <v>3287.4400549880402</v>
      </c>
      <c r="AE32" s="81"/>
      <c r="AF32" s="81"/>
      <c r="AG32" s="82">
        <v>92</v>
      </c>
      <c r="AH32" s="43">
        <v>0.5</v>
      </c>
      <c r="AI32" s="43">
        <f t="shared" si="10"/>
        <v>136.97666895783502</v>
      </c>
      <c r="AJ32" s="43"/>
    </row>
    <row r="33" spans="1:36" x14ac:dyDescent="0.2">
      <c r="A33" s="2" t="s">
        <v>113</v>
      </c>
      <c r="B33" s="38" t="s">
        <v>114</v>
      </c>
      <c r="C33" s="78">
        <v>16.3</v>
      </c>
      <c r="D33" s="78">
        <v>20.25</v>
      </c>
      <c r="E33" s="78">
        <v>13.09</v>
      </c>
      <c r="F33" s="78">
        <v>23.85</v>
      </c>
      <c r="G33" s="43">
        <f t="shared" si="11"/>
        <v>3.9499999999999993</v>
      </c>
      <c r="H33" s="43">
        <f t="shared" si="12"/>
        <v>10.760000000000002</v>
      </c>
      <c r="I33" s="43">
        <f t="shared" si="13"/>
        <v>6.8100000000000023</v>
      </c>
      <c r="J33" s="78">
        <v>14.79</v>
      </c>
      <c r="K33" s="43">
        <f t="shared" si="0"/>
        <v>1.6999999999999993</v>
      </c>
      <c r="L33" s="43">
        <f t="shared" si="1"/>
        <v>2.25</v>
      </c>
      <c r="M33" s="43">
        <f t="shared" si="2"/>
        <v>2.3062499999999999</v>
      </c>
      <c r="N33" s="43">
        <f t="shared" si="3"/>
        <v>7.4910000000000032</v>
      </c>
      <c r="O33" s="44">
        <f t="shared" si="4"/>
        <v>9.0600000000000023</v>
      </c>
      <c r="P33" s="79">
        <f t="shared" si="5"/>
        <v>9.7972500000000036</v>
      </c>
      <c r="Q33" s="80">
        <v>22038</v>
      </c>
      <c r="R33" s="46">
        <f t="shared" si="14"/>
        <v>22019.833333333332</v>
      </c>
      <c r="S33" s="80">
        <v>33858</v>
      </c>
      <c r="T33" s="46">
        <f t="shared" si="6"/>
        <v>33840.142857142855</v>
      </c>
      <c r="U33" s="48">
        <f t="shared" si="7"/>
        <v>3315403.3960714294</v>
      </c>
      <c r="V33" s="49">
        <f t="shared" si="8"/>
        <v>3337423.2294047629</v>
      </c>
      <c r="W33" s="43">
        <f t="shared" si="15"/>
        <v>0.99340214536192917</v>
      </c>
      <c r="X33" s="43">
        <f t="shared" si="9"/>
        <v>6.5978546380707674E-3</v>
      </c>
      <c r="Y33" s="84">
        <v>20</v>
      </c>
      <c r="Z33" s="84">
        <v>0.8</v>
      </c>
      <c r="AA33" s="34">
        <v>4.2361111111111072E-2</v>
      </c>
      <c r="AB33" s="50">
        <v>1.06</v>
      </c>
      <c r="AC33" s="43">
        <f t="shared" si="18"/>
        <v>2.6415646739806502</v>
      </c>
      <c r="AD33" s="43">
        <f t="shared" si="19"/>
        <v>2641.5646739806502</v>
      </c>
      <c r="AE33" s="81">
        <f>AVERAGE(AD33:AD34)</f>
        <v>3580.9472655472509</v>
      </c>
      <c r="AF33" s="81">
        <f>STDEV(AD33:AD34)</f>
        <v>1328.4876012506704</v>
      </c>
      <c r="AG33" s="82">
        <v>96.14166666666668</v>
      </c>
      <c r="AH33" s="43">
        <v>0.50833333333333286</v>
      </c>
      <c r="AI33" s="43">
        <f t="shared" si="10"/>
        <v>110.06519474919376</v>
      </c>
      <c r="AJ33" s="81">
        <f>AVERAGE(AI33:AI34)</f>
        <v>149.20613606446878</v>
      </c>
    </row>
    <row r="34" spans="1:36" x14ac:dyDescent="0.2">
      <c r="A34" s="2" t="s">
        <v>115</v>
      </c>
      <c r="B34" s="38" t="s">
        <v>114</v>
      </c>
      <c r="C34" s="78">
        <v>16.09</v>
      </c>
      <c r="D34" s="78">
        <v>19.96</v>
      </c>
      <c r="E34" s="78">
        <v>13.32</v>
      </c>
      <c r="F34" s="78">
        <v>23.53</v>
      </c>
      <c r="G34" s="43">
        <f t="shared" si="11"/>
        <v>3.870000000000001</v>
      </c>
      <c r="H34" s="43">
        <f t="shared" si="12"/>
        <v>10.210000000000001</v>
      </c>
      <c r="I34" s="43">
        <f t="shared" si="13"/>
        <v>6.34</v>
      </c>
      <c r="J34" s="78">
        <v>15.1</v>
      </c>
      <c r="K34" s="43">
        <f t="shared" si="0"/>
        <v>1.7799999999999994</v>
      </c>
      <c r="L34" s="43">
        <f t="shared" si="1"/>
        <v>2.0900000000000016</v>
      </c>
      <c r="M34" s="43">
        <f t="shared" si="2"/>
        <v>2.1422500000000015</v>
      </c>
      <c r="N34" s="43">
        <f t="shared" si="3"/>
        <v>6.9740000000000002</v>
      </c>
      <c r="O34" s="44">
        <f t="shared" si="4"/>
        <v>8.4300000000000015</v>
      </c>
      <c r="P34" s="79">
        <f t="shared" si="5"/>
        <v>9.1162500000000009</v>
      </c>
      <c r="Q34" s="80">
        <v>31454</v>
      </c>
      <c r="R34" s="46">
        <f t="shared" si="14"/>
        <v>31435.833333333332</v>
      </c>
      <c r="S34" s="80">
        <v>30215</v>
      </c>
      <c r="T34" s="46">
        <f t="shared" si="6"/>
        <v>30197.142857142859</v>
      </c>
      <c r="U34" s="48">
        <f t="shared" si="7"/>
        <v>2752847.0357142859</v>
      </c>
      <c r="V34" s="49">
        <f t="shared" si="8"/>
        <v>2784282.8690476194</v>
      </c>
      <c r="W34" s="43">
        <f t="shared" si="15"/>
        <v>0.98870954036933523</v>
      </c>
      <c r="X34" s="43">
        <f t="shared" si="9"/>
        <v>1.1290459630664662E-2</v>
      </c>
      <c r="Y34" s="84">
        <v>20</v>
      </c>
      <c r="Z34" s="84">
        <v>0.8</v>
      </c>
      <c r="AA34" s="34">
        <v>4.2361111111111072E-2</v>
      </c>
      <c r="AB34" s="50">
        <v>1.06</v>
      </c>
      <c r="AC34" s="43">
        <f t="shared" si="18"/>
        <v>4.5203298571138513</v>
      </c>
      <c r="AD34" s="43">
        <f t="shared" si="19"/>
        <v>4520.3298571138512</v>
      </c>
      <c r="AE34" s="81"/>
      <c r="AF34" s="81"/>
      <c r="AG34" s="82">
        <v>96.14166666666668</v>
      </c>
      <c r="AH34" s="43">
        <v>0.50833333333333286</v>
      </c>
      <c r="AI34" s="43">
        <f t="shared" si="10"/>
        <v>188.34707737974381</v>
      </c>
      <c r="AJ34" s="43"/>
    </row>
    <row r="35" spans="1:36" x14ac:dyDescent="0.2">
      <c r="A35" s="2" t="s">
        <v>117</v>
      </c>
      <c r="B35" s="38" t="s">
        <v>118</v>
      </c>
      <c r="C35" s="78">
        <v>16.93</v>
      </c>
      <c r="D35" s="78">
        <v>20.7</v>
      </c>
      <c r="E35" s="78">
        <v>13.4</v>
      </c>
      <c r="F35" s="78">
        <v>24.16</v>
      </c>
      <c r="G35" s="43">
        <f t="shared" si="11"/>
        <v>3.7699999999999996</v>
      </c>
      <c r="H35" s="43">
        <f t="shared" si="12"/>
        <v>10.76</v>
      </c>
      <c r="I35" s="43">
        <f t="shared" si="13"/>
        <v>6.99</v>
      </c>
      <c r="J35" s="78">
        <v>15.1</v>
      </c>
      <c r="K35" s="43">
        <f t="shared" si="0"/>
        <v>1.6999999999999993</v>
      </c>
      <c r="L35" s="43">
        <f t="shared" si="1"/>
        <v>2.0700000000000003</v>
      </c>
      <c r="M35" s="43">
        <f t="shared" si="2"/>
        <v>2.12175</v>
      </c>
      <c r="N35" s="43">
        <f t="shared" si="3"/>
        <v>7.6890000000000009</v>
      </c>
      <c r="O35" s="44">
        <f t="shared" si="4"/>
        <v>9.06</v>
      </c>
      <c r="P35" s="79">
        <f t="shared" si="5"/>
        <v>9.8107500000000005</v>
      </c>
      <c r="Q35" s="80">
        <v>25747</v>
      </c>
      <c r="R35" s="46">
        <f t="shared" si="14"/>
        <v>25728.833333333332</v>
      </c>
      <c r="S35" s="80">
        <v>34166</v>
      </c>
      <c r="T35" s="46">
        <f t="shared" si="6"/>
        <v>34148.142857142855</v>
      </c>
      <c r="U35" s="48">
        <f t="shared" si="7"/>
        <v>3350188.9253571425</v>
      </c>
      <c r="V35" s="49">
        <f t="shared" si="8"/>
        <v>3375917.758690476</v>
      </c>
      <c r="W35" s="43">
        <f t="shared" si="15"/>
        <v>0.99237871442007108</v>
      </c>
      <c r="X35" s="43">
        <f t="shared" si="9"/>
        <v>7.6212855799288161E-3</v>
      </c>
      <c r="Y35" s="84">
        <v>20</v>
      </c>
      <c r="Z35" s="84">
        <v>0.8</v>
      </c>
      <c r="AA35" s="34">
        <v>4.3750000000000476E-2</v>
      </c>
      <c r="AB35" s="50">
        <v>1.06</v>
      </c>
      <c r="AC35" s="43">
        <f t="shared" si="18"/>
        <v>2.9544457928135159</v>
      </c>
      <c r="AD35" s="43">
        <f t="shared" si="19"/>
        <v>2954.4457928135162</v>
      </c>
      <c r="AE35" s="81">
        <f>AVERAGE(AD35:AD36)</f>
        <v>3400.8352842773652</v>
      </c>
      <c r="AF35" s="81">
        <f>STDEV(AD35:AD36)</f>
        <v>631.29007292900553</v>
      </c>
      <c r="AG35" s="82">
        <v>100.10833333333333</v>
      </c>
      <c r="AH35" s="43">
        <v>0.52500000000000568</v>
      </c>
      <c r="AI35" s="43">
        <f t="shared" si="10"/>
        <v>123.10190803389651</v>
      </c>
      <c r="AJ35" s="81">
        <f>AVERAGE(AI35:AI36)</f>
        <v>141.70147017822353</v>
      </c>
    </row>
    <row r="36" spans="1:36" x14ac:dyDescent="0.2">
      <c r="A36" s="2" t="s">
        <v>119</v>
      </c>
      <c r="B36" s="38" t="s">
        <v>118</v>
      </c>
      <c r="C36" s="78">
        <v>16.03</v>
      </c>
      <c r="D36" s="78">
        <v>19.84</v>
      </c>
      <c r="E36" s="78">
        <v>13.49</v>
      </c>
      <c r="F36" s="78">
        <v>23.41</v>
      </c>
      <c r="G36" s="43">
        <f t="shared" si="11"/>
        <v>3.8099999999999987</v>
      </c>
      <c r="H36" s="43">
        <f t="shared" si="12"/>
        <v>9.92</v>
      </c>
      <c r="I36" s="43">
        <f t="shared" si="13"/>
        <v>6.1100000000000012</v>
      </c>
      <c r="J36" s="78">
        <v>15.17</v>
      </c>
      <c r="K36" s="43">
        <f t="shared" si="0"/>
        <v>1.6799999999999997</v>
      </c>
      <c r="L36" s="43">
        <f t="shared" si="1"/>
        <v>2.129999999999999</v>
      </c>
      <c r="M36" s="43">
        <f t="shared" si="2"/>
        <v>2.1832499999999988</v>
      </c>
      <c r="N36" s="43">
        <f t="shared" si="3"/>
        <v>6.7210000000000019</v>
      </c>
      <c r="O36" s="44">
        <f t="shared" si="4"/>
        <v>8.24</v>
      </c>
      <c r="P36" s="79">
        <f t="shared" si="5"/>
        <v>8.9042500000000011</v>
      </c>
      <c r="Q36" s="80">
        <v>32522</v>
      </c>
      <c r="R36" s="46">
        <f t="shared" si="14"/>
        <v>32503.833333333332</v>
      </c>
      <c r="S36" s="80">
        <v>36435</v>
      </c>
      <c r="T36" s="46">
        <f t="shared" si="6"/>
        <v>36417.142857142855</v>
      </c>
      <c r="U36" s="48">
        <f t="shared" si="7"/>
        <v>3242673.442857143</v>
      </c>
      <c r="V36" s="49">
        <f t="shared" si="8"/>
        <v>3275177.2761904765</v>
      </c>
      <c r="W36" s="43">
        <f t="shared" si="15"/>
        <v>0.99007570259795519</v>
      </c>
      <c r="X36" s="43">
        <f t="shared" si="9"/>
        <v>9.9242974020448075E-3</v>
      </c>
      <c r="Y36" s="84">
        <v>20</v>
      </c>
      <c r="Z36" s="84">
        <v>0.8</v>
      </c>
      <c r="AA36" s="34">
        <v>4.3750000000000476E-2</v>
      </c>
      <c r="AB36" s="50">
        <v>1.06</v>
      </c>
      <c r="AC36" s="43">
        <f t="shared" si="18"/>
        <v>3.8472247757412141</v>
      </c>
      <c r="AD36" s="43">
        <f t="shared" si="19"/>
        <v>3847.2247757412142</v>
      </c>
      <c r="AE36" s="81"/>
      <c r="AF36" s="81"/>
      <c r="AG36" s="82">
        <v>100.10833333333333</v>
      </c>
      <c r="AH36" s="43">
        <v>0.52500000000000568</v>
      </c>
      <c r="AI36" s="43">
        <f t="shared" si="10"/>
        <v>160.30103232255058</v>
      </c>
      <c r="AJ36" s="43"/>
    </row>
    <row r="37" spans="1:36" x14ac:dyDescent="0.2">
      <c r="A37" s="2" t="s">
        <v>121</v>
      </c>
      <c r="B37" s="38" t="s">
        <v>122</v>
      </c>
      <c r="C37" s="78">
        <v>16.18</v>
      </c>
      <c r="D37" s="78">
        <v>19.79</v>
      </c>
      <c r="E37" s="78">
        <v>13.09</v>
      </c>
      <c r="F37" s="78">
        <v>23.54</v>
      </c>
      <c r="G37" s="43">
        <f t="shared" si="11"/>
        <v>3.6099999999999994</v>
      </c>
      <c r="H37" s="43">
        <f t="shared" si="12"/>
        <v>10.45</v>
      </c>
      <c r="I37" s="43">
        <f t="shared" si="13"/>
        <v>6.84</v>
      </c>
      <c r="J37" s="78">
        <v>14.71</v>
      </c>
      <c r="K37" s="43">
        <f t="shared" si="0"/>
        <v>1.620000000000001</v>
      </c>
      <c r="L37" s="43">
        <f t="shared" si="1"/>
        <v>1.9899999999999984</v>
      </c>
      <c r="M37" s="43">
        <f t="shared" si="2"/>
        <v>2.0397499999999984</v>
      </c>
      <c r="N37" s="43">
        <f t="shared" si="3"/>
        <v>7.524</v>
      </c>
      <c r="O37" s="44">
        <f t="shared" si="4"/>
        <v>8.8299999999999983</v>
      </c>
      <c r="P37" s="79">
        <f t="shared" si="5"/>
        <v>9.5637499999999989</v>
      </c>
      <c r="Q37" s="80">
        <v>32486</v>
      </c>
      <c r="R37" s="46">
        <f t="shared" si="14"/>
        <v>32467.833333333332</v>
      </c>
      <c r="S37" s="80">
        <v>34719</v>
      </c>
      <c r="T37" s="46">
        <f t="shared" si="6"/>
        <v>34701.142857142855</v>
      </c>
      <c r="U37" s="48">
        <f t="shared" si="7"/>
        <v>3318730.5499999993</v>
      </c>
      <c r="V37" s="49">
        <f t="shared" si="8"/>
        <v>3351198.3833333328</v>
      </c>
      <c r="W37" s="43">
        <f t="shared" si="15"/>
        <v>0.9903115752577325</v>
      </c>
      <c r="X37" s="43">
        <f t="shared" si="9"/>
        <v>9.6884247422674482E-3</v>
      </c>
      <c r="Y37" s="84">
        <v>20</v>
      </c>
      <c r="Z37" s="84">
        <v>0.8</v>
      </c>
      <c r="AA37" s="34">
        <v>5.0000000000000121E-2</v>
      </c>
      <c r="AB37" s="50">
        <v>1.06</v>
      </c>
      <c r="AC37" s="43">
        <f t="shared" si="18"/>
        <v>3.2863136725771112</v>
      </c>
      <c r="AD37" s="43">
        <f t="shared" si="19"/>
        <v>3286.313672577111</v>
      </c>
      <c r="AE37" s="81">
        <f>AVERAGE(AD37:AD38)</f>
        <v>3501.3073105553904</v>
      </c>
      <c r="AF37" s="81">
        <f>STDEV(AD37:AD38)</f>
        <v>304.04691865281433</v>
      </c>
      <c r="AG37" s="82">
        <v>120.11666666666667</v>
      </c>
      <c r="AH37" s="43">
        <v>0.60000000000000142</v>
      </c>
      <c r="AI37" s="43">
        <f t="shared" si="10"/>
        <v>136.92973635737962</v>
      </c>
      <c r="AJ37" s="81">
        <f>AVERAGE(AI37:AI38)</f>
        <v>145.88780460647462</v>
      </c>
    </row>
    <row r="38" spans="1:36" x14ac:dyDescent="0.2">
      <c r="A38" s="2" t="s">
        <v>123</v>
      </c>
      <c r="B38" s="38" t="s">
        <v>122</v>
      </c>
      <c r="C38" s="78">
        <v>16.2</v>
      </c>
      <c r="D38" s="78">
        <v>19.899999999999999</v>
      </c>
      <c r="E38" s="78">
        <v>13.09</v>
      </c>
      <c r="F38" s="78">
        <v>23.26</v>
      </c>
      <c r="G38" s="43">
        <f t="shared" si="11"/>
        <v>3.6999999999999993</v>
      </c>
      <c r="H38" s="43">
        <f t="shared" si="12"/>
        <v>10.170000000000002</v>
      </c>
      <c r="I38" s="43">
        <f t="shared" si="13"/>
        <v>6.4700000000000024</v>
      </c>
      <c r="J38" s="78">
        <v>14.83</v>
      </c>
      <c r="K38" s="43">
        <f t="shared" si="0"/>
        <v>1.7400000000000002</v>
      </c>
      <c r="L38" s="43">
        <f t="shared" si="1"/>
        <v>1.9599999999999991</v>
      </c>
      <c r="M38" s="43">
        <f t="shared" si="2"/>
        <v>2.008999999999999</v>
      </c>
      <c r="N38" s="43">
        <f t="shared" si="3"/>
        <v>7.1170000000000035</v>
      </c>
      <c r="O38" s="44">
        <f t="shared" si="4"/>
        <v>8.4300000000000015</v>
      </c>
      <c r="P38" s="79">
        <f t="shared" si="5"/>
        <v>9.126000000000003</v>
      </c>
      <c r="Q38" s="80">
        <v>29409</v>
      </c>
      <c r="R38" s="46">
        <f t="shared" si="14"/>
        <v>29390.833333333332</v>
      </c>
      <c r="S38" s="80">
        <v>29091</v>
      </c>
      <c r="T38" s="46">
        <f t="shared" si="6"/>
        <v>29073.142857142859</v>
      </c>
      <c r="U38" s="48">
        <f t="shared" si="7"/>
        <v>2653215.0171428579</v>
      </c>
      <c r="V38" s="49">
        <f t="shared" si="8"/>
        <v>2682605.8504761914</v>
      </c>
      <c r="W38" s="43">
        <f t="shared" si="15"/>
        <v>0.98904392409040776</v>
      </c>
      <c r="X38" s="43">
        <f t="shared" si="9"/>
        <v>1.0956075909592213E-2</v>
      </c>
      <c r="Y38" s="84">
        <v>20</v>
      </c>
      <c r="Z38" s="84">
        <v>0.8</v>
      </c>
      <c r="AA38" s="34">
        <v>5.0000000000000121E-2</v>
      </c>
      <c r="AB38" s="50">
        <v>1.06</v>
      </c>
      <c r="AC38" s="43">
        <f t="shared" si="18"/>
        <v>3.7163009485336702</v>
      </c>
      <c r="AD38" s="43">
        <f t="shared" si="19"/>
        <v>3716.3009485336702</v>
      </c>
      <c r="AE38" s="81"/>
      <c r="AF38" s="81"/>
      <c r="AG38" s="82">
        <v>120.11666666666667</v>
      </c>
      <c r="AH38" s="43">
        <v>0.60000000000000142</v>
      </c>
      <c r="AI38" s="43">
        <f t="shared" si="10"/>
        <v>154.84587285556958</v>
      </c>
      <c r="AJ38" s="43"/>
    </row>
  </sheetData>
  <pageMargins left="0.75" right="0.75" top="1" bottom="1" header="0.5" footer="0.5"/>
  <pageSetup paperSize="9" orientation="portrait" horizontalDpi="1200" verticalDpi="1200" r:id="rId1"/>
  <headerFooter alignWithMargins="0">
    <oddFooter>&amp;L&amp;F - &amp;D - 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34"/>
  <sheetViews>
    <sheetView topLeftCell="U1" zoomScale="85" zoomScaleNormal="85" zoomScalePageLayoutView="85" workbookViewId="0">
      <selection activeCell="Z3" sqref="Z3"/>
    </sheetView>
  </sheetViews>
  <sheetFormatPr baseColWidth="10" defaultColWidth="8.83203125" defaultRowHeight="15" x14ac:dyDescent="0.2"/>
  <cols>
    <col min="1" max="1" width="8.83203125" style="48"/>
    <col min="2" max="2" width="8.83203125" style="41"/>
    <col min="3" max="5" width="15.5" style="43" customWidth="1"/>
    <col min="6" max="6" width="21.5" style="43" customWidth="1"/>
    <col min="7" max="7" width="13.33203125" style="43" customWidth="1"/>
    <col min="8" max="8" width="13.5" style="43" customWidth="1"/>
    <col min="9" max="9" width="21.5" style="43" customWidth="1"/>
    <col min="10" max="14" width="14.6640625" style="43" customWidth="1"/>
    <col min="15" max="15" width="14.6640625" style="44" customWidth="1"/>
    <col min="16" max="16" width="14.6640625" style="43" customWidth="1"/>
    <col min="17" max="17" width="12.6640625" style="48" bestFit="1" customWidth="1"/>
    <col min="18" max="18" width="17.5" style="48" bestFit="1" customWidth="1"/>
    <col min="19" max="19" width="11.83203125" style="48" bestFit="1" customWidth="1"/>
    <col min="20" max="20" width="14.6640625" style="48" bestFit="1" customWidth="1"/>
    <col min="21" max="21" width="31.6640625" style="48" bestFit="1" customWidth="1"/>
    <col min="22" max="22" width="12.5" style="49" customWidth="1"/>
    <col min="23" max="23" width="12.5" style="43" customWidth="1"/>
    <col min="24" max="24" width="12.5" style="43" bestFit="1" customWidth="1"/>
    <col min="25" max="25" width="10.1640625" style="84" bestFit="1" customWidth="1"/>
    <col min="26" max="26" width="8.83203125" style="84"/>
    <col min="27" max="27" width="12.33203125" style="51" bestFit="1" customWidth="1"/>
    <col min="28" max="28" width="13.1640625" style="50" bestFit="1" customWidth="1"/>
    <col min="29" max="29" width="13.1640625" style="43" bestFit="1" customWidth="1"/>
    <col min="30" max="32" width="14.1640625" style="43" bestFit="1" customWidth="1"/>
    <col min="33" max="33" width="10.1640625" style="50" customWidth="1"/>
    <col min="34" max="34" width="8.83203125" style="50"/>
    <col min="35" max="35" width="14.1640625" style="50" bestFit="1" customWidth="1"/>
    <col min="36" max="37" width="14.1640625" style="50" customWidth="1"/>
    <col min="38" max="223" width="8.83203125" style="50"/>
    <col min="224" max="224" width="15.5" style="50" customWidth="1"/>
    <col min="225" max="225" width="23" style="50" customWidth="1"/>
    <col min="226" max="226" width="21.5" style="50" customWidth="1"/>
    <col min="227" max="227" width="13.5" style="50" customWidth="1"/>
    <col min="228" max="228" width="21.5" style="50" customWidth="1"/>
    <col min="229" max="229" width="13.33203125" style="50" customWidth="1"/>
    <col min="230" max="233" width="14.6640625" style="50" customWidth="1"/>
    <col min="234" max="234" width="12.6640625" style="50" bestFit="1" customWidth="1"/>
    <col min="235" max="235" width="11.83203125" style="50" bestFit="1" customWidth="1"/>
    <col min="236" max="236" width="31.6640625" style="50" bestFit="1" customWidth="1"/>
    <col min="237" max="238" width="12.5" style="50" customWidth="1"/>
    <col min="239" max="239" width="12.5" style="50" bestFit="1" customWidth="1"/>
    <col min="240" max="240" width="10.1640625" style="50" bestFit="1" customWidth="1"/>
    <col min="241" max="241" width="8.83203125" style="50"/>
    <col min="242" max="242" width="12.33203125" style="50" bestFit="1" customWidth="1"/>
    <col min="243" max="244" width="13.1640625" style="50" bestFit="1" customWidth="1"/>
    <col min="245" max="247" width="14.1640625" style="50" bestFit="1" customWidth="1"/>
    <col min="248" max="248" width="16.1640625" style="50" bestFit="1" customWidth="1"/>
    <col min="249" max="249" width="21.83203125" style="50" bestFit="1" customWidth="1"/>
    <col min="250" max="250" width="21.83203125" style="50" customWidth="1"/>
    <col min="251" max="251" width="19.1640625" style="50" bestFit="1" customWidth="1"/>
    <col min="252" max="479" width="8.83203125" style="50"/>
    <col min="480" max="480" width="15.5" style="50" customWidth="1"/>
    <col min="481" max="481" width="23" style="50" customWidth="1"/>
    <col min="482" max="482" width="21.5" style="50" customWidth="1"/>
    <col min="483" max="483" width="13.5" style="50" customWidth="1"/>
    <col min="484" max="484" width="21.5" style="50" customWidth="1"/>
    <col min="485" max="485" width="13.33203125" style="50" customWidth="1"/>
    <col min="486" max="489" width="14.6640625" style="50" customWidth="1"/>
    <col min="490" max="490" width="12.6640625" style="50" bestFit="1" customWidth="1"/>
    <col min="491" max="491" width="11.83203125" style="50" bestFit="1" customWidth="1"/>
    <col min="492" max="492" width="31.6640625" style="50" bestFit="1" customWidth="1"/>
    <col min="493" max="494" width="12.5" style="50" customWidth="1"/>
    <col min="495" max="495" width="12.5" style="50" bestFit="1" customWidth="1"/>
    <col min="496" max="496" width="10.1640625" style="50" bestFit="1" customWidth="1"/>
    <col min="497" max="497" width="8.83203125" style="50"/>
    <col min="498" max="498" width="12.33203125" style="50" bestFit="1" customWidth="1"/>
    <col min="499" max="500" width="13.1640625" style="50" bestFit="1" customWidth="1"/>
    <col min="501" max="503" width="14.1640625" style="50" bestFit="1" customWidth="1"/>
    <col min="504" max="504" width="16.1640625" style="50" bestFit="1" customWidth="1"/>
    <col min="505" max="505" width="21.83203125" style="50" bestFit="1" customWidth="1"/>
    <col min="506" max="506" width="21.83203125" style="50" customWidth="1"/>
    <col min="507" max="507" width="19.1640625" style="50" bestFit="1" customWidth="1"/>
    <col min="508" max="735" width="8.83203125" style="50"/>
    <col min="736" max="736" width="15.5" style="50" customWidth="1"/>
    <col min="737" max="737" width="23" style="50" customWidth="1"/>
    <col min="738" max="738" width="21.5" style="50" customWidth="1"/>
    <col min="739" max="739" width="13.5" style="50" customWidth="1"/>
    <col min="740" max="740" width="21.5" style="50" customWidth="1"/>
    <col min="741" max="741" width="13.33203125" style="50" customWidth="1"/>
    <col min="742" max="745" width="14.6640625" style="50" customWidth="1"/>
    <col min="746" max="746" width="12.6640625" style="50" bestFit="1" customWidth="1"/>
    <col min="747" max="747" width="11.83203125" style="50" bestFit="1" customWidth="1"/>
    <col min="748" max="748" width="31.6640625" style="50" bestFit="1" customWidth="1"/>
    <col min="749" max="750" width="12.5" style="50" customWidth="1"/>
    <col min="751" max="751" width="12.5" style="50" bestFit="1" customWidth="1"/>
    <col min="752" max="752" width="10.1640625" style="50" bestFit="1" customWidth="1"/>
    <col min="753" max="753" width="8.83203125" style="50"/>
    <col min="754" max="754" width="12.33203125" style="50" bestFit="1" customWidth="1"/>
    <col min="755" max="756" width="13.1640625" style="50" bestFit="1" customWidth="1"/>
    <col min="757" max="759" width="14.1640625" style="50" bestFit="1" customWidth="1"/>
    <col min="760" max="760" width="16.1640625" style="50" bestFit="1" customWidth="1"/>
    <col min="761" max="761" width="21.83203125" style="50" bestFit="1" customWidth="1"/>
    <col min="762" max="762" width="21.83203125" style="50" customWidth="1"/>
    <col min="763" max="763" width="19.1640625" style="50" bestFit="1" customWidth="1"/>
    <col min="764" max="991" width="8.83203125" style="50"/>
    <col min="992" max="992" width="15.5" style="50" customWidth="1"/>
    <col min="993" max="993" width="23" style="50" customWidth="1"/>
    <col min="994" max="994" width="21.5" style="50" customWidth="1"/>
    <col min="995" max="995" width="13.5" style="50" customWidth="1"/>
    <col min="996" max="996" width="21.5" style="50" customWidth="1"/>
    <col min="997" max="997" width="13.33203125" style="50" customWidth="1"/>
    <col min="998" max="1001" width="14.6640625" style="50" customWidth="1"/>
    <col min="1002" max="1002" width="12.6640625" style="50" bestFit="1" customWidth="1"/>
    <col min="1003" max="1003" width="11.83203125" style="50" bestFit="1" customWidth="1"/>
    <col min="1004" max="1004" width="31.6640625" style="50" bestFit="1" customWidth="1"/>
    <col min="1005" max="1006" width="12.5" style="50" customWidth="1"/>
    <col min="1007" max="1007" width="12.5" style="50" bestFit="1" customWidth="1"/>
    <col min="1008" max="1008" width="10.1640625" style="50" bestFit="1" customWidth="1"/>
    <col min="1009" max="1009" width="8.83203125" style="50"/>
    <col min="1010" max="1010" width="12.33203125" style="50" bestFit="1" customWidth="1"/>
    <col min="1011" max="1012" width="13.1640625" style="50" bestFit="1" customWidth="1"/>
    <col min="1013" max="1015" width="14.1640625" style="50" bestFit="1" customWidth="1"/>
    <col min="1016" max="1016" width="16.1640625" style="50" bestFit="1" customWidth="1"/>
    <col min="1017" max="1017" width="21.83203125" style="50" bestFit="1" customWidth="1"/>
    <col min="1018" max="1018" width="21.83203125" style="50" customWidth="1"/>
    <col min="1019" max="1019" width="19.1640625" style="50" bestFit="1" customWidth="1"/>
    <col min="1020" max="1247" width="8.83203125" style="50"/>
    <col min="1248" max="1248" width="15.5" style="50" customWidth="1"/>
    <col min="1249" max="1249" width="23" style="50" customWidth="1"/>
    <col min="1250" max="1250" width="21.5" style="50" customWidth="1"/>
    <col min="1251" max="1251" width="13.5" style="50" customWidth="1"/>
    <col min="1252" max="1252" width="21.5" style="50" customWidth="1"/>
    <col min="1253" max="1253" width="13.33203125" style="50" customWidth="1"/>
    <col min="1254" max="1257" width="14.6640625" style="50" customWidth="1"/>
    <col min="1258" max="1258" width="12.6640625" style="50" bestFit="1" customWidth="1"/>
    <col min="1259" max="1259" width="11.83203125" style="50" bestFit="1" customWidth="1"/>
    <col min="1260" max="1260" width="31.6640625" style="50" bestFit="1" customWidth="1"/>
    <col min="1261" max="1262" width="12.5" style="50" customWidth="1"/>
    <col min="1263" max="1263" width="12.5" style="50" bestFit="1" customWidth="1"/>
    <col min="1264" max="1264" width="10.1640625" style="50" bestFit="1" customWidth="1"/>
    <col min="1265" max="1265" width="8.83203125" style="50"/>
    <col min="1266" max="1266" width="12.33203125" style="50" bestFit="1" customWidth="1"/>
    <col min="1267" max="1268" width="13.1640625" style="50" bestFit="1" customWidth="1"/>
    <col min="1269" max="1271" width="14.1640625" style="50" bestFit="1" customWidth="1"/>
    <col min="1272" max="1272" width="16.1640625" style="50" bestFit="1" customWidth="1"/>
    <col min="1273" max="1273" width="21.83203125" style="50" bestFit="1" customWidth="1"/>
    <col min="1274" max="1274" width="21.83203125" style="50" customWidth="1"/>
    <col min="1275" max="1275" width="19.1640625" style="50" bestFit="1" customWidth="1"/>
    <col min="1276" max="1503" width="8.83203125" style="50"/>
    <col min="1504" max="1504" width="15.5" style="50" customWidth="1"/>
    <col min="1505" max="1505" width="23" style="50" customWidth="1"/>
    <col min="1506" max="1506" width="21.5" style="50" customWidth="1"/>
    <col min="1507" max="1507" width="13.5" style="50" customWidth="1"/>
    <col min="1508" max="1508" width="21.5" style="50" customWidth="1"/>
    <col min="1509" max="1509" width="13.33203125" style="50" customWidth="1"/>
    <col min="1510" max="1513" width="14.6640625" style="50" customWidth="1"/>
    <col min="1514" max="1514" width="12.6640625" style="50" bestFit="1" customWidth="1"/>
    <col min="1515" max="1515" width="11.83203125" style="50" bestFit="1" customWidth="1"/>
    <col min="1516" max="1516" width="31.6640625" style="50" bestFit="1" customWidth="1"/>
    <col min="1517" max="1518" width="12.5" style="50" customWidth="1"/>
    <col min="1519" max="1519" width="12.5" style="50" bestFit="1" customWidth="1"/>
    <col min="1520" max="1520" width="10.1640625" style="50" bestFit="1" customWidth="1"/>
    <col min="1521" max="1521" width="8.83203125" style="50"/>
    <col min="1522" max="1522" width="12.33203125" style="50" bestFit="1" customWidth="1"/>
    <col min="1523" max="1524" width="13.1640625" style="50" bestFit="1" customWidth="1"/>
    <col min="1525" max="1527" width="14.1640625" style="50" bestFit="1" customWidth="1"/>
    <col min="1528" max="1528" width="16.1640625" style="50" bestFit="1" customWidth="1"/>
    <col min="1529" max="1529" width="21.83203125" style="50" bestFit="1" customWidth="1"/>
    <col min="1530" max="1530" width="21.83203125" style="50" customWidth="1"/>
    <col min="1531" max="1531" width="19.1640625" style="50" bestFit="1" customWidth="1"/>
    <col min="1532" max="1759" width="8.83203125" style="50"/>
    <col min="1760" max="1760" width="15.5" style="50" customWidth="1"/>
    <col min="1761" max="1761" width="23" style="50" customWidth="1"/>
    <col min="1762" max="1762" width="21.5" style="50" customWidth="1"/>
    <col min="1763" max="1763" width="13.5" style="50" customWidth="1"/>
    <col min="1764" max="1764" width="21.5" style="50" customWidth="1"/>
    <col min="1765" max="1765" width="13.33203125" style="50" customWidth="1"/>
    <col min="1766" max="1769" width="14.6640625" style="50" customWidth="1"/>
    <col min="1770" max="1770" width="12.6640625" style="50" bestFit="1" customWidth="1"/>
    <col min="1771" max="1771" width="11.83203125" style="50" bestFit="1" customWidth="1"/>
    <col min="1772" max="1772" width="31.6640625" style="50" bestFit="1" customWidth="1"/>
    <col min="1773" max="1774" width="12.5" style="50" customWidth="1"/>
    <col min="1775" max="1775" width="12.5" style="50" bestFit="1" customWidth="1"/>
    <col min="1776" max="1776" width="10.1640625" style="50" bestFit="1" customWidth="1"/>
    <col min="1777" max="1777" width="8.83203125" style="50"/>
    <col min="1778" max="1778" width="12.33203125" style="50" bestFit="1" customWidth="1"/>
    <col min="1779" max="1780" width="13.1640625" style="50" bestFit="1" customWidth="1"/>
    <col min="1781" max="1783" width="14.1640625" style="50" bestFit="1" customWidth="1"/>
    <col min="1784" max="1784" width="16.1640625" style="50" bestFit="1" customWidth="1"/>
    <col min="1785" max="1785" width="21.83203125" style="50" bestFit="1" customWidth="1"/>
    <col min="1786" max="1786" width="21.83203125" style="50" customWidth="1"/>
    <col min="1787" max="1787" width="19.1640625" style="50" bestFit="1" customWidth="1"/>
    <col min="1788" max="2015" width="8.83203125" style="50"/>
    <col min="2016" max="2016" width="15.5" style="50" customWidth="1"/>
    <col min="2017" max="2017" width="23" style="50" customWidth="1"/>
    <col min="2018" max="2018" width="21.5" style="50" customWidth="1"/>
    <col min="2019" max="2019" width="13.5" style="50" customWidth="1"/>
    <col min="2020" max="2020" width="21.5" style="50" customWidth="1"/>
    <col min="2021" max="2021" width="13.33203125" style="50" customWidth="1"/>
    <col min="2022" max="2025" width="14.6640625" style="50" customWidth="1"/>
    <col min="2026" max="2026" width="12.6640625" style="50" bestFit="1" customWidth="1"/>
    <col min="2027" max="2027" width="11.83203125" style="50" bestFit="1" customWidth="1"/>
    <col min="2028" max="2028" width="31.6640625" style="50" bestFit="1" customWidth="1"/>
    <col min="2029" max="2030" width="12.5" style="50" customWidth="1"/>
    <col min="2031" max="2031" width="12.5" style="50" bestFit="1" customWidth="1"/>
    <col min="2032" max="2032" width="10.1640625" style="50" bestFit="1" customWidth="1"/>
    <col min="2033" max="2033" width="8.83203125" style="50"/>
    <col min="2034" max="2034" width="12.33203125" style="50" bestFit="1" customWidth="1"/>
    <col min="2035" max="2036" width="13.1640625" style="50" bestFit="1" customWidth="1"/>
    <col min="2037" max="2039" width="14.1640625" style="50" bestFit="1" customWidth="1"/>
    <col min="2040" max="2040" width="16.1640625" style="50" bestFit="1" customWidth="1"/>
    <col min="2041" max="2041" width="21.83203125" style="50" bestFit="1" customWidth="1"/>
    <col min="2042" max="2042" width="21.83203125" style="50" customWidth="1"/>
    <col min="2043" max="2043" width="19.1640625" style="50" bestFit="1" customWidth="1"/>
    <col min="2044" max="2271" width="8.83203125" style="50"/>
    <col min="2272" max="2272" width="15.5" style="50" customWidth="1"/>
    <col min="2273" max="2273" width="23" style="50" customWidth="1"/>
    <col min="2274" max="2274" width="21.5" style="50" customWidth="1"/>
    <col min="2275" max="2275" width="13.5" style="50" customWidth="1"/>
    <col min="2276" max="2276" width="21.5" style="50" customWidth="1"/>
    <col min="2277" max="2277" width="13.33203125" style="50" customWidth="1"/>
    <col min="2278" max="2281" width="14.6640625" style="50" customWidth="1"/>
    <col min="2282" max="2282" width="12.6640625" style="50" bestFit="1" customWidth="1"/>
    <col min="2283" max="2283" width="11.83203125" style="50" bestFit="1" customWidth="1"/>
    <col min="2284" max="2284" width="31.6640625" style="50" bestFit="1" customWidth="1"/>
    <col min="2285" max="2286" width="12.5" style="50" customWidth="1"/>
    <col min="2287" max="2287" width="12.5" style="50" bestFit="1" customWidth="1"/>
    <col min="2288" max="2288" width="10.1640625" style="50" bestFit="1" customWidth="1"/>
    <col min="2289" max="2289" width="8.83203125" style="50"/>
    <col min="2290" max="2290" width="12.33203125" style="50" bestFit="1" customWidth="1"/>
    <col min="2291" max="2292" width="13.1640625" style="50" bestFit="1" customWidth="1"/>
    <col min="2293" max="2295" width="14.1640625" style="50" bestFit="1" customWidth="1"/>
    <col min="2296" max="2296" width="16.1640625" style="50" bestFit="1" customWidth="1"/>
    <col min="2297" max="2297" width="21.83203125" style="50" bestFit="1" customWidth="1"/>
    <col min="2298" max="2298" width="21.83203125" style="50" customWidth="1"/>
    <col min="2299" max="2299" width="19.1640625" style="50" bestFit="1" customWidth="1"/>
    <col min="2300" max="2527" width="8.83203125" style="50"/>
    <col min="2528" max="2528" width="15.5" style="50" customWidth="1"/>
    <col min="2529" max="2529" width="23" style="50" customWidth="1"/>
    <col min="2530" max="2530" width="21.5" style="50" customWidth="1"/>
    <col min="2531" max="2531" width="13.5" style="50" customWidth="1"/>
    <col min="2532" max="2532" width="21.5" style="50" customWidth="1"/>
    <col min="2533" max="2533" width="13.33203125" style="50" customWidth="1"/>
    <col min="2534" max="2537" width="14.6640625" style="50" customWidth="1"/>
    <col min="2538" max="2538" width="12.6640625" style="50" bestFit="1" customWidth="1"/>
    <col min="2539" max="2539" width="11.83203125" style="50" bestFit="1" customWidth="1"/>
    <col min="2540" max="2540" width="31.6640625" style="50" bestFit="1" customWidth="1"/>
    <col min="2541" max="2542" width="12.5" style="50" customWidth="1"/>
    <col min="2543" max="2543" width="12.5" style="50" bestFit="1" customWidth="1"/>
    <col min="2544" max="2544" width="10.1640625" style="50" bestFit="1" customWidth="1"/>
    <col min="2545" max="2545" width="8.83203125" style="50"/>
    <col min="2546" max="2546" width="12.33203125" style="50" bestFit="1" customWidth="1"/>
    <col min="2547" max="2548" width="13.1640625" style="50" bestFit="1" customWidth="1"/>
    <col min="2549" max="2551" width="14.1640625" style="50" bestFit="1" customWidth="1"/>
    <col min="2552" max="2552" width="16.1640625" style="50" bestFit="1" customWidth="1"/>
    <col min="2553" max="2553" width="21.83203125" style="50" bestFit="1" customWidth="1"/>
    <col min="2554" max="2554" width="21.83203125" style="50" customWidth="1"/>
    <col min="2555" max="2555" width="19.1640625" style="50" bestFit="1" customWidth="1"/>
    <col min="2556" max="2783" width="8.83203125" style="50"/>
    <col min="2784" max="2784" width="15.5" style="50" customWidth="1"/>
    <col min="2785" max="2785" width="23" style="50" customWidth="1"/>
    <col min="2786" max="2786" width="21.5" style="50" customWidth="1"/>
    <col min="2787" max="2787" width="13.5" style="50" customWidth="1"/>
    <col min="2788" max="2788" width="21.5" style="50" customWidth="1"/>
    <col min="2789" max="2789" width="13.33203125" style="50" customWidth="1"/>
    <col min="2790" max="2793" width="14.6640625" style="50" customWidth="1"/>
    <col min="2794" max="2794" width="12.6640625" style="50" bestFit="1" customWidth="1"/>
    <col min="2795" max="2795" width="11.83203125" style="50" bestFit="1" customWidth="1"/>
    <col min="2796" max="2796" width="31.6640625" style="50" bestFit="1" customWidth="1"/>
    <col min="2797" max="2798" width="12.5" style="50" customWidth="1"/>
    <col min="2799" max="2799" width="12.5" style="50" bestFit="1" customWidth="1"/>
    <col min="2800" max="2800" width="10.1640625" style="50" bestFit="1" customWidth="1"/>
    <col min="2801" max="2801" width="8.83203125" style="50"/>
    <col min="2802" max="2802" width="12.33203125" style="50" bestFit="1" customWidth="1"/>
    <col min="2803" max="2804" width="13.1640625" style="50" bestFit="1" customWidth="1"/>
    <col min="2805" max="2807" width="14.1640625" style="50" bestFit="1" customWidth="1"/>
    <col min="2808" max="2808" width="16.1640625" style="50" bestFit="1" customWidth="1"/>
    <col min="2809" max="2809" width="21.83203125" style="50" bestFit="1" customWidth="1"/>
    <col min="2810" max="2810" width="21.83203125" style="50" customWidth="1"/>
    <col min="2811" max="2811" width="19.1640625" style="50" bestFit="1" customWidth="1"/>
    <col min="2812" max="3039" width="8.83203125" style="50"/>
    <col min="3040" max="3040" width="15.5" style="50" customWidth="1"/>
    <col min="3041" max="3041" width="23" style="50" customWidth="1"/>
    <col min="3042" max="3042" width="21.5" style="50" customWidth="1"/>
    <col min="3043" max="3043" width="13.5" style="50" customWidth="1"/>
    <col min="3044" max="3044" width="21.5" style="50" customWidth="1"/>
    <col min="3045" max="3045" width="13.33203125" style="50" customWidth="1"/>
    <col min="3046" max="3049" width="14.6640625" style="50" customWidth="1"/>
    <col min="3050" max="3050" width="12.6640625" style="50" bestFit="1" customWidth="1"/>
    <col min="3051" max="3051" width="11.83203125" style="50" bestFit="1" customWidth="1"/>
    <col min="3052" max="3052" width="31.6640625" style="50" bestFit="1" customWidth="1"/>
    <col min="3053" max="3054" width="12.5" style="50" customWidth="1"/>
    <col min="3055" max="3055" width="12.5" style="50" bestFit="1" customWidth="1"/>
    <col min="3056" max="3056" width="10.1640625" style="50" bestFit="1" customWidth="1"/>
    <col min="3057" max="3057" width="8.83203125" style="50"/>
    <col min="3058" max="3058" width="12.33203125" style="50" bestFit="1" customWidth="1"/>
    <col min="3059" max="3060" width="13.1640625" style="50" bestFit="1" customWidth="1"/>
    <col min="3061" max="3063" width="14.1640625" style="50" bestFit="1" customWidth="1"/>
    <col min="3064" max="3064" width="16.1640625" style="50" bestFit="1" customWidth="1"/>
    <col min="3065" max="3065" width="21.83203125" style="50" bestFit="1" customWidth="1"/>
    <col min="3066" max="3066" width="21.83203125" style="50" customWidth="1"/>
    <col min="3067" max="3067" width="19.1640625" style="50" bestFit="1" customWidth="1"/>
    <col min="3068" max="3295" width="8.83203125" style="50"/>
    <col min="3296" max="3296" width="15.5" style="50" customWidth="1"/>
    <col min="3297" max="3297" width="23" style="50" customWidth="1"/>
    <col min="3298" max="3298" width="21.5" style="50" customWidth="1"/>
    <col min="3299" max="3299" width="13.5" style="50" customWidth="1"/>
    <col min="3300" max="3300" width="21.5" style="50" customWidth="1"/>
    <col min="3301" max="3301" width="13.33203125" style="50" customWidth="1"/>
    <col min="3302" max="3305" width="14.6640625" style="50" customWidth="1"/>
    <col min="3306" max="3306" width="12.6640625" style="50" bestFit="1" customWidth="1"/>
    <col min="3307" max="3307" width="11.83203125" style="50" bestFit="1" customWidth="1"/>
    <col min="3308" max="3308" width="31.6640625" style="50" bestFit="1" customWidth="1"/>
    <col min="3309" max="3310" width="12.5" style="50" customWidth="1"/>
    <col min="3311" max="3311" width="12.5" style="50" bestFit="1" customWidth="1"/>
    <col min="3312" max="3312" width="10.1640625" style="50" bestFit="1" customWidth="1"/>
    <col min="3313" max="3313" width="8.83203125" style="50"/>
    <col min="3314" max="3314" width="12.33203125" style="50" bestFit="1" customWidth="1"/>
    <col min="3315" max="3316" width="13.1640625" style="50" bestFit="1" customWidth="1"/>
    <col min="3317" max="3319" width="14.1640625" style="50" bestFit="1" customWidth="1"/>
    <col min="3320" max="3320" width="16.1640625" style="50" bestFit="1" customWidth="1"/>
    <col min="3321" max="3321" width="21.83203125" style="50" bestFit="1" customWidth="1"/>
    <col min="3322" max="3322" width="21.83203125" style="50" customWidth="1"/>
    <col min="3323" max="3323" width="19.1640625" style="50" bestFit="1" customWidth="1"/>
    <col min="3324" max="3551" width="8.83203125" style="50"/>
    <col min="3552" max="3552" width="15.5" style="50" customWidth="1"/>
    <col min="3553" max="3553" width="23" style="50" customWidth="1"/>
    <col min="3554" max="3554" width="21.5" style="50" customWidth="1"/>
    <col min="3555" max="3555" width="13.5" style="50" customWidth="1"/>
    <col min="3556" max="3556" width="21.5" style="50" customWidth="1"/>
    <col min="3557" max="3557" width="13.33203125" style="50" customWidth="1"/>
    <col min="3558" max="3561" width="14.6640625" style="50" customWidth="1"/>
    <col min="3562" max="3562" width="12.6640625" style="50" bestFit="1" customWidth="1"/>
    <col min="3563" max="3563" width="11.83203125" style="50" bestFit="1" customWidth="1"/>
    <col min="3564" max="3564" width="31.6640625" style="50" bestFit="1" customWidth="1"/>
    <col min="3565" max="3566" width="12.5" style="50" customWidth="1"/>
    <col min="3567" max="3567" width="12.5" style="50" bestFit="1" customWidth="1"/>
    <col min="3568" max="3568" width="10.1640625" style="50" bestFit="1" customWidth="1"/>
    <col min="3569" max="3569" width="8.83203125" style="50"/>
    <col min="3570" max="3570" width="12.33203125" style="50" bestFit="1" customWidth="1"/>
    <col min="3571" max="3572" width="13.1640625" style="50" bestFit="1" customWidth="1"/>
    <col min="3573" max="3575" width="14.1640625" style="50" bestFit="1" customWidth="1"/>
    <col min="3576" max="3576" width="16.1640625" style="50" bestFit="1" customWidth="1"/>
    <col min="3577" max="3577" width="21.83203125" style="50" bestFit="1" customWidth="1"/>
    <col min="3578" max="3578" width="21.83203125" style="50" customWidth="1"/>
    <col min="3579" max="3579" width="19.1640625" style="50" bestFit="1" customWidth="1"/>
    <col min="3580" max="3807" width="8.83203125" style="50"/>
    <col min="3808" max="3808" width="15.5" style="50" customWidth="1"/>
    <col min="3809" max="3809" width="23" style="50" customWidth="1"/>
    <col min="3810" max="3810" width="21.5" style="50" customWidth="1"/>
    <col min="3811" max="3811" width="13.5" style="50" customWidth="1"/>
    <col min="3812" max="3812" width="21.5" style="50" customWidth="1"/>
    <col min="3813" max="3813" width="13.33203125" style="50" customWidth="1"/>
    <col min="3814" max="3817" width="14.6640625" style="50" customWidth="1"/>
    <col min="3818" max="3818" width="12.6640625" style="50" bestFit="1" customWidth="1"/>
    <col min="3819" max="3819" width="11.83203125" style="50" bestFit="1" customWidth="1"/>
    <col min="3820" max="3820" width="31.6640625" style="50" bestFit="1" customWidth="1"/>
    <col min="3821" max="3822" width="12.5" style="50" customWidth="1"/>
    <col min="3823" max="3823" width="12.5" style="50" bestFit="1" customWidth="1"/>
    <col min="3824" max="3824" width="10.1640625" style="50" bestFit="1" customWidth="1"/>
    <col min="3825" max="3825" width="8.83203125" style="50"/>
    <col min="3826" max="3826" width="12.33203125" style="50" bestFit="1" customWidth="1"/>
    <col min="3827" max="3828" width="13.1640625" style="50" bestFit="1" customWidth="1"/>
    <col min="3829" max="3831" width="14.1640625" style="50" bestFit="1" customWidth="1"/>
    <col min="3832" max="3832" width="16.1640625" style="50" bestFit="1" customWidth="1"/>
    <col min="3833" max="3833" width="21.83203125" style="50" bestFit="1" customWidth="1"/>
    <col min="3834" max="3834" width="21.83203125" style="50" customWidth="1"/>
    <col min="3835" max="3835" width="19.1640625" style="50" bestFit="1" customWidth="1"/>
    <col min="3836" max="4063" width="8.83203125" style="50"/>
    <col min="4064" max="4064" width="15.5" style="50" customWidth="1"/>
    <col min="4065" max="4065" width="23" style="50" customWidth="1"/>
    <col min="4066" max="4066" width="21.5" style="50" customWidth="1"/>
    <col min="4067" max="4067" width="13.5" style="50" customWidth="1"/>
    <col min="4068" max="4068" width="21.5" style="50" customWidth="1"/>
    <col min="4069" max="4069" width="13.33203125" style="50" customWidth="1"/>
    <col min="4070" max="4073" width="14.6640625" style="50" customWidth="1"/>
    <col min="4074" max="4074" width="12.6640625" style="50" bestFit="1" customWidth="1"/>
    <col min="4075" max="4075" width="11.83203125" style="50" bestFit="1" customWidth="1"/>
    <col min="4076" max="4076" width="31.6640625" style="50" bestFit="1" customWidth="1"/>
    <col min="4077" max="4078" width="12.5" style="50" customWidth="1"/>
    <col min="4079" max="4079" width="12.5" style="50" bestFit="1" customWidth="1"/>
    <col min="4080" max="4080" width="10.1640625" style="50" bestFit="1" customWidth="1"/>
    <col min="4081" max="4081" width="8.83203125" style="50"/>
    <col min="4082" max="4082" width="12.33203125" style="50" bestFit="1" customWidth="1"/>
    <col min="4083" max="4084" width="13.1640625" style="50" bestFit="1" customWidth="1"/>
    <col min="4085" max="4087" width="14.1640625" style="50" bestFit="1" customWidth="1"/>
    <col min="4088" max="4088" width="16.1640625" style="50" bestFit="1" customWidth="1"/>
    <col min="4089" max="4089" width="21.83203125" style="50" bestFit="1" customWidth="1"/>
    <col min="4090" max="4090" width="21.83203125" style="50" customWidth="1"/>
    <col min="4091" max="4091" width="19.1640625" style="50" bestFit="1" customWidth="1"/>
    <col min="4092" max="4319" width="8.83203125" style="50"/>
    <col min="4320" max="4320" width="15.5" style="50" customWidth="1"/>
    <col min="4321" max="4321" width="23" style="50" customWidth="1"/>
    <col min="4322" max="4322" width="21.5" style="50" customWidth="1"/>
    <col min="4323" max="4323" width="13.5" style="50" customWidth="1"/>
    <col min="4324" max="4324" width="21.5" style="50" customWidth="1"/>
    <col min="4325" max="4325" width="13.33203125" style="50" customWidth="1"/>
    <col min="4326" max="4329" width="14.6640625" style="50" customWidth="1"/>
    <col min="4330" max="4330" width="12.6640625" style="50" bestFit="1" customWidth="1"/>
    <col min="4331" max="4331" width="11.83203125" style="50" bestFit="1" customWidth="1"/>
    <col min="4332" max="4332" width="31.6640625" style="50" bestFit="1" customWidth="1"/>
    <col min="4333" max="4334" width="12.5" style="50" customWidth="1"/>
    <col min="4335" max="4335" width="12.5" style="50" bestFit="1" customWidth="1"/>
    <col min="4336" max="4336" width="10.1640625" style="50" bestFit="1" customWidth="1"/>
    <col min="4337" max="4337" width="8.83203125" style="50"/>
    <col min="4338" max="4338" width="12.33203125" style="50" bestFit="1" customWidth="1"/>
    <col min="4339" max="4340" width="13.1640625" style="50" bestFit="1" customWidth="1"/>
    <col min="4341" max="4343" width="14.1640625" style="50" bestFit="1" customWidth="1"/>
    <col min="4344" max="4344" width="16.1640625" style="50" bestFit="1" customWidth="1"/>
    <col min="4345" max="4345" width="21.83203125" style="50" bestFit="1" customWidth="1"/>
    <col min="4346" max="4346" width="21.83203125" style="50" customWidth="1"/>
    <col min="4347" max="4347" width="19.1640625" style="50" bestFit="1" customWidth="1"/>
    <col min="4348" max="4575" width="8.83203125" style="50"/>
    <col min="4576" max="4576" width="15.5" style="50" customWidth="1"/>
    <col min="4577" max="4577" width="23" style="50" customWidth="1"/>
    <col min="4578" max="4578" width="21.5" style="50" customWidth="1"/>
    <col min="4579" max="4579" width="13.5" style="50" customWidth="1"/>
    <col min="4580" max="4580" width="21.5" style="50" customWidth="1"/>
    <col min="4581" max="4581" width="13.33203125" style="50" customWidth="1"/>
    <col min="4582" max="4585" width="14.6640625" style="50" customWidth="1"/>
    <col min="4586" max="4586" width="12.6640625" style="50" bestFit="1" customWidth="1"/>
    <col min="4587" max="4587" width="11.83203125" style="50" bestFit="1" customWidth="1"/>
    <col min="4588" max="4588" width="31.6640625" style="50" bestFit="1" customWidth="1"/>
    <col min="4589" max="4590" width="12.5" style="50" customWidth="1"/>
    <col min="4591" max="4591" width="12.5" style="50" bestFit="1" customWidth="1"/>
    <col min="4592" max="4592" width="10.1640625" style="50" bestFit="1" customWidth="1"/>
    <col min="4593" max="4593" width="8.83203125" style="50"/>
    <col min="4594" max="4594" width="12.33203125" style="50" bestFit="1" customWidth="1"/>
    <col min="4595" max="4596" width="13.1640625" style="50" bestFit="1" customWidth="1"/>
    <col min="4597" max="4599" width="14.1640625" style="50" bestFit="1" customWidth="1"/>
    <col min="4600" max="4600" width="16.1640625" style="50" bestFit="1" customWidth="1"/>
    <col min="4601" max="4601" width="21.83203125" style="50" bestFit="1" customWidth="1"/>
    <col min="4602" max="4602" width="21.83203125" style="50" customWidth="1"/>
    <col min="4603" max="4603" width="19.1640625" style="50" bestFit="1" customWidth="1"/>
    <col min="4604" max="4831" width="8.83203125" style="50"/>
    <col min="4832" max="4832" width="15.5" style="50" customWidth="1"/>
    <col min="4833" max="4833" width="23" style="50" customWidth="1"/>
    <col min="4834" max="4834" width="21.5" style="50" customWidth="1"/>
    <col min="4835" max="4835" width="13.5" style="50" customWidth="1"/>
    <col min="4836" max="4836" width="21.5" style="50" customWidth="1"/>
    <col min="4837" max="4837" width="13.33203125" style="50" customWidth="1"/>
    <col min="4838" max="4841" width="14.6640625" style="50" customWidth="1"/>
    <col min="4842" max="4842" width="12.6640625" style="50" bestFit="1" customWidth="1"/>
    <col min="4843" max="4843" width="11.83203125" style="50" bestFit="1" customWidth="1"/>
    <col min="4844" max="4844" width="31.6640625" style="50" bestFit="1" customWidth="1"/>
    <col min="4845" max="4846" width="12.5" style="50" customWidth="1"/>
    <col min="4847" max="4847" width="12.5" style="50" bestFit="1" customWidth="1"/>
    <col min="4848" max="4848" width="10.1640625" style="50" bestFit="1" customWidth="1"/>
    <col min="4849" max="4849" width="8.83203125" style="50"/>
    <col min="4850" max="4850" width="12.33203125" style="50" bestFit="1" customWidth="1"/>
    <col min="4851" max="4852" width="13.1640625" style="50" bestFit="1" customWidth="1"/>
    <col min="4853" max="4855" width="14.1640625" style="50" bestFit="1" customWidth="1"/>
    <col min="4856" max="4856" width="16.1640625" style="50" bestFit="1" customWidth="1"/>
    <col min="4857" max="4857" width="21.83203125" style="50" bestFit="1" customWidth="1"/>
    <col min="4858" max="4858" width="21.83203125" style="50" customWidth="1"/>
    <col min="4859" max="4859" width="19.1640625" style="50" bestFit="1" customWidth="1"/>
    <col min="4860" max="5087" width="8.83203125" style="50"/>
    <col min="5088" max="5088" width="15.5" style="50" customWidth="1"/>
    <col min="5089" max="5089" width="23" style="50" customWidth="1"/>
    <col min="5090" max="5090" width="21.5" style="50" customWidth="1"/>
    <col min="5091" max="5091" width="13.5" style="50" customWidth="1"/>
    <col min="5092" max="5092" width="21.5" style="50" customWidth="1"/>
    <col min="5093" max="5093" width="13.33203125" style="50" customWidth="1"/>
    <col min="5094" max="5097" width="14.6640625" style="50" customWidth="1"/>
    <col min="5098" max="5098" width="12.6640625" style="50" bestFit="1" customWidth="1"/>
    <col min="5099" max="5099" width="11.83203125" style="50" bestFit="1" customWidth="1"/>
    <col min="5100" max="5100" width="31.6640625" style="50" bestFit="1" customWidth="1"/>
    <col min="5101" max="5102" width="12.5" style="50" customWidth="1"/>
    <col min="5103" max="5103" width="12.5" style="50" bestFit="1" customWidth="1"/>
    <col min="5104" max="5104" width="10.1640625" style="50" bestFit="1" customWidth="1"/>
    <col min="5105" max="5105" width="8.83203125" style="50"/>
    <col min="5106" max="5106" width="12.33203125" style="50" bestFit="1" customWidth="1"/>
    <col min="5107" max="5108" width="13.1640625" style="50" bestFit="1" customWidth="1"/>
    <col min="5109" max="5111" width="14.1640625" style="50" bestFit="1" customWidth="1"/>
    <col min="5112" max="5112" width="16.1640625" style="50" bestFit="1" customWidth="1"/>
    <col min="5113" max="5113" width="21.83203125" style="50" bestFit="1" customWidth="1"/>
    <col min="5114" max="5114" width="21.83203125" style="50" customWidth="1"/>
    <col min="5115" max="5115" width="19.1640625" style="50" bestFit="1" customWidth="1"/>
    <col min="5116" max="5343" width="8.83203125" style="50"/>
    <col min="5344" max="5344" width="15.5" style="50" customWidth="1"/>
    <col min="5345" max="5345" width="23" style="50" customWidth="1"/>
    <col min="5346" max="5346" width="21.5" style="50" customWidth="1"/>
    <col min="5347" max="5347" width="13.5" style="50" customWidth="1"/>
    <col min="5348" max="5348" width="21.5" style="50" customWidth="1"/>
    <col min="5349" max="5349" width="13.33203125" style="50" customWidth="1"/>
    <col min="5350" max="5353" width="14.6640625" style="50" customWidth="1"/>
    <col min="5354" max="5354" width="12.6640625" style="50" bestFit="1" customWidth="1"/>
    <col min="5355" max="5355" width="11.83203125" style="50" bestFit="1" customWidth="1"/>
    <col min="5356" max="5356" width="31.6640625" style="50" bestFit="1" customWidth="1"/>
    <col min="5357" max="5358" width="12.5" style="50" customWidth="1"/>
    <col min="5359" max="5359" width="12.5" style="50" bestFit="1" customWidth="1"/>
    <col min="5360" max="5360" width="10.1640625" style="50" bestFit="1" customWidth="1"/>
    <col min="5361" max="5361" width="8.83203125" style="50"/>
    <col min="5362" max="5362" width="12.33203125" style="50" bestFit="1" customWidth="1"/>
    <col min="5363" max="5364" width="13.1640625" style="50" bestFit="1" customWidth="1"/>
    <col min="5365" max="5367" width="14.1640625" style="50" bestFit="1" customWidth="1"/>
    <col min="5368" max="5368" width="16.1640625" style="50" bestFit="1" customWidth="1"/>
    <col min="5369" max="5369" width="21.83203125" style="50" bestFit="1" customWidth="1"/>
    <col min="5370" max="5370" width="21.83203125" style="50" customWidth="1"/>
    <col min="5371" max="5371" width="19.1640625" style="50" bestFit="1" customWidth="1"/>
    <col min="5372" max="5599" width="8.83203125" style="50"/>
    <col min="5600" max="5600" width="15.5" style="50" customWidth="1"/>
    <col min="5601" max="5601" width="23" style="50" customWidth="1"/>
    <col min="5602" max="5602" width="21.5" style="50" customWidth="1"/>
    <col min="5603" max="5603" width="13.5" style="50" customWidth="1"/>
    <col min="5604" max="5604" width="21.5" style="50" customWidth="1"/>
    <col min="5605" max="5605" width="13.33203125" style="50" customWidth="1"/>
    <col min="5606" max="5609" width="14.6640625" style="50" customWidth="1"/>
    <col min="5610" max="5610" width="12.6640625" style="50" bestFit="1" customWidth="1"/>
    <col min="5611" max="5611" width="11.83203125" style="50" bestFit="1" customWidth="1"/>
    <col min="5612" max="5612" width="31.6640625" style="50" bestFit="1" customWidth="1"/>
    <col min="5613" max="5614" width="12.5" style="50" customWidth="1"/>
    <col min="5615" max="5615" width="12.5" style="50" bestFit="1" customWidth="1"/>
    <col min="5616" max="5616" width="10.1640625" style="50" bestFit="1" customWidth="1"/>
    <col min="5617" max="5617" width="8.83203125" style="50"/>
    <col min="5618" max="5618" width="12.33203125" style="50" bestFit="1" customWidth="1"/>
    <col min="5619" max="5620" width="13.1640625" style="50" bestFit="1" customWidth="1"/>
    <col min="5621" max="5623" width="14.1640625" style="50" bestFit="1" customWidth="1"/>
    <col min="5624" max="5624" width="16.1640625" style="50" bestFit="1" customWidth="1"/>
    <col min="5625" max="5625" width="21.83203125" style="50" bestFit="1" customWidth="1"/>
    <col min="5626" max="5626" width="21.83203125" style="50" customWidth="1"/>
    <col min="5627" max="5627" width="19.1640625" style="50" bestFit="1" customWidth="1"/>
    <col min="5628" max="5855" width="8.83203125" style="50"/>
    <col min="5856" max="5856" width="15.5" style="50" customWidth="1"/>
    <col min="5857" max="5857" width="23" style="50" customWidth="1"/>
    <col min="5858" max="5858" width="21.5" style="50" customWidth="1"/>
    <col min="5859" max="5859" width="13.5" style="50" customWidth="1"/>
    <col min="5860" max="5860" width="21.5" style="50" customWidth="1"/>
    <col min="5861" max="5861" width="13.33203125" style="50" customWidth="1"/>
    <col min="5862" max="5865" width="14.6640625" style="50" customWidth="1"/>
    <col min="5866" max="5866" width="12.6640625" style="50" bestFit="1" customWidth="1"/>
    <col min="5867" max="5867" width="11.83203125" style="50" bestFit="1" customWidth="1"/>
    <col min="5868" max="5868" width="31.6640625" style="50" bestFit="1" customWidth="1"/>
    <col min="5869" max="5870" width="12.5" style="50" customWidth="1"/>
    <col min="5871" max="5871" width="12.5" style="50" bestFit="1" customWidth="1"/>
    <col min="5872" max="5872" width="10.1640625" style="50" bestFit="1" customWidth="1"/>
    <col min="5873" max="5873" width="8.83203125" style="50"/>
    <col min="5874" max="5874" width="12.33203125" style="50" bestFit="1" customWidth="1"/>
    <col min="5875" max="5876" width="13.1640625" style="50" bestFit="1" customWidth="1"/>
    <col min="5877" max="5879" width="14.1640625" style="50" bestFit="1" customWidth="1"/>
    <col min="5880" max="5880" width="16.1640625" style="50" bestFit="1" customWidth="1"/>
    <col min="5881" max="5881" width="21.83203125" style="50" bestFit="1" customWidth="1"/>
    <col min="5882" max="5882" width="21.83203125" style="50" customWidth="1"/>
    <col min="5883" max="5883" width="19.1640625" style="50" bestFit="1" customWidth="1"/>
    <col min="5884" max="6111" width="8.83203125" style="50"/>
    <col min="6112" max="6112" width="15.5" style="50" customWidth="1"/>
    <col min="6113" max="6113" width="23" style="50" customWidth="1"/>
    <col min="6114" max="6114" width="21.5" style="50" customWidth="1"/>
    <col min="6115" max="6115" width="13.5" style="50" customWidth="1"/>
    <col min="6116" max="6116" width="21.5" style="50" customWidth="1"/>
    <col min="6117" max="6117" width="13.33203125" style="50" customWidth="1"/>
    <col min="6118" max="6121" width="14.6640625" style="50" customWidth="1"/>
    <col min="6122" max="6122" width="12.6640625" style="50" bestFit="1" customWidth="1"/>
    <col min="6123" max="6123" width="11.83203125" style="50" bestFit="1" customWidth="1"/>
    <col min="6124" max="6124" width="31.6640625" style="50" bestFit="1" customWidth="1"/>
    <col min="6125" max="6126" width="12.5" style="50" customWidth="1"/>
    <col min="6127" max="6127" width="12.5" style="50" bestFit="1" customWidth="1"/>
    <col min="6128" max="6128" width="10.1640625" style="50" bestFit="1" customWidth="1"/>
    <col min="6129" max="6129" width="8.83203125" style="50"/>
    <col min="6130" max="6130" width="12.33203125" style="50" bestFit="1" customWidth="1"/>
    <col min="6131" max="6132" width="13.1640625" style="50" bestFit="1" customWidth="1"/>
    <col min="6133" max="6135" width="14.1640625" style="50" bestFit="1" customWidth="1"/>
    <col min="6136" max="6136" width="16.1640625" style="50" bestFit="1" customWidth="1"/>
    <col min="6137" max="6137" width="21.83203125" style="50" bestFit="1" customWidth="1"/>
    <col min="6138" max="6138" width="21.83203125" style="50" customWidth="1"/>
    <col min="6139" max="6139" width="19.1640625" style="50" bestFit="1" customWidth="1"/>
    <col min="6140" max="6367" width="8.83203125" style="50"/>
    <col min="6368" max="6368" width="15.5" style="50" customWidth="1"/>
    <col min="6369" max="6369" width="23" style="50" customWidth="1"/>
    <col min="6370" max="6370" width="21.5" style="50" customWidth="1"/>
    <col min="6371" max="6371" width="13.5" style="50" customWidth="1"/>
    <col min="6372" max="6372" width="21.5" style="50" customWidth="1"/>
    <col min="6373" max="6373" width="13.33203125" style="50" customWidth="1"/>
    <col min="6374" max="6377" width="14.6640625" style="50" customWidth="1"/>
    <col min="6378" max="6378" width="12.6640625" style="50" bestFit="1" customWidth="1"/>
    <col min="6379" max="6379" width="11.83203125" style="50" bestFit="1" customWidth="1"/>
    <col min="6380" max="6380" width="31.6640625" style="50" bestFit="1" customWidth="1"/>
    <col min="6381" max="6382" width="12.5" style="50" customWidth="1"/>
    <col min="6383" max="6383" width="12.5" style="50" bestFit="1" customWidth="1"/>
    <col min="6384" max="6384" width="10.1640625" style="50" bestFit="1" customWidth="1"/>
    <col min="6385" max="6385" width="8.83203125" style="50"/>
    <col min="6386" max="6386" width="12.33203125" style="50" bestFit="1" customWidth="1"/>
    <col min="6387" max="6388" width="13.1640625" style="50" bestFit="1" customWidth="1"/>
    <col min="6389" max="6391" width="14.1640625" style="50" bestFit="1" customWidth="1"/>
    <col min="6392" max="6392" width="16.1640625" style="50" bestFit="1" customWidth="1"/>
    <col min="6393" max="6393" width="21.83203125" style="50" bestFit="1" customWidth="1"/>
    <col min="6394" max="6394" width="21.83203125" style="50" customWidth="1"/>
    <col min="6395" max="6395" width="19.1640625" style="50" bestFit="1" customWidth="1"/>
    <col min="6396" max="6623" width="8.83203125" style="50"/>
    <col min="6624" max="6624" width="15.5" style="50" customWidth="1"/>
    <col min="6625" max="6625" width="23" style="50" customWidth="1"/>
    <col min="6626" max="6626" width="21.5" style="50" customWidth="1"/>
    <col min="6627" max="6627" width="13.5" style="50" customWidth="1"/>
    <col min="6628" max="6628" width="21.5" style="50" customWidth="1"/>
    <col min="6629" max="6629" width="13.33203125" style="50" customWidth="1"/>
    <col min="6630" max="6633" width="14.6640625" style="50" customWidth="1"/>
    <col min="6634" max="6634" width="12.6640625" style="50" bestFit="1" customWidth="1"/>
    <col min="6635" max="6635" width="11.83203125" style="50" bestFit="1" customWidth="1"/>
    <col min="6636" max="6636" width="31.6640625" style="50" bestFit="1" customWidth="1"/>
    <col min="6637" max="6638" width="12.5" style="50" customWidth="1"/>
    <col min="6639" max="6639" width="12.5" style="50" bestFit="1" customWidth="1"/>
    <col min="6640" max="6640" width="10.1640625" style="50" bestFit="1" customWidth="1"/>
    <col min="6641" max="6641" width="8.83203125" style="50"/>
    <col min="6642" max="6642" width="12.33203125" style="50" bestFit="1" customWidth="1"/>
    <col min="6643" max="6644" width="13.1640625" style="50" bestFit="1" customWidth="1"/>
    <col min="6645" max="6647" width="14.1640625" style="50" bestFit="1" customWidth="1"/>
    <col min="6648" max="6648" width="16.1640625" style="50" bestFit="1" customWidth="1"/>
    <col min="6649" max="6649" width="21.83203125" style="50" bestFit="1" customWidth="1"/>
    <col min="6650" max="6650" width="21.83203125" style="50" customWidth="1"/>
    <col min="6651" max="6651" width="19.1640625" style="50" bestFit="1" customWidth="1"/>
    <col min="6652" max="6879" width="8.83203125" style="50"/>
    <col min="6880" max="6880" width="15.5" style="50" customWidth="1"/>
    <col min="6881" max="6881" width="23" style="50" customWidth="1"/>
    <col min="6882" max="6882" width="21.5" style="50" customWidth="1"/>
    <col min="6883" max="6883" width="13.5" style="50" customWidth="1"/>
    <col min="6884" max="6884" width="21.5" style="50" customWidth="1"/>
    <col min="6885" max="6885" width="13.33203125" style="50" customWidth="1"/>
    <col min="6886" max="6889" width="14.6640625" style="50" customWidth="1"/>
    <col min="6890" max="6890" width="12.6640625" style="50" bestFit="1" customWidth="1"/>
    <col min="6891" max="6891" width="11.83203125" style="50" bestFit="1" customWidth="1"/>
    <col min="6892" max="6892" width="31.6640625" style="50" bestFit="1" customWidth="1"/>
    <col min="6893" max="6894" width="12.5" style="50" customWidth="1"/>
    <col min="6895" max="6895" width="12.5" style="50" bestFit="1" customWidth="1"/>
    <col min="6896" max="6896" width="10.1640625" style="50" bestFit="1" customWidth="1"/>
    <col min="6897" max="6897" width="8.83203125" style="50"/>
    <col min="6898" max="6898" width="12.33203125" style="50" bestFit="1" customWidth="1"/>
    <col min="6899" max="6900" width="13.1640625" style="50" bestFit="1" customWidth="1"/>
    <col min="6901" max="6903" width="14.1640625" style="50" bestFit="1" customWidth="1"/>
    <col min="6904" max="6904" width="16.1640625" style="50" bestFit="1" customWidth="1"/>
    <col min="6905" max="6905" width="21.83203125" style="50" bestFit="1" customWidth="1"/>
    <col min="6906" max="6906" width="21.83203125" style="50" customWidth="1"/>
    <col min="6907" max="6907" width="19.1640625" style="50" bestFit="1" customWidth="1"/>
    <col min="6908" max="7135" width="8.83203125" style="50"/>
    <col min="7136" max="7136" width="15.5" style="50" customWidth="1"/>
    <col min="7137" max="7137" width="23" style="50" customWidth="1"/>
    <col min="7138" max="7138" width="21.5" style="50" customWidth="1"/>
    <col min="7139" max="7139" width="13.5" style="50" customWidth="1"/>
    <col min="7140" max="7140" width="21.5" style="50" customWidth="1"/>
    <col min="7141" max="7141" width="13.33203125" style="50" customWidth="1"/>
    <col min="7142" max="7145" width="14.6640625" style="50" customWidth="1"/>
    <col min="7146" max="7146" width="12.6640625" style="50" bestFit="1" customWidth="1"/>
    <col min="7147" max="7147" width="11.83203125" style="50" bestFit="1" customWidth="1"/>
    <col min="7148" max="7148" width="31.6640625" style="50" bestFit="1" customWidth="1"/>
    <col min="7149" max="7150" width="12.5" style="50" customWidth="1"/>
    <col min="7151" max="7151" width="12.5" style="50" bestFit="1" customWidth="1"/>
    <col min="7152" max="7152" width="10.1640625" style="50" bestFit="1" customWidth="1"/>
    <col min="7153" max="7153" width="8.83203125" style="50"/>
    <col min="7154" max="7154" width="12.33203125" style="50" bestFit="1" customWidth="1"/>
    <col min="7155" max="7156" width="13.1640625" style="50" bestFit="1" customWidth="1"/>
    <col min="7157" max="7159" width="14.1640625" style="50" bestFit="1" customWidth="1"/>
    <col min="7160" max="7160" width="16.1640625" style="50" bestFit="1" customWidth="1"/>
    <col min="7161" max="7161" width="21.83203125" style="50" bestFit="1" customWidth="1"/>
    <col min="7162" max="7162" width="21.83203125" style="50" customWidth="1"/>
    <col min="7163" max="7163" width="19.1640625" style="50" bestFit="1" customWidth="1"/>
    <col min="7164" max="7391" width="8.83203125" style="50"/>
    <col min="7392" max="7392" width="15.5" style="50" customWidth="1"/>
    <col min="7393" max="7393" width="23" style="50" customWidth="1"/>
    <col min="7394" max="7394" width="21.5" style="50" customWidth="1"/>
    <col min="7395" max="7395" width="13.5" style="50" customWidth="1"/>
    <col min="7396" max="7396" width="21.5" style="50" customWidth="1"/>
    <col min="7397" max="7397" width="13.33203125" style="50" customWidth="1"/>
    <col min="7398" max="7401" width="14.6640625" style="50" customWidth="1"/>
    <col min="7402" max="7402" width="12.6640625" style="50" bestFit="1" customWidth="1"/>
    <col min="7403" max="7403" width="11.83203125" style="50" bestFit="1" customWidth="1"/>
    <col min="7404" max="7404" width="31.6640625" style="50" bestFit="1" customWidth="1"/>
    <col min="7405" max="7406" width="12.5" style="50" customWidth="1"/>
    <col min="7407" max="7407" width="12.5" style="50" bestFit="1" customWidth="1"/>
    <col min="7408" max="7408" width="10.1640625" style="50" bestFit="1" customWidth="1"/>
    <col min="7409" max="7409" width="8.83203125" style="50"/>
    <col min="7410" max="7410" width="12.33203125" style="50" bestFit="1" customWidth="1"/>
    <col min="7411" max="7412" width="13.1640625" style="50" bestFit="1" customWidth="1"/>
    <col min="7413" max="7415" width="14.1640625" style="50" bestFit="1" customWidth="1"/>
    <col min="7416" max="7416" width="16.1640625" style="50" bestFit="1" customWidth="1"/>
    <col min="7417" max="7417" width="21.83203125" style="50" bestFit="1" customWidth="1"/>
    <col min="7418" max="7418" width="21.83203125" style="50" customWidth="1"/>
    <col min="7419" max="7419" width="19.1640625" style="50" bestFit="1" customWidth="1"/>
    <col min="7420" max="7647" width="8.83203125" style="50"/>
    <col min="7648" max="7648" width="15.5" style="50" customWidth="1"/>
    <col min="7649" max="7649" width="23" style="50" customWidth="1"/>
    <col min="7650" max="7650" width="21.5" style="50" customWidth="1"/>
    <col min="7651" max="7651" width="13.5" style="50" customWidth="1"/>
    <col min="7652" max="7652" width="21.5" style="50" customWidth="1"/>
    <col min="7653" max="7653" width="13.33203125" style="50" customWidth="1"/>
    <col min="7654" max="7657" width="14.6640625" style="50" customWidth="1"/>
    <col min="7658" max="7658" width="12.6640625" style="50" bestFit="1" customWidth="1"/>
    <col min="7659" max="7659" width="11.83203125" style="50" bestFit="1" customWidth="1"/>
    <col min="7660" max="7660" width="31.6640625" style="50" bestFit="1" customWidth="1"/>
    <col min="7661" max="7662" width="12.5" style="50" customWidth="1"/>
    <col min="7663" max="7663" width="12.5" style="50" bestFit="1" customWidth="1"/>
    <col min="7664" max="7664" width="10.1640625" style="50" bestFit="1" customWidth="1"/>
    <col min="7665" max="7665" width="8.83203125" style="50"/>
    <col min="7666" max="7666" width="12.33203125" style="50" bestFit="1" customWidth="1"/>
    <col min="7667" max="7668" width="13.1640625" style="50" bestFit="1" customWidth="1"/>
    <col min="7669" max="7671" width="14.1640625" style="50" bestFit="1" customWidth="1"/>
    <col min="7672" max="7672" width="16.1640625" style="50" bestFit="1" customWidth="1"/>
    <col min="7673" max="7673" width="21.83203125" style="50" bestFit="1" customWidth="1"/>
    <col min="7674" max="7674" width="21.83203125" style="50" customWidth="1"/>
    <col min="7675" max="7675" width="19.1640625" style="50" bestFit="1" customWidth="1"/>
    <col min="7676" max="7903" width="8.83203125" style="50"/>
    <col min="7904" max="7904" width="15.5" style="50" customWidth="1"/>
    <col min="7905" max="7905" width="23" style="50" customWidth="1"/>
    <col min="7906" max="7906" width="21.5" style="50" customWidth="1"/>
    <col min="7907" max="7907" width="13.5" style="50" customWidth="1"/>
    <col min="7908" max="7908" width="21.5" style="50" customWidth="1"/>
    <col min="7909" max="7909" width="13.33203125" style="50" customWidth="1"/>
    <col min="7910" max="7913" width="14.6640625" style="50" customWidth="1"/>
    <col min="7914" max="7914" width="12.6640625" style="50" bestFit="1" customWidth="1"/>
    <col min="7915" max="7915" width="11.83203125" style="50" bestFit="1" customWidth="1"/>
    <col min="7916" max="7916" width="31.6640625" style="50" bestFit="1" customWidth="1"/>
    <col min="7917" max="7918" width="12.5" style="50" customWidth="1"/>
    <col min="7919" max="7919" width="12.5" style="50" bestFit="1" customWidth="1"/>
    <col min="7920" max="7920" width="10.1640625" style="50" bestFit="1" customWidth="1"/>
    <col min="7921" max="7921" width="8.83203125" style="50"/>
    <col min="7922" max="7922" width="12.33203125" style="50" bestFit="1" customWidth="1"/>
    <col min="7923" max="7924" width="13.1640625" style="50" bestFit="1" customWidth="1"/>
    <col min="7925" max="7927" width="14.1640625" style="50" bestFit="1" customWidth="1"/>
    <col min="7928" max="7928" width="16.1640625" style="50" bestFit="1" customWidth="1"/>
    <col min="7929" max="7929" width="21.83203125" style="50" bestFit="1" customWidth="1"/>
    <col min="7930" max="7930" width="21.83203125" style="50" customWidth="1"/>
    <col min="7931" max="7931" width="19.1640625" style="50" bestFit="1" customWidth="1"/>
    <col min="7932" max="8159" width="8.83203125" style="50"/>
    <col min="8160" max="8160" width="15.5" style="50" customWidth="1"/>
    <col min="8161" max="8161" width="23" style="50" customWidth="1"/>
    <col min="8162" max="8162" width="21.5" style="50" customWidth="1"/>
    <col min="8163" max="8163" width="13.5" style="50" customWidth="1"/>
    <col min="8164" max="8164" width="21.5" style="50" customWidth="1"/>
    <col min="8165" max="8165" width="13.33203125" style="50" customWidth="1"/>
    <col min="8166" max="8169" width="14.6640625" style="50" customWidth="1"/>
    <col min="8170" max="8170" width="12.6640625" style="50" bestFit="1" customWidth="1"/>
    <col min="8171" max="8171" width="11.83203125" style="50" bestFit="1" customWidth="1"/>
    <col min="8172" max="8172" width="31.6640625" style="50" bestFit="1" customWidth="1"/>
    <col min="8173" max="8174" width="12.5" style="50" customWidth="1"/>
    <col min="8175" max="8175" width="12.5" style="50" bestFit="1" customWidth="1"/>
    <col min="8176" max="8176" width="10.1640625" style="50" bestFit="1" customWidth="1"/>
    <col min="8177" max="8177" width="8.83203125" style="50"/>
    <col min="8178" max="8178" width="12.33203125" style="50" bestFit="1" customWidth="1"/>
    <col min="8179" max="8180" width="13.1640625" style="50" bestFit="1" customWidth="1"/>
    <col min="8181" max="8183" width="14.1640625" style="50" bestFit="1" customWidth="1"/>
    <col min="8184" max="8184" width="16.1640625" style="50" bestFit="1" customWidth="1"/>
    <col min="8185" max="8185" width="21.83203125" style="50" bestFit="1" customWidth="1"/>
    <col min="8186" max="8186" width="21.83203125" style="50" customWidth="1"/>
    <col min="8187" max="8187" width="19.1640625" style="50" bestFit="1" customWidth="1"/>
    <col min="8188" max="8415" width="8.83203125" style="50"/>
    <col min="8416" max="8416" width="15.5" style="50" customWidth="1"/>
    <col min="8417" max="8417" width="23" style="50" customWidth="1"/>
    <col min="8418" max="8418" width="21.5" style="50" customWidth="1"/>
    <col min="8419" max="8419" width="13.5" style="50" customWidth="1"/>
    <col min="8420" max="8420" width="21.5" style="50" customWidth="1"/>
    <col min="8421" max="8421" width="13.33203125" style="50" customWidth="1"/>
    <col min="8422" max="8425" width="14.6640625" style="50" customWidth="1"/>
    <col min="8426" max="8426" width="12.6640625" style="50" bestFit="1" customWidth="1"/>
    <col min="8427" max="8427" width="11.83203125" style="50" bestFit="1" customWidth="1"/>
    <col min="8428" max="8428" width="31.6640625" style="50" bestFit="1" customWidth="1"/>
    <col min="8429" max="8430" width="12.5" style="50" customWidth="1"/>
    <col min="8431" max="8431" width="12.5" style="50" bestFit="1" customWidth="1"/>
    <col min="8432" max="8432" width="10.1640625" style="50" bestFit="1" customWidth="1"/>
    <col min="8433" max="8433" width="8.83203125" style="50"/>
    <col min="8434" max="8434" width="12.33203125" style="50" bestFit="1" customWidth="1"/>
    <col min="8435" max="8436" width="13.1640625" style="50" bestFit="1" customWidth="1"/>
    <col min="8437" max="8439" width="14.1640625" style="50" bestFit="1" customWidth="1"/>
    <col min="8440" max="8440" width="16.1640625" style="50" bestFit="1" customWidth="1"/>
    <col min="8441" max="8441" width="21.83203125" style="50" bestFit="1" customWidth="1"/>
    <col min="8442" max="8442" width="21.83203125" style="50" customWidth="1"/>
    <col min="8443" max="8443" width="19.1640625" style="50" bestFit="1" customWidth="1"/>
    <col min="8444" max="8671" width="8.83203125" style="50"/>
    <col min="8672" max="8672" width="15.5" style="50" customWidth="1"/>
    <col min="8673" max="8673" width="23" style="50" customWidth="1"/>
    <col min="8674" max="8674" width="21.5" style="50" customWidth="1"/>
    <col min="8675" max="8675" width="13.5" style="50" customWidth="1"/>
    <col min="8676" max="8676" width="21.5" style="50" customWidth="1"/>
    <col min="8677" max="8677" width="13.33203125" style="50" customWidth="1"/>
    <col min="8678" max="8681" width="14.6640625" style="50" customWidth="1"/>
    <col min="8682" max="8682" width="12.6640625" style="50" bestFit="1" customWidth="1"/>
    <col min="8683" max="8683" width="11.83203125" style="50" bestFit="1" customWidth="1"/>
    <col min="8684" max="8684" width="31.6640625" style="50" bestFit="1" customWidth="1"/>
    <col min="8685" max="8686" width="12.5" style="50" customWidth="1"/>
    <col min="8687" max="8687" width="12.5" style="50" bestFit="1" customWidth="1"/>
    <col min="8688" max="8688" width="10.1640625" style="50" bestFit="1" customWidth="1"/>
    <col min="8689" max="8689" width="8.83203125" style="50"/>
    <col min="8690" max="8690" width="12.33203125" style="50" bestFit="1" customWidth="1"/>
    <col min="8691" max="8692" width="13.1640625" style="50" bestFit="1" customWidth="1"/>
    <col min="8693" max="8695" width="14.1640625" style="50" bestFit="1" customWidth="1"/>
    <col min="8696" max="8696" width="16.1640625" style="50" bestFit="1" customWidth="1"/>
    <col min="8697" max="8697" width="21.83203125" style="50" bestFit="1" customWidth="1"/>
    <col min="8698" max="8698" width="21.83203125" style="50" customWidth="1"/>
    <col min="8699" max="8699" width="19.1640625" style="50" bestFit="1" customWidth="1"/>
    <col min="8700" max="8927" width="8.83203125" style="50"/>
    <col min="8928" max="8928" width="15.5" style="50" customWidth="1"/>
    <col min="8929" max="8929" width="23" style="50" customWidth="1"/>
    <col min="8930" max="8930" width="21.5" style="50" customWidth="1"/>
    <col min="8931" max="8931" width="13.5" style="50" customWidth="1"/>
    <col min="8932" max="8932" width="21.5" style="50" customWidth="1"/>
    <col min="8933" max="8933" width="13.33203125" style="50" customWidth="1"/>
    <col min="8934" max="8937" width="14.6640625" style="50" customWidth="1"/>
    <col min="8938" max="8938" width="12.6640625" style="50" bestFit="1" customWidth="1"/>
    <col min="8939" max="8939" width="11.83203125" style="50" bestFit="1" customWidth="1"/>
    <col min="8940" max="8940" width="31.6640625" style="50" bestFit="1" customWidth="1"/>
    <col min="8941" max="8942" width="12.5" style="50" customWidth="1"/>
    <col min="8943" max="8943" width="12.5" style="50" bestFit="1" customWidth="1"/>
    <col min="8944" max="8944" width="10.1640625" style="50" bestFit="1" customWidth="1"/>
    <col min="8945" max="8945" width="8.83203125" style="50"/>
    <col min="8946" max="8946" width="12.33203125" style="50" bestFit="1" customWidth="1"/>
    <col min="8947" max="8948" width="13.1640625" style="50" bestFit="1" customWidth="1"/>
    <col min="8949" max="8951" width="14.1640625" style="50" bestFit="1" customWidth="1"/>
    <col min="8952" max="8952" width="16.1640625" style="50" bestFit="1" customWidth="1"/>
    <col min="8953" max="8953" width="21.83203125" style="50" bestFit="1" customWidth="1"/>
    <col min="8954" max="8954" width="21.83203125" style="50" customWidth="1"/>
    <col min="8955" max="8955" width="19.1640625" style="50" bestFit="1" customWidth="1"/>
    <col min="8956" max="9183" width="8.83203125" style="50"/>
    <col min="9184" max="9184" width="15.5" style="50" customWidth="1"/>
    <col min="9185" max="9185" width="23" style="50" customWidth="1"/>
    <col min="9186" max="9186" width="21.5" style="50" customWidth="1"/>
    <col min="9187" max="9187" width="13.5" style="50" customWidth="1"/>
    <col min="9188" max="9188" width="21.5" style="50" customWidth="1"/>
    <col min="9189" max="9189" width="13.33203125" style="50" customWidth="1"/>
    <col min="9190" max="9193" width="14.6640625" style="50" customWidth="1"/>
    <col min="9194" max="9194" width="12.6640625" style="50" bestFit="1" customWidth="1"/>
    <col min="9195" max="9195" width="11.83203125" style="50" bestFit="1" customWidth="1"/>
    <col min="9196" max="9196" width="31.6640625" style="50" bestFit="1" customWidth="1"/>
    <col min="9197" max="9198" width="12.5" style="50" customWidth="1"/>
    <col min="9199" max="9199" width="12.5" style="50" bestFit="1" customWidth="1"/>
    <col min="9200" max="9200" width="10.1640625" style="50" bestFit="1" customWidth="1"/>
    <col min="9201" max="9201" width="8.83203125" style="50"/>
    <col min="9202" max="9202" width="12.33203125" style="50" bestFit="1" customWidth="1"/>
    <col min="9203" max="9204" width="13.1640625" style="50" bestFit="1" customWidth="1"/>
    <col min="9205" max="9207" width="14.1640625" style="50" bestFit="1" customWidth="1"/>
    <col min="9208" max="9208" width="16.1640625" style="50" bestFit="1" customWidth="1"/>
    <col min="9209" max="9209" width="21.83203125" style="50" bestFit="1" customWidth="1"/>
    <col min="9210" max="9210" width="21.83203125" style="50" customWidth="1"/>
    <col min="9211" max="9211" width="19.1640625" style="50" bestFit="1" customWidth="1"/>
    <col min="9212" max="9439" width="8.83203125" style="50"/>
    <col min="9440" max="9440" width="15.5" style="50" customWidth="1"/>
    <col min="9441" max="9441" width="23" style="50" customWidth="1"/>
    <col min="9442" max="9442" width="21.5" style="50" customWidth="1"/>
    <col min="9443" max="9443" width="13.5" style="50" customWidth="1"/>
    <col min="9444" max="9444" width="21.5" style="50" customWidth="1"/>
    <col min="9445" max="9445" width="13.33203125" style="50" customWidth="1"/>
    <col min="9446" max="9449" width="14.6640625" style="50" customWidth="1"/>
    <col min="9450" max="9450" width="12.6640625" style="50" bestFit="1" customWidth="1"/>
    <col min="9451" max="9451" width="11.83203125" style="50" bestFit="1" customWidth="1"/>
    <col min="9452" max="9452" width="31.6640625" style="50" bestFit="1" customWidth="1"/>
    <col min="9453" max="9454" width="12.5" style="50" customWidth="1"/>
    <col min="9455" max="9455" width="12.5" style="50" bestFit="1" customWidth="1"/>
    <col min="9456" max="9456" width="10.1640625" style="50" bestFit="1" customWidth="1"/>
    <col min="9457" max="9457" width="8.83203125" style="50"/>
    <col min="9458" max="9458" width="12.33203125" style="50" bestFit="1" customWidth="1"/>
    <col min="9459" max="9460" width="13.1640625" style="50" bestFit="1" customWidth="1"/>
    <col min="9461" max="9463" width="14.1640625" style="50" bestFit="1" customWidth="1"/>
    <col min="9464" max="9464" width="16.1640625" style="50" bestFit="1" customWidth="1"/>
    <col min="9465" max="9465" width="21.83203125" style="50" bestFit="1" customWidth="1"/>
    <col min="9466" max="9466" width="21.83203125" style="50" customWidth="1"/>
    <col min="9467" max="9467" width="19.1640625" style="50" bestFit="1" customWidth="1"/>
    <col min="9468" max="9695" width="8.83203125" style="50"/>
    <col min="9696" max="9696" width="15.5" style="50" customWidth="1"/>
    <col min="9697" max="9697" width="23" style="50" customWidth="1"/>
    <col min="9698" max="9698" width="21.5" style="50" customWidth="1"/>
    <col min="9699" max="9699" width="13.5" style="50" customWidth="1"/>
    <col min="9700" max="9700" width="21.5" style="50" customWidth="1"/>
    <col min="9701" max="9701" width="13.33203125" style="50" customWidth="1"/>
    <col min="9702" max="9705" width="14.6640625" style="50" customWidth="1"/>
    <col min="9706" max="9706" width="12.6640625" style="50" bestFit="1" customWidth="1"/>
    <col min="9707" max="9707" width="11.83203125" style="50" bestFit="1" customWidth="1"/>
    <col min="9708" max="9708" width="31.6640625" style="50" bestFit="1" customWidth="1"/>
    <col min="9709" max="9710" width="12.5" style="50" customWidth="1"/>
    <col min="9711" max="9711" width="12.5" style="50" bestFit="1" customWidth="1"/>
    <col min="9712" max="9712" width="10.1640625" style="50" bestFit="1" customWidth="1"/>
    <col min="9713" max="9713" width="8.83203125" style="50"/>
    <col min="9714" max="9714" width="12.33203125" style="50" bestFit="1" customWidth="1"/>
    <col min="9715" max="9716" width="13.1640625" style="50" bestFit="1" customWidth="1"/>
    <col min="9717" max="9719" width="14.1640625" style="50" bestFit="1" customWidth="1"/>
    <col min="9720" max="9720" width="16.1640625" style="50" bestFit="1" customWidth="1"/>
    <col min="9721" max="9721" width="21.83203125" style="50" bestFit="1" customWidth="1"/>
    <col min="9722" max="9722" width="21.83203125" style="50" customWidth="1"/>
    <col min="9723" max="9723" width="19.1640625" style="50" bestFit="1" customWidth="1"/>
    <col min="9724" max="9951" width="8.83203125" style="50"/>
    <col min="9952" max="9952" width="15.5" style="50" customWidth="1"/>
    <col min="9953" max="9953" width="23" style="50" customWidth="1"/>
    <col min="9954" max="9954" width="21.5" style="50" customWidth="1"/>
    <col min="9955" max="9955" width="13.5" style="50" customWidth="1"/>
    <col min="9956" max="9956" width="21.5" style="50" customWidth="1"/>
    <col min="9957" max="9957" width="13.33203125" style="50" customWidth="1"/>
    <col min="9958" max="9961" width="14.6640625" style="50" customWidth="1"/>
    <col min="9962" max="9962" width="12.6640625" style="50" bestFit="1" customWidth="1"/>
    <col min="9963" max="9963" width="11.83203125" style="50" bestFit="1" customWidth="1"/>
    <col min="9964" max="9964" width="31.6640625" style="50" bestFit="1" customWidth="1"/>
    <col min="9965" max="9966" width="12.5" style="50" customWidth="1"/>
    <col min="9967" max="9967" width="12.5" style="50" bestFit="1" customWidth="1"/>
    <col min="9968" max="9968" width="10.1640625" style="50" bestFit="1" customWidth="1"/>
    <col min="9969" max="9969" width="8.83203125" style="50"/>
    <col min="9970" max="9970" width="12.33203125" style="50" bestFit="1" customWidth="1"/>
    <col min="9971" max="9972" width="13.1640625" style="50" bestFit="1" customWidth="1"/>
    <col min="9973" max="9975" width="14.1640625" style="50" bestFit="1" customWidth="1"/>
    <col min="9976" max="9976" width="16.1640625" style="50" bestFit="1" customWidth="1"/>
    <col min="9977" max="9977" width="21.83203125" style="50" bestFit="1" customWidth="1"/>
    <col min="9978" max="9978" width="21.83203125" style="50" customWidth="1"/>
    <col min="9979" max="9979" width="19.1640625" style="50" bestFit="1" customWidth="1"/>
    <col min="9980" max="10207" width="8.83203125" style="50"/>
    <col min="10208" max="10208" width="15.5" style="50" customWidth="1"/>
    <col min="10209" max="10209" width="23" style="50" customWidth="1"/>
    <col min="10210" max="10210" width="21.5" style="50" customWidth="1"/>
    <col min="10211" max="10211" width="13.5" style="50" customWidth="1"/>
    <col min="10212" max="10212" width="21.5" style="50" customWidth="1"/>
    <col min="10213" max="10213" width="13.33203125" style="50" customWidth="1"/>
    <col min="10214" max="10217" width="14.6640625" style="50" customWidth="1"/>
    <col min="10218" max="10218" width="12.6640625" style="50" bestFit="1" customWidth="1"/>
    <col min="10219" max="10219" width="11.83203125" style="50" bestFit="1" customWidth="1"/>
    <col min="10220" max="10220" width="31.6640625" style="50" bestFit="1" customWidth="1"/>
    <col min="10221" max="10222" width="12.5" style="50" customWidth="1"/>
    <col min="10223" max="10223" width="12.5" style="50" bestFit="1" customWidth="1"/>
    <col min="10224" max="10224" width="10.1640625" style="50" bestFit="1" customWidth="1"/>
    <col min="10225" max="10225" width="8.83203125" style="50"/>
    <col min="10226" max="10226" width="12.33203125" style="50" bestFit="1" customWidth="1"/>
    <col min="10227" max="10228" width="13.1640625" style="50" bestFit="1" customWidth="1"/>
    <col min="10229" max="10231" width="14.1640625" style="50" bestFit="1" customWidth="1"/>
    <col min="10232" max="10232" width="16.1640625" style="50" bestFit="1" customWidth="1"/>
    <col min="10233" max="10233" width="21.83203125" style="50" bestFit="1" customWidth="1"/>
    <col min="10234" max="10234" width="21.83203125" style="50" customWidth="1"/>
    <col min="10235" max="10235" width="19.1640625" style="50" bestFit="1" customWidth="1"/>
    <col min="10236" max="10463" width="8.83203125" style="50"/>
    <col min="10464" max="10464" width="15.5" style="50" customWidth="1"/>
    <col min="10465" max="10465" width="23" style="50" customWidth="1"/>
    <col min="10466" max="10466" width="21.5" style="50" customWidth="1"/>
    <col min="10467" max="10467" width="13.5" style="50" customWidth="1"/>
    <col min="10468" max="10468" width="21.5" style="50" customWidth="1"/>
    <col min="10469" max="10469" width="13.33203125" style="50" customWidth="1"/>
    <col min="10470" max="10473" width="14.6640625" style="50" customWidth="1"/>
    <col min="10474" max="10474" width="12.6640625" style="50" bestFit="1" customWidth="1"/>
    <col min="10475" max="10475" width="11.83203125" style="50" bestFit="1" customWidth="1"/>
    <col min="10476" max="10476" width="31.6640625" style="50" bestFit="1" customWidth="1"/>
    <col min="10477" max="10478" width="12.5" style="50" customWidth="1"/>
    <col min="10479" max="10479" width="12.5" style="50" bestFit="1" customWidth="1"/>
    <col min="10480" max="10480" width="10.1640625" style="50" bestFit="1" customWidth="1"/>
    <col min="10481" max="10481" width="8.83203125" style="50"/>
    <col min="10482" max="10482" width="12.33203125" style="50" bestFit="1" customWidth="1"/>
    <col min="10483" max="10484" width="13.1640625" style="50" bestFit="1" customWidth="1"/>
    <col min="10485" max="10487" width="14.1640625" style="50" bestFit="1" customWidth="1"/>
    <col min="10488" max="10488" width="16.1640625" style="50" bestFit="1" customWidth="1"/>
    <col min="10489" max="10489" width="21.83203125" style="50" bestFit="1" customWidth="1"/>
    <col min="10490" max="10490" width="21.83203125" style="50" customWidth="1"/>
    <col min="10491" max="10491" width="19.1640625" style="50" bestFit="1" customWidth="1"/>
    <col min="10492" max="10719" width="8.83203125" style="50"/>
    <col min="10720" max="10720" width="15.5" style="50" customWidth="1"/>
    <col min="10721" max="10721" width="23" style="50" customWidth="1"/>
    <col min="10722" max="10722" width="21.5" style="50" customWidth="1"/>
    <col min="10723" max="10723" width="13.5" style="50" customWidth="1"/>
    <col min="10724" max="10724" width="21.5" style="50" customWidth="1"/>
    <col min="10725" max="10725" width="13.33203125" style="50" customWidth="1"/>
    <col min="10726" max="10729" width="14.6640625" style="50" customWidth="1"/>
    <col min="10730" max="10730" width="12.6640625" style="50" bestFit="1" customWidth="1"/>
    <col min="10731" max="10731" width="11.83203125" style="50" bestFit="1" customWidth="1"/>
    <col min="10732" max="10732" width="31.6640625" style="50" bestFit="1" customWidth="1"/>
    <col min="10733" max="10734" width="12.5" style="50" customWidth="1"/>
    <col min="10735" max="10735" width="12.5" style="50" bestFit="1" customWidth="1"/>
    <col min="10736" max="10736" width="10.1640625" style="50" bestFit="1" customWidth="1"/>
    <col min="10737" max="10737" width="8.83203125" style="50"/>
    <col min="10738" max="10738" width="12.33203125" style="50" bestFit="1" customWidth="1"/>
    <col min="10739" max="10740" width="13.1640625" style="50" bestFit="1" customWidth="1"/>
    <col min="10741" max="10743" width="14.1640625" style="50" bestFit="1" customWidth="1"/>
    <col min="10744" max="10744" width="16.1640625" style="50" bestFit="1" customWidth="1"/>
    <col min="10745" max="10745" width="21.83203125" style="50" bestFit="1" customWidth="1"/>
    <col min="10746" max="10746" width="21.83203125" style="50" customWidth="1"/>
    <col min="10747" max="10747" width="19.1640625" style="50" bestFit="1" customWidth="1"/>
    <col min="10748" max="10975" width="8.83203125" style="50"/>
    <col min="10976" max="10976" width="15.5" style="50" customWidth="1"/>
    <col min="10977" max="10977" width="23" style="50" customWidth="1"/>
    <col min="10978" max="10978" width="21.5" style="50" customWidth="1"/>
    <col min="10979" max="10979" width="13.5" style="50" customWidth="1"/>
    <col min="10980" max="10980" width="21.5" style="50" customWidth="1"/>
    <col min="10981" max="10981" width="13.33203125" style="50" customWidth="1"/>
    <col min="10982" max="10985" width="14.6640625" style="50" customWidth="1"/>
    <col min="10986" max="10986" width="12.6640625" style="50" bestFit="1" customWidth="1"/>
    <col min="10987" max="10987" width="11.83203125" style="50" bestFit="1" customWidth="1"/>
    <col min="10988" max="10988" width="31.6640625" style="50" bestFit="1" customWidth="1"/>
    <col min="10989" max="10990" width="12.5" style="50" customWidth="1"/>
    <col min="10991" max="10991" width="12.5" style="50" bestFit="1" customWidth="1"/>
    <col min="10992" max="10992" width="10.1640625" style="50" bestFit="1" customWidth="1"/>
    <col min="10993" max="10993" width="8.83203125" style="50"/>
    <col min="10994" max="10994" width="12.33203125" style="50" bestFit="1" customWidth="1"/>
    <col min="10995" max="10996" width="13.1640625" style="50" bestFit="1" customWidth="1"/>
    <col min="10997" max="10999" width="14.1640625" style="50" bestFit="1" customWidth="1"/>
    <col min="11000" max="11000" width="16.1640625" style="50" bestFit="1" customWidth="1"/>
    <col min="11001" max="11001" width="21.83203125" style="50" bestFit="1" customWidth="1"/>
    <col min="11002" max="11002" width="21.83203125" style="50" customWidth="1"/>
    <col min="11003" max="11003" width="19.1640625" style="50" bestFit="1" customWidth="1"/>
    <col min="11004" max="11231" width="8.83203125" style="50"/>
    <col min="11232" max="11232" width="15.5" style="50" customWidth="1"/>
    <col min="11233" max="11233" width="23" style="50" customWidth="1"/>
    <col min="11234" max="11234" width="21.5" style="50" customWidth="1"/>
    <col min="11235" max="11235" width="13.5" style="50" customWidth="1"/>
    <col min="11236" max="11236" width="21.5" style="50" customWidth="1"/>
    <col min="11237" max="11237" width="13.33203125" style="50" customWidth="1"/>
    <col min="11238" max="11241" width="14.6640625" style="50" customWidth="1"/>
    <col min="11242" max="11242" width="12.6640625" style="50" bestFit="1" customWidth="1"/>
    <col min="11243" max="11243" width="11.83203125" style="50" bestFit="1" customWidth="1"/>
    <col min="11244" max="11244" width="31.6640625" style="50" bestFit="1" customWidth="1"/>
    <col min="11245" max="11246" width="12.5" style="50" customWidth="1"/>
    <col min="11247" max="11247" width="12.5" style="50" bestFit="1" customWidth="1"/>
    <col min="11248" max="11248" width="10.1640625" style="50" bestFit="1" customWidth="1"/>
    <col min="11249" max="11249" width="8.83203125" style="50"/>
    <col min="11250" max="11250" width="12.33203125" style="50" bestFit="1" customWidth="1"/>
    <col min="11251" max="11252" width="13.1640625" style="50" bestFit="1" customWidth="1"/>
    <col min="11253" max="11255" width="14.1640625" style="50" bestFit="1" customWidth="1"/>
    <col min="11256" max="11256" width="16.1640625" style="50" bestFit="1" customWidth="1"/>
    <col min="11257" max="11257" width="21.83203125" style="50" bestFit="1" customWidth="1"/>
    <col min="11258" max="11258" width="21.83203125" style="50" customWidth="1"/>
    <col min="11259" max="11259" width="19.1640625" style="50" bestFit="1" customWidth="1"/>
    <col min="11260" max="11487" width="8.83203125" style="50"/>
    <col min="11488" max="11488" width="15.5" style="50" customWidth="1"/>
    <col min="11489" max="11489" width="23" style="50" customWidth="1"/>
    <col min="11490" max="11490" width="21.5" style="50" customWidth="1"/>
    <col min="11491" max="11491" width="13.5" style="50" customWidth="1"/>
    <col min="11492" max="11492" width="21.5" style="50" customWidth="1"/>
    <col min="11493" max="11493" width="13.33203125" style="50" customWidth="1"/>
    <col min="11494" max="11497" width="14.6640625" style="50" customWidth="1"/>
    <col min="11498" max="11498" width="12.6640625" style="50" bestFit="1" customWidth="1"/>
    <col min="11499" max="11499" width="11.83203125" style="50" bestFit="1" customWidth="1"/>
    <col min="11500" max="11500" width="31.6640625" style="50" bestFit="1" customWidth="1"/>
    <col min="11501" max="11502" width="12.5" style="50" customWidth="1"/>
    <col min="11503" max="11503" width="12.5" style="50" bestFit="1" customWidth="1"/>
    <col min="11504" max="11504" width="10.1640625" style="50" bestFit="1" customWidth="1"/>
    <col min="11505" max="11505" width="8.83203125" style="50"/>
    <col min="11506" max="11506" width="12.33203125" style="50" bestFit="1" customWidth="1"/>
    <col min="11507" max="11508" width="13.1640625" style="50" bestFit="1" customWidth="1"/>
    <col min="11509" max="11511" width="14.1640625" style="50" bestFit="1" customWidth="1"/>
    <col min="11512" max="11512" width="16.1640625" style="50" bestFit="1" customWidth="1"/>
    <col min="11513" max="11513" width="21.83203125" style="50" bestFit="1" customWidth="1"/>
    <col min="11514" max="11514" width="21.83203125" style="50" customWidth="1"/>
    <col min="11515" max="11515" width="19.1640625" style="50" bestFit="1" customWidth="1"/>
    <col min="11516" max="11743" width="8.83203125" style="50"/>
    <col min="11744" max="11744" width="15.5" style="50" customWidth="1"/>
    <col min="11745" max="11745" width="23" style="50" customWidth="1"/>
    <col min="11746" max="11746" width="21.5" style="50" customWidth="1"/>
    <col min="11747" max="11747" width="13.5" style="50" customWidth="1"/>
    <col min="11748" max="11748" width="21.5" style="50" customWidth="1"/>
    <col min="11749" max="11749" width="13.33203125" style="50" customWidth="1"/>
    <col min="11750" max="11753" width="14.6640625" style="50" customWidth="1"/>
    <col min="11754" max="11754" width="12.6640625" style="50" bestFit="1" customWidth="1"/>
    <col min="11755" max="11755" width="11.83203125" style="50" bestFit="1" customWidth="1"/>
    <col min="11756" max="11756" width="31.6640625" style="50" bestFit="1" customWidth="1"/>
    <col min="11757" max="11758" width="12.5" style="50" customWidth="1"/>
    <col min="11759" max="11759" width="12.5" style="50" bestFit="1" customWidth="1"/>
    <col min="11760" max="11760" width="10.1640625" style="50" bestFit="1" customWidth="1"/>
    <col min="11761" max="11761" width="8.83203125" style="50"/>
    <col min="11762" max="11762" width="12.33203125" style="50" bestFit="1" customWidth="1"/>
    <col min="11763" max="11764" width="13.1640625" style="50" bestFit="1" customWidth="1"/>
    <col min="11765" max="11767" width="14.1640625" style="50" bestFit="1" customWidth="1"/>
    <col min="11768" max="11768" width="16.1640625" style="50" bestFit="1" customWidth="1"/>
    <col min="11769" max="11769" width="21.83203125" style="50" bestFit="1" customWidth="1"/>
    <col min="11770" max="11770" width="21.83203125" style="50" customWidth="1"/>
    <col min="11771" max="11771" width="19.1640625" style="50" bestFit="1" customWidth="1"/>
    <col min="11772" max="11999" width="8.83203125" style="50"/>
    <col min="12000" max="12000" width="15.5" style="50" customWidth="1"/>
    <col min="12001" max="12001" width="23" style="50" customWidth="1"/>
    <col min="12002" max="12002" width="21.5" style="50" customWidth="1"/>
    <col min="12003" max="12003" width="13.5" style="50" customWidth="1"/>
    <col min="12004" max="12004" width="21.5" style="50" customWidth="1"/>
    <col min="12005" max="12005" width="13.33203125" style="50" customWidth="1"/>
    <col min="12006" max="12009" width="14.6640625" style="50" customWidth="1"/>
    <col min="12010" max="12010" width="12.6640625" style="50" bestFit="1" customWidth="1"/>
    <col min="12011" max="12011" width="11.83203125" style="50" bestFit="1" customWidth="1"/>
    <col min="12012" max="12012" width="31.6640625" style="50" bestFit="1" customWidth="1"/>
    <col min="12013" max="12014" width="12.5" style="50" customWidth="1"/>
    <col min="12015" max="12015" width="12.5" style="50" bestFit="1" customWidth="1"/>
    <col min="12016" max="12016" width="10.1640625" style="50" bestFit="1" customWidth="1"/>
    <col min="12017" max="12017" width="8.83203125" style="50"/>
    <col min="12018" max="12018" width="12.33203125" style="50" bestFit="1" customWidth="1"/>
    <col min="12019" max="12020" width="13.1640625" style="50" bestFit="1" customWidth="1"/>
    <col min="12021" max="12023" width="14.1640625" style="50" bestFit="1" customWidth="1"/>
    <col min="12024" max="12024" width="16.1640625" style="50" bestFit="1" customWidth="1"/>
    <col min="12025" max="12025" width="21.83203125" style="50" bestFit="1" customWidth="1"/>
    <col min="12026" max="12026" width="21.83203125" style="50" customWidth="1"/>
    <col min="12027" max="12027" width="19.1640625" style="50" bestFit="1" customWidth="1"/>
    <col min="12028" max="12255" width="8.83203125" style="50"/>
    <col min="12256" max="12256" width="15.5" style="50" customWidth="1"/>
    <col min="12257" max="12257" width="23" style="50" customWidth="1"/>
    <col min="12258" max="12258" width="21.5" style="50" customWidth="1"/>
    <col min="12259" max="12259" width="13.5" style="50" customWidth="1"/>
    <col min="12260" max="12260" width="21.5" style="50" customWidth="1"/>
    <col min="12261" max="12261" width="13.33203125" style="50" customWidth="1"/>
    <col min="12262" max="12265" width="14.6640625" style="50" customWidth="1"/>
    <col min="12266" max="12266" width="12.6640625" style="50" bestFit="1" customWidth="1"/>
    <col min="12267" max="12267" width="11.83203125" style="50" bestFit="1" customWidth="1"/>
    <col min="12268" max="12268" width="31.6640625" style="50" bestFit="1" customWidth="1"/>
    <col min="12269" max="12270" width="12.5" style="50" customWidth="1"/>
    <col min="12271" max="12271" width="12.5" style="50" bestFit="1" customWidth="1"/>
    <col min="12272" max="12272" width="10.1640625" style="50" bestFit="1" customWidth="1"/>
    <col min="12273" max="12273" width="8.83203125" style="50"/>
    <col min="12274" max="12274" width="12.33203125" style="50" bestFit="1" customWidth="1"/>
    <col min="12275" max="12276" width="13.1640625" style="50" bestFit="1" customWidth="1"/>
    <col min="12277" max="12279" width="14.1640625" style="50" bestFit="1" customWidth="1"/>
    <col min="12280" max="12280" width="16.1640625" style="50" bestFit="1" customWidth="1"/>
    <col min="12281" max="12281" width="21.83203125" style="50" bestFit="1" customWidth="1"/>
    <col min="12282" max="12282" width="21.83203125" style="50" customWidth="1"/>
    <col min="12283" max="12283" width="19.1640625" style="50" bestFit="1" customWidth="1"/>
    <col min="12284" max="12511" width="8.83203125" style="50"/>
    <col min="12512" max="12512" width="15.5" style="50" customWidth="1"/>
    <col min="12513" max="12513" width="23" style="50" customWidth="1"/>
    <col min="12514" max="12514" width="21.5" style="50" customWidth="1"/>
    <col min="12515" max="12515" width="13.5" style="50" customWidth="1"/>
    <col min="12516" max="12516" width="21.5" style="50" customWidth="1"/>
    <col min="12517" max="12517" width="13.33203125" style="50" customWidth="1"/>
    <col min="12518" max="12521" width="14.6640625" style="50" customWidth="1"/>
    <col min="12522" max="12522" width="12.6640625" style="50" bestFit="1" customWidth="1"/>
    <col min="12523" max="12523" width="11.83203125" style="50" bestFit="1" customWidth="1"/>
    <col min="12524" max="12524" width="31.6640625" style="50" bestFit="1" customWidth="1"/>
    <col min="12525" max="12526" width="12.5" style="50" customWidth="1"/>
    <col min="12527" max="12527" width="12.5" style="50" bestFit="1" customWidth="1"/>
    <col min="12528" max="12528" width="10.1640625" style="50" bestFit="1" customWidth="1"/>
    <col min="12529" max="12529" width="8.83203125" style="50"/>
    <col min="12530" max="12530" width="12.33203125" style="50" bestFit="1" customWidth="1"/>
    <col min="12531" max="12532" width="13.1640625" style="50" bestFit="1" customWidth="1"/>
    <col min="12533" max="12535" width="14.1640625" style="50" bestFit="1" customWidth="1"/>
    <col min="12536" max="12536" width="16.1640625" style="50" bestFit="1" customWidth="1"/>
    <col min="12537" max="12537" width="21.83203125" style="50" bestFit="1" customWidth="1"/>
    <col min="12538" max="12538" width="21.83203125" style="50" customWidth="1"/>
    <col min="12539" max="12539" width="19.1640625" style="50" bestFit="1" customWidth="1"/>
    <col min="12540" max="12767" width="8.83203125" style="50"/>
    <col min="12768" max="12768" width="15.5" style="50" customWidth="1"/>
    <col min="12769" max="12769" width="23" style="50" customWidth="1"/>
    <col min="12770" max="12770" width="21.5" style="50" customWidth="1"/>
    <col min="12771" max="12771" width="13.5" style="50" customWidth="1"/>
    <col min="12772" max="12772" width="21.5" style="50" customWidth="1"/>
    <col min="12773" max="12773" width="13.33203125" style="50" customWidth="1"/>
    <col min="12774" max="12777" width="14.6640625" style="50" customWidth="1"/>
    <col min="12778" max="12778" width="12.6640625" style="50" bestFit="1" customWidth="1"/>
    <col min="12779" max="12779" width="11.83203125" style="50" bestFit="1" customWidth="1"/>
    <col min="12780" max="12780" width="31.6640625" style="50" bestFit="1" customWidth="1"/>
    <col min="12781" max="12782" width="12.5" style="50" customWidth="1"/>
    <col min="12783" max="12783" width="12.5" style="50" bestFit="1" customWidth="1"/>
    <col min="12784" max="12784" width="10.1640625" style="50" bestFit="1" customWidth="1"/>
    <col min="12785" max="12785" width="8.83203125" style="50"/>
    <col min="12786" max="12786" width="12.33203125" style="50" bestFit="1" customWidth="1"/>
    <col min="12787" max="12788" width="13.1640625" style="50" bestFit="1" customWidth="1"/>
    <col min="12789" max="12791" width="14.1640625" style="50" bestFit="1" customWidth="1"/>
    <col min="12792" max="12792" width="16.1640625" style="50" bestFit="1" customWidth="1"/>
    <col min="12793" max="12793" width="21.83203125" style="50" bestFit="1" customWidth="1"/>
    <col min="12794" max="12794" width="21.83203125" style="50" customWidth="1"/>
    <col min="12795" max="12795" width="19.1640625" style="50" bestFit="1" customWidth="1"/>
    <col min="12796" max="13023" width="8.83203125" style="50"/>
    <col min="13024" max="13024" width="15.5" style="50" customWidth="1"/>
    <col min="13025" max="13025" width="23" style="50" customWidth="1"/>
    <col min="13026" max="13026" width="21.5" style="50" customWidth="1"/>
    <col min="13027" max="13027" width="13.5" style="50" customWidth="1"/>
    <col min="13028" max="13028" width="21.5" style="50" customWidth="1"/>
    <col min="13029" max="13029" width="13.33203125" style="50" customWidth="1"/>
    <col min="13030" max="13033" width="14.6640625" style="50" customWidth="1"/>
    <col min="13034" max="13034" width="12.6640625" style="50" bestFit="1" customWidth="1"/>
    <col min="13035" max="13035" width="11.83203125" style="50" bestFit="1" customWidth="1"/>
    <col min="13036" max="13036" width="31.6640625" style="50" bestFit="1" customWidth="1"/>
    <col min="13037" max="13038" width="12.5" style="50" customWidth="1"/>
    <col min="13039" max="13039" width="12.5" style="50" bestFit="1" customWidth="1"/>
    <col min="13040" max="13040" width="10.1640625" style="50" bestFit="1" customWidth="1"/>
    <col min="13041" max="13041" width="8.83203125" style="50"/>
    <col min="13042" max="13042" width="12.33203125" style="50" bestFit="1" customWidth="1"/>
    <col min="13043" max="13044" width="13.1640625" style="50" bestFit="1" customWidth="1"/>
    <col min="13045" max="13047" width="14.1640625" style="50" bestFit="1" customWidth="1"/>
    <col min="13048" max="13048" width="16.1640625" style="50" bestFit="1" customWidth="1"/>
    <col min="13049" max="13049" width="21.83203125" style="50" bestFit="1" customWidth="1"/>
    <col min="13050" max="13050" width="21.83203125" style="50" customWidth="1"/>
    <col min="13051" max="13051" width="19.1640625" style="50" bestFit="1" customWidth="1"/>
    <col min="13052" max="13279" width="8.83203125" style="50"/>
    <col min="13280" max="13280" width="15.5" style="50" customWidth="1"/>
    <col min="13281" max="13281" width="23" style="50" customWidth="1"/>
    <col min="13282" max="13282" width="21.5" style="50" customWidth="1"/>
    <col min="13283" max="13283" width="13.5" style="50" customWidth="1"/>
    <col min="13284" max="13284" width="21.5" style="50" customWidth="1"/>
    <col min="13285" max="13285" width="13.33203125" style="50" customWidth="1"/>
    <col min="13286" max="13289" width="14.6640625" style="50" customWidth="1"/>
    <col min="13290" max="13290" width="12.6640625" style="50" bestFit="1" customWidth="1"/>
    <col min="13291" max="13291" width="11.83203125" style="50" bestFit="1" customWidth="1"/>
    <col min="13292" max="13292" width="31.6640625" style="50" bestFit="1" customWidth="1"/>
    <col min="13293" max="13294" width="12.5" style="50" customWidth="1"/>
    <col min="13295" max="13295" width="12.5" style="50" bestFit="1" customWidth="1"/>
    <col min="13296" max="13296" width="10.1640625" style="50" bestFit="1" customWidth="1"/>
    <col min="13297" max="13297" width="8.83203125" style="50"/>
    <col min="13298" max="13298" width="12.33203125" style="50" bestFit="1" customWidth="1"/>
    <col min="13299" max="13300" width="13.1640625" style="50" bestFit="1" customWidth="1"/>
    <col min="13301" max="13303" width="14.1640625" style="50" bestFit="1" customWidth="1"/>
    <col min="13304" max="13304" width="16.1640625" style="50" bestFit="1" customWidth="1"/>
    <col min="13305" max="13305" width="21.83203125" style="50" bestFit="1" customWidth="1"/>
    <col min="13306" max="13306" width="21.83203125" style="50" customWidth="1"/>
    <col min="13307" max="13307" width="19.1640625" style="50" bestFit="1" customWidth="1"/>
    <col min="13308" max="13535" width="8.83203125" style="50"/>
    <col min="13536" max="13536" width="15.5" style="50" customWidth="1"/>
    <col min="13537" max="13537" width="23" style="50" customWidth="1"/>
    <col min="13538" max="13538" width="21.5" style="50" customWidth="1"/>
    <col min="13539" max="13539" width="13.5" style="50" customWidth="1"/>
    <col min="13540" max="13540" width="21.5" style="50" customWidth="1"/>
    <col min="13541" max="13541" width="13.33203125" style="50" customWidth="1"/>
    <col min="13542" max="13545" width="14.6640625" style="50" customWidth="1"/>
    <col min="13546" max="13546" width="12.6640625" style="50" bestFit="1" customWidth="1"/>
    <col min="13547" max="13547" width="11.83203125" style="50" bestFit="1" customWidth="1"/>
    <col min="13548" max="13548" width="31.6640625" style="50" bestFit="1" customWidth="1"/>
    <col min="13549" max="13550" width="12.5" style="50" customWidth="1"/>
    <col min="13551" max="13551" width="12.5" style="50" bestFit="1" customWidth="1"/>
    <col min="13552" max="13552" width="10.1640625" style="50" bestFit="1" customWidth="1"/>
    <col min="13553" max="13553" width="8.83203125" style="50"/>
    <col min="13554" max="13554" width="12.33203125" style="50" bestFit="1" customWidth="1"/>
    <col min="13555" max="13556" width="13.1640625" style="50" bestFit="1" customWidth="1"/>
    <col min="13557" max="13559" width="14.1640625" style="50" bestFit="1" customWidth="1"/>
    <col min="13560" max="13560" width="16.1640625" style="50" bestFit="1" customWidth="1"/>
    <col min="13561" max="13561" width="21.83203125" style="50" bestFit="1" customWidth="1"/>
    <col min="13562" max="13562" width="21.83203125" style="50" customWidth="1"/>
    <col min="13563" max="13563" width="19.1640625" style="50" bestFit="1" customWidth="1"/>
    <col min="13564" max="13791" width="8.83203125" style="50"/>
    <col min="13792" max="13792" width="15.5" style="50" customWidth="1"/>
    <col min="13793" max="13793" width="23" style="50" customWidth="1"/>
    <col min="13794" max="13794" width="21.5" style="50" customWidth="1"/>
    <col min="13795" max="13795" width="13.5" style="50" customWidth="1"/>
    <col min="13796" max="13796" width="21.5" style="50" customWidth="1"/>
    <col min="13797" max="13797" width="13.33203125" style="50" customWidth="1"/>
    <col min="13798" max="13801" width="14.6640625" style="50" customWidth="1"/>
    <col min="13802" max="13802" width="12.6640625" style="50" bestFit="1" customWidth="1"/>
    <col min="13803" max="13803" width="11.83203125" style="50" bestFit="1" customWidth="1"/>
    <col min="13804" max="13804" width="31.6640625" style="50" bestFit="1" customWidth="1"/>
    <col min="13805" max="13806" width="12.5" style="50" customWidth="1"/>
    <col min="13807" max="13807" width="12.5" style="50" bestFit="1" customWidth="1"/>
    <col min="13808" max="13808" width="10.1640625" style="50" bestFit="1" customWidth="1"/>
    <col min="13809" max="13809" width="8.83203125" style="50"/>
    <col min="13810" max="13810" width="12.33203125" style="50" bestFit="1" customWidth="1"/>
    <col min="13811" max="13812" width="13.1640625" style="50" bestFit="1" customWidth="1"/>
    <col min="13813" max="13815" width="14.1640625" style="50" bestFit="1" customWidth="1"/>
    <col min="13816" max="13816" width="16.1640625" style="50" bestFit="1" customWidth="1"/>
    <col min="13817" max="13817" width="21.83203125" style="50" bestFit="1" customWidth="1"/>
    <col min="13818" max="13818" width="21.83203125" style="50" customWidth="1"/>
    <col min="13819" max="13819" width="19.1640625" style="50" bestFit="1" customWidth="1"/>
    <col min="13820" max="14047" width="8.83203125" style="50"/>
    <col min="14048" max="14048" width="15.5" style="50" customWidth="1"/>
    <col min="14049" max="14049" width="23" style="50" customWidth="1"/>
    <col min="14050" max="14050" width="21.5" style="50" customWidth="1"/>
    <col min="14051" max="14051" width="13.5" style="50" customWidth="1"/>
    <col min="14052" max="14052" width="21.5" style="50" customWidth="1"/>
    <col min="14053" max="14053" width="13.33203125" style="50" customWidth="1"/>
    <col min="14054" max="14057" width="14.6640625" style="50" customWidth="1"/>
    <col min="14058" max="14058" width="12.6640625" style="50" bestFit="1" customWidth="1"/>
    <col min="14059" max="14059" width="11.83203125" style="50" bestFit="1" customWidth="1"/>
    <col min="14060" max="14060" width="31.6640625" style="50" bestFit="1" customWidth="1"/>
    <col min="14061" max="14062" width="12.5" style="50" customWidth="1"/>
    <col min="14063" max="14063" width="12.5" style="50" bestFit="1" customWidth="1"/>
    <col min="14064" max="14064" width="10.1640625" style="50" bestFit="1" customWidth="1"/>
    <col min="14065" max="14065" width="8.83203125" style="50"/>
    <col min="14066" max="14066" width="12.33203125" style="50" bestFit="1" customWidth="1"/>
    <col min="14067" max="14068" width="13.1640625" style="50" bestFit="1" customWidth="1"/>
    <col min="14069" max="14071" width="14.1640625" style="50" bestFit="1" customWidth="1"/>
    <col min="14072" max="14072" width="16.1640625" style="50" bestFit="1" customWidth="1"/>
    <col min="14073" max="14073" width="21.83203125" style="50" bestFit="1" customWidth="1"/>
    <col min="14074" max="14074" width="21.83203125" style="50" customWidth="1"/>
    <col min="14075" max="14075" width="19.1640625" style="50" bestFit="1" customWidth="1"/>
    <col min="14076" max="14303" width="8.83203125" style="50"/>
    <col min="14304" max="14304" width="15.5" style="50" customWidth="1"/>
    <col min="14305" max="14305" width="23" style="50" customWidth="1"/>
    <col min="14306" max="14306" width="21.5" style="50" customWidth="1"/>
    <col min="14307" max="14307" width="13.5" style="50" customWidth="1"/>
    <col min="14308" max="14308" width="21.5" style="50" customWidth="1"/>
    <col min="14309" max="14309" width="13.33203125" style="50" customWidth="1"/>
    <col min="14310" max="14313" width="14.6640625" style="50" customWidth="1"/>
    <col min="14314" max="14314" width="12.6640625" style="50" bestFit="1" customWidth="1"/>
    <col min="14315" max="14315" width="11.83203125" style="50" bestFit="1" customWidth="1"/>
    <col min="14316" max="14316" width="31.6640625" style="50" bestFit="1" customWidth="1"/>
    <col min="14317" max="14318" width="12.5" style="50" customWidth="1"/>
    <col min="14319" max="14319" width="12.5" style="50" bestFit="1" customWidth="1"/>
    <col min="14320" max="14320" width="10.1640625" style="50" bestFit="1" customWidth="1"/>
    <col min="14321" max="14321" width="8.83203125" style="50"/>
    <col min="14322" max="14322" width="12.33203125" style="50" bestFit="1" customWidth="1"/>
    <col min="14323" max="14324" width="13.1640625" style="50" bestFit="1" customWidth="1"/>
    <col min="14325" max="14327" width="14.1640625" style="50" bestFit="1" customWidth="1"/>
    <col min="14328" max="14328" width="16.1640625" style="50" bestFit="1" customWidth="1"/>
    <col min="14329" max="14329" width="21.83203125" style="50" bestFit="1" customWidth="1"/>
    <col min="14330" max="14330" width="21.83203125" style="50" customWidth="1"/>
    <col min="14331" max="14331" width="19.1640625" style="50" bestFit="1" customWidth="1"/>
    <col min="14332" max="14559" width="8.83203125" style="50"/>
    <col min="14560" max="14560" width="15.5" style="50" customWidth="1"/>
    <col min="14561" max="14561" width="23" style="50" customWidth="1"/>
    <col min="14562" max="14562" width="21.5" style="50" customWidth="1"/>
    <col min="14563" max="14563" width="13.5" style="50" customWidth="1"/>
    <col min="14564" max="14564" width="21.5" style="50" customWidth="1"/>
    <col min="14565" max="14565" width="13.33203125" style="50" customWidth="1"/>
    <col min="14566" max="14569" width="14.6640625" style="50" customWidth="1"/>
    <col min="14570" max="14570" width="12.6640625" style="50" bestFit="1" customWidth="1"/>
    <col min="14571" max="14571" width="11.83203125" style="50" bestFit="1" customWidth="1"/>
    <col min="14572" max="14572" width="31.6640625" style="50" bestFit="1" customWidth="1"/>
    <col min="14573" max="14574" width="12.5" style="50" customWidth="1"/>
    <col min="14575" max="14575" width="12.5" style="50" bestFit="1" customWidth="1"/>
    <col min="14576" max="14576" width="10.1640625" style="50" bestFit="1" customWidth="1"/>
    <col min="14577" max="14577" width="8.83203125" style="50"/>
    <col min="14578" max="14578" width="12.33203125" style="50" bestFit="1" customWidth="1"/>
    <col min="14579" max="14580" width="13.1640625" style="50" bestFit="1" customWidth="1"/>
    <col min="14581" max="14583" width="14.1640625" style="50" bestFit="1" customWidth="1"/>
    <col min="14584" max="14584" width="16.1640625" style="50" bestFit="1" customWidth="1"/>
    <col min="14585" max="14585" width="21.83203125" style="50" bestFit="1" customWidth="1"/>
    <col min="14586" max="14586" width="21.83203125" style="50" customWidth="1"/>
    <col min="14587" max="14587" width="19.1640625" style="50" bestFit="1" customWidth="1"/>
    <col min="14588" max="14815" width="8.83203125" style="50"/>
    <col min="14816" max="14816" width="15.5" style="50" customWidth="1"/>
    <col min="14817" max="14817" width="23" style="50" customWidth="1"/>
    <col min="14818" max="14818" width="21.5" style="50" customWidth="1"/>
    <col min="14819" max="14819" width="13.5" style="50" customWidth="1"/>
    <col min="14820" max="14820" width="21.5" style="50" customWidth="1"/>
    <col min="14821" max="14821" width="13.33203125" style="50" customWidth="1"/>
    <col min="14822" max="14825" width="14.6640625" style="50" customWidth="1"/>
    <col min="14826" max="14826" width="12.6640625" style="50" bestFit="1" customWidth="1"/>
    <col min="14827" max="14827" width="11.83203125" style="50" bestFit="1" customWidth="1"/>
    <col min="14828" max="14828" width="31.6640625" style="50" bestFit="1" customWidth="1"/>
    <col min="14829" max="14830" width="12.5" style="50" customWidth="1"/>
    <col min="14831" max="14831" width="12.5" style="50" bestFit="1" customWidth="1"/>
    <col min="14832" max="14832" width="10.1640625" style="50" bestFit="1" customWidth="1"/>
    <col min="14833" max="14833" width="8.83203125" style="50"/>
    <col min="14834" max="14834" width="12.33203125" style="50" bestFit="1" customWidth="1"/>
    <col min="14835" max="14836" width="13.1640625" style="50" bestFit="1" customWidth="1"/>
    <col min="14837" max="14839" width="14.1640625" style="50" bestFit="1" customWidth="1"/>
    <col min="14840" max="14840" width="16.1640625" style="50" bestFit="1" customWidth="1"/>
    <col min="14841" max="14841" width="21.83203125" style="50" bestFit="1" customWidth="1"/>
    <col min="14842" max="14842" width="21.83203125" style="50" customWidth="1"/>
    <col min="14843" max="14843" width="19.1640625" style="50" bestFit="1" customWidth="1"/>
    <col min="14844" max="15071" width="8.83203125" style="50"/>
    <col min="15072" max="15072" width="15.5" style="50" customWidth="1"/>
    <col min="15073" max="15073" width="23" style="50" customWidth="1"/>
    <col min="15074" max="15074" width="21.5" style="50" customWidth="1"/>
    <col min="15075" max="15075" width="13.5" style="50" customWidth="1"/>
    <col min="15076" max="15076" width="21.5" style="50" customWidth="1"/>
    <col min="15077" max="15077" width="13.33203125" style="50" customWidth="1"/>
    <col min="15078" max="15081" width="14.6640625" style="50" customWidth="1"/>
    <col min="15082" max="15082" width="12.6640625" style="50" bestFit="1" customWidth="1"/>
    <col min="15083" max="15083" width="11.83203125" style="50" bestFit="1" customWidth="1"/>
    <col min="15084" max="15084" width="31.6640625" style="50" bestFit="1" customWidth="1"/>
    <col min="15085" max="15086" width="12.5" style="50" customWidth="1"/>
    <col min="15087" max="15087" width="12.5" style="50" bestFit="1" customWidth="1"/>
    <col min="15088" max="15088" width="10.1640625" style="50" bestFit="1" customWidth="1"/>
    <col min="15089" max="15089" width="8.83203125" style="50"/>
    <col min="15090" max="15090" width="12.33203125" style="50" bestFit="1" customWidth="1"/>
    <col min="15091" max="15092" width="13.1640625" style="50" bestFit="1" customWidth="1"/>
    <col min="15093" max="15095" width="14.1640625" style="50" bestFit="1" customWidth="1"/>
    <col min="15096" max="15096" width="16.1640625" style="50" bestFit="1" customWidth="1"/>
    <col min="15097" max="15097" width="21.83203125" style="50" bestFit="1" customWidth="1"/>
    <col min="15098" max="15098" width="21.83203125" style="50" customWidth="1"/>
    <col min="15099" max="15099" width="19.1640625" style="50" bestFit="1" customWidth="1"/>
    <col min="15100" max="15327" width="8.83203125" style="50"/>
    <col min="15328" max="15328" width="15.5" style="50" customWidth="1"/>
    <col min="15329" max="15329" width="23" style="50" customWidth="1"/>
    <col min="15330" max="15330" width="21.5" style="50" customWidth="1"/>
    <col min="15331" max="15331" width="13.5" style="50" customWidth="1"/>
    <col min="15332" max="15332" width="21.5" style="50" customWidth="1"/>
    <col min="15333" max="15333" width="13.33203125" style="50" customWidth="1"/>
    <col min="15334" max="15337" width="14.6640625" style="50" customWidth="1"/>
    <col min="15338" max="15338" width="12.6640625" style="50" bestFit="1" customWidth="1"/>
    <col min="15339" max="15339" width="11.83203125" style="50" bestFit="1" customWidth="1"/>
    <col min="15340" max="15340" width="31.6640625" style="50" bestFit="1" customWidth="1"/>
    <col min="15341" max="15342" width="12.5" style="50" customWidth="1"/>
    <col min="15343" max="15343" width="12.5" style="50" bestFit="1" customWidth="1"/>
    <col min="15344" max="15344" width="10.1640625" style="50" bestFit="1" customWidth="1"/>
    <col min="15345" max="15345" width="8.83203125" style="50"/>
    <col min="15346" max="15346" width="12.33203125" style="50" bestFit="1" customWidth="1"/>
    <col min="15347" max="15348" width="13.1640625" style="50" bestFit="1" customWidth="1"/>
    <col min="15349" max="15351" width="14.1640625" style="50" bestFit="1" customWidth="1"/>
    <col min="15352" max="15352" width="16.1640625" style="50" bestFit="1" customWidth="1"/>
    <col min="15353" max="15353" width="21.83203125" style="50" bestFit="1" customWidth="1"/>
    <col min="15354" max="15354" width="21.83203125" style="50" customWidth="1"/>
    <col min="15355" max="15355" width="19.1640625" style="50" bestFit="1" customWidth="1"/>
    <col min="15356" max="15583" width="8.83203125" style="50"/>
    <col min="15584" max="15584" width="15.5" style="50" customWidth="1"/>
    <col min="15585" max="15585" width="23" style="50" customWidth="1"/>
    <col min="15586" max="15586" width="21.5" style="50" customWidth="1"/>
    <col min="15587" max="15587" width="13.5" style="50" customWidth="1"/>
    <col min="15588" max="15588" width="21.5" style="50" customWidth="1"/>
    <col min="15589" max="15589" width="13.33203125" style="50" customWidth="1"/>
    <col min="15590" max="15593" width="14.6640625" style="50" customWidth="1"/>
    <col min="15594" max="15594" width="12.6640625" style="50" bestFit="1" customWidth="1"/>
    <col min="15595" max="15595" width="11.83203125" style="50" bestFit="1" customWidth="1"/>
    <col min="15596" max="15596" width="31.6640625" style="50" bestFit="1" customWidth="1"/>
    <col min="15597" max="15598" width="12.5" style="50" customWidth="1"/>
    <col min="15599" max="15599" width="12.5" style="50" bestFit="1" customWidth="1"/>
    <col min="15600" max="15600" width="10.1640625" style="50" bestFit="1" customWidth="1"/>
    <col min="15601" max="15601" width="8.83203125" style="50"/>
    <col min="15602" max="15602" width="12.33203125" style="50" bestFit="1" customWidth="1"/>
    <col min="15603" max="15604" width="13.1640625" style="50" bestFit="1" customWidth="1"/>
    <col min="15605" max="15607" width="14.1640625" style="50" bestFit="1" customWidth="1"/>
    <col min="15608" max="15608" width="16.1640625" style="50" bestFit="1" customWidth="1"/>
    <col min="15609" max="15609" width="21.83203125" style="50" bestFit="1" customWidth="1"/>
    <col min="15610" max="15610" width="21.83203125" style="50" customWidth="1"/>
    <col min="15611" max="15611" width="19.1640625" style="50" bestFit="1" customWidth="1"/>
    <col min="15612" max="15839" width="8.83203125" style="50"/>
    <col min="15840" max="15840" width="15.5" style="50" customWidth="1"/>
    <col min="15841" max="15841" width="23" style="50" customWidth="1"/>
    <col min="15842" max="15842" width="21.5" style="50" customWidth="1"/>
    <col min="15843" max="15843" width="13.5" style="50" customWidth="1"/>
    <col min="15844" max="15844" width="21.5" style="50" customWidth="1"/>
    <col min="15845" max="15845" width="13.33203125" style="50" customWidth="1"/>
    <col min="15846" max="15849" width="14.6640625" style="50" customWidth="1"/>
    <col min="15850" max="15850" width="12.6640625" style="50" bestFit="1" customWidth="1"/>
    <col min="15851" max="15851" width="11.83203125" style="50" bestFit="1" customWidth="1"/>
    <col min="15852" max="15852" width="31.6640625" style="50" bestFit="1" customWidth="1"/>
    <col min="15853" max="15854" width="12.5" style="50" customWidth="1"/>
    <col min="15855" max="15855" width="12.5" style="50" bestFit="1" customWidth="1"/>
    <col min="15856" max="15856" width="10.1640625" style="50" bestFit="1" customWidth="1"/>
    <col min="15857" max="15857" width="8.83203125" style="50"/>
    <col min="15858" max="15858" width="12.33203125" style="50" bestFit="1" customWidth="1"/>
    <col min="15859" max="15860" width="13.1640625" style="50" bestFit="1" customWidth="1"/>
    <col min="15861" max="15863" width="14.1640625" style="50" bestFit="1" customWidth="1"/>
    <col min="15864" max="15864" width="16.1640625" style="50" bestFit="1" customWidth="1"/>
    <col min="15865" max="15865" width="21.83203125" style="50" bestFit="1" customWidth="1"/>
    <col min="15866" max="15866" width="21.83203125" style="50" customWidth="1"/>
    <col min="15867" max="15867" width="19.1640625" style="50" bestFit="1" customWidth="1"/>
    <col min="15868" max="16095" width="8.83203125" style="50"/>
    <col min="16096" max="16096" width="15.5" style="50" customWidth="1"/>
    <col min="16097" max="16097" width="23" style="50" customWidth="1"/>
    <col min="16098" max="16098" width="21.5" style="50" customWidth="1"/>
    <col min="16099" max="16099" width="13.5" style="50" customWidth="1"/>
    <col min="16100" max="16100" width="21.5" style="50" customWidth="1"/>
    <col min="16101" max="16101" width="13.33203125" style="50" customWidth="1"/>
    <col min="16102" max="16105" width="14.6640625" style="50" customWidth="1"/>
    <col min="16106" max="16106" width="12.6640625" style="50" bestFit="1" customWidth="1"/>
    <col min="16107" max="16107" width="11.83203125" style="50" bestFit="1" customWidth="1"/>
    <col min="16108" max="16108" width="31.6640625" style="50" bestFit="1" customWidth="1"/>
    <col min="16109" max="16110" width="12.5" style="50" customWidth="1"/>
    <col min="16111" max="16111" width="12.5" style="50" bestFit="1" customWidth="1"/>
    <col min="16112" max="16112" width="10.1640625" style="50" bestFit="1" customWidth="1"/>
    <col min="16113" max="16113" width="8.83203125" style="50"/>
    <col min="16114" max="16114" width="12.33203125" style="50" bestFit="1" customWidth="1"/>
    <col min="16115" max="16116" width="13.1640625" style="50" bestFit="1" customWidth="1"/>
    <col min="16117" max="16119" width="14.1640625" style="50" bestFit="1" customWidth="1"/>
    <col min="16120" max="16120" width="16.1640625" style="50" bestFit="1" customWidth="1"/>
    <col min="16121" max="16121" width="21.83203125" style="50" bestFit="1" customWidth="1"/>
    <col min="16122" max="16122" width="21.83203125" style="50" customWidth="1"/>
    <col min="16123" max="16123" width="19.1640625" style="50" bestFit="1" customWidth="1"/>
    <col min="16124" max="16384" width="8.83203125" style="50"/>
  </cols>
  <sheetData>
    <row r="1" spans="1:37" x14ac:dyDescent="0.2">
      <c r="A1" s="87" t="s">
        <v>125</v>
      </c>
      <c r="C1" s="42"/>
      <c r="D1" s="42"/>
      <c r="E1" s="42"/>
      <c r="F1" s="42"/>
      <c r="P1" s="45"/>
      <c r="Q1" s="46" t="s">
        <v>177</v>
      </c>
      <c r="R1" s="47">
        <f>[1]Blanks!$K$5</f>
        <v>18.166666666666668</v>
      </c>
      <c r="S1" s="46" t="s">
        <v>178</v>
      </c>
      <c r="T1" s="47">
        <f>[1]Blanks!$C$5</f>
        <v>17.857142857142858</v>
      </c>
    </row>
    <row r="2" spans="1:37" x14ac:dyDescent="0.2">
      <c r="A2" s="52"/>
      <c r="C2" s="42"/>
      <c r="D2" s="42"/>
      <c r="E2" s="42"/>
      <c r="F2" s="42"/>
      <c r="P2" s="45"/>
      <c r="AG2" s="53" t="s">
        <v>36</v>
      </c>
      <c r="AH2" s="54" t="s">
        <v>37</v>
      </c>
      <c r="AI2" s="54"/>
      <c r="AJ2" s="54"/>
      <c r="AK2" s="54"/>
    </row>
    <row r="3" spans="1:37" ht="18" x14ac:dyDescent="0.25">
      <c r="A3" s="52"/>
      <c r="C3" s="55" t="s">
        <v>179</v>
      </c>
      <c r="D3" s="55" t="s">
        <v>180</v>
      </c>
      <c r="E3" s="55" t="s">
        <v>181</v>
      </c>
      <c r="F3" s="55" t="s">
        <v>182</v>
      </c>
      <c r="G3" s="56" t="s">
        <v>25</v>
      </c>
      <c r="H3" s="56" t="s">
        <v>183</v>
      </c>
      <c r="I3" s="56" t="s">
        <v>184</v>
      </c>
      <c r="J3" s="55" t="s">
        <v>185</v>
      </c>
      <c r="K3" s="56" t="s">
        <v>186</v>
      </c>
      <c r="L3" s="56" t="s">
        <v>187</v>
      </c>
      <c r="M3" s="56" t="s">
        <v>188</v>
      </c>
      <c r="N3" s="56" t="s">
        <v>189</v>
      </c>
      <c r="O3" s="57" t="s">
        <v>190</v>
      </c>
      <c r="P3" s="56" t="s">
        <v>190</v>
      </c>
      <c r="Q3" s="58" t="s">
        <v>191</v>
      </c>
      <c r="R3" s="59" t="s">
        <v>192</v>
      </c>
      <c r="S3" s="58" t="s">
        <v>193</v>
      </c>
      <c r="T3" s="59" t="s">
        <v>194</v>
      </c>
      <c r="U3" s="60" t="s">
        <v>195</v>
      </c>
      <c r="V3" s="61" t="s">
        <v>196</v>
      </c>
      <c r="W3" s="42" t="s">
        <v>197</v>
      </c>
      <c r="X3" s="42" t="s">
        <v>198</v>
      </c>
      <c r="Y3" s="85" t="s">
        <v>199</v>
      </c>
      <c r="Z3" s="85" t="s">
        <v>200</v>
      </c>
      <c r="AA3" s="22" t="s">
        <v>46</v>
      </c>
      <c r="AB3" s="62" t="s">
        <v>201</v>
      </c>
      <c r="AC3" s="42" t="s">
        <v>202</v>
      </c>
      <c r="AD3" s="42" t="s">
        <v>202</v>
      </c>
      <c r="AE3" s="42" t="s">
        <v>203</v>
      </c>
      <c r="AF3" s="42" t="s">
        <v>204</v>
      </c>
      <c r="AG3" s="63" t="s">
        <v>44</v>
      </c>
      <c r="AH3" s="64" t="s">
        <v>45</v>
      </c>
      <c r="AI3" s="42" t="s">
        <v>202</v>
      </c>
      <c r="AJ3" s="42" t="s">
        <v>203</v>
      </c>
      <c r="AK3" s="42" t="s">
        <v>204</v>
      </c>
    </row>
    <row r="4" spans="1:37" s="76" customFormat="1" ht="17" x14ac:dyDescent="0.2">
      <c r="A4" s="65" t="s">
        <v>48</v>
      </c>
      <c r="B4" s="65" t="s">
        <v>49</v>
      </c>
      <c r="C4" s="66" t="s">
        <v>30</v>
      </c>
      <c r="D4" s="66" t="s">
        <v>30</v>
      </c>
      <c r="E4" s="66" t="s">
        <v>30</v>
      </c>
      <c r="F4" s="66" t="s">
        <v>30</v>
      </c>
      <c r="G4" s="67" t="s">
        <v>30</v>
      </c>
      <c r="H4" s="67" t="s">
        <v>30</v>
      </c>
      <c r="I4" s="67" t="s">
        <v>30</v>
      </c>
      <c r="J4" s="66" t="s">
        <v>30</v>
      </c>
      <c r="K4" s="67" t="s">
        <v>30</v>
      </c>
      <c r="L4" s="67" t="s">
        <v>30</v>
      </c>
      <c r="M4" s="67" t="s">
        <v>205</v>
      </c>
      <c r="N4" s="67" t="s">
        <v>205</v>
      </c>
      <c r="O4" s="68" t="s">
        <v>30</v>
      </c>
      <c r="P4" s="69" t="s">
        <v>205</v>
      </c>
      <c r="Q4" s="70"/>
      <c r="R4" s="71" t="s">
        <v>206</v>
      </c>
      <c r="S4" s="70"/>
      <c r="T4" s="71" t="s">
        <v>206</v>
      </c>
      <c r="U4" s="65"/>
      <c r="V4" s="72" t="s">
        <v>207</v>
      </c>
      <c r="W4" s="67"/>
      <c r="X4" s="67"/>
      <c r="Y4" s="86" t="s">
        <v>208</v>
      </c>
      <c r="Z4" s="86"/>
      <c r="AA4" s="28" t="s">
        <v>56</v>
      </c>
      <c r="AB4" s="73"/>
      <c r="AC4" s="67" t="s">
        <v>209</v>
      </c>
      <c r="AD4" s="67" t="s">
        <v>210</v>
      </c>
      <c r="AE4" s="67" t="s">
        <v>210</v>
      </c>
      <c r="AF4" s="67" t="s">
        <v>210</v>
      </c>
      <c r="AG4" s="74" t="s">
        <v>53</v>
      </c>
      <c r="AH4" s="75" t="s">
        <v>55</v>
      </c>
      <c r="AI4" s="67" t="s">
        <v>211</v>
      </c>
      <c r="AJ4" s="67" t="s">
        <v>211</v>
      </c>
      <c r="AK4" s="67" t="s">
        <v>211</v>
      </c>
    </row>
    <row r="5" spans="1:37" x14ac:dyDescent="0.2">
      <c r="A5" t="s">
        <v>126</v>
      </c>
      <c r="B5" s="30" t="s">
        <v>58</v>
      </c>
      <c r="C5" s="77">
        <v>16.12</v>
      </c>
      <c r="D5" s="77">
        <v>19.59</v>
      </c>
      <c r="E5" s="77">
        <v>13.32</v>
      </c>
      <c r="F5" s="78">
        <v>23.21</v>
      </c>
      <c r="G5" s="43">
        <f>D5-C5</f>
        <v>3.4699999999999989</v>
      </c>
      <c r="H5" s="43">
        <f>F5-E5</f>
        <v>9.89</v>
      </c>
      <c r="I5" s="43">
        <f>H5-G5</f>
        <v>6.4200000000000017</v>
      </c>
      <c r="J5" s="78">
        <v>15.3</v>
      </c>
      <c r="K5" s="43">
        <f t="shared" ref="K5:K7" si="0">J5-E5</f>
        <v>1.9800000000000004</v>
      </c>
      <c r="L5" s="43">
        <f t="shared" ref="L5:L34" si="1">G5-K5</f>
        <v>1.4899999999999984</v>
      </c>
      <c r="M5" s="43">
        <f t="shared" ref="M5:M34" si="2">L5*1.025</f>
        <v>1.5272499999999982</v>
      </c>
      <c r="N5" s="43">
        <f t="shared" ref="N5:N34" si="3">I5*1.1</f>
        <v>7.0620000000000021</v>
      </c>
      <c r="O5" s="44">
        <f t="shared" ref="O5:O34" si="4">H5-K5</f>
        <v>7.91</v>
      </c>
      <c r="P5" s="79">
        <f t="shared" ref="P5:P34" si="5">M5+N5</f>
        <v>8.5892499999999998</v>
      </c>
      <c r="Q5" s="80">
        <v>22</v>
      </c>
      <c r="R5" s="46">
        <f>Q5-R$1</f>
        <v>3.8333333333333321</v>
      </c>
      <c r="S5" s="80">
        <v>37391</v>
      </c>
      <c r="T5" s="46">
        <f t="shared" ref="T5:T34" si="6">S5-T$1</f>
        <v>37373.142857142855</v>
      </c>
      <c r="U5" s="48">
        <f t="shared" ref="U5:U34" si="7">(T5*P5)/0.1</f>
        <v>3210072.6728571425</v>
      </c>
      <c r="V5" s="49">
        <f t="shared" ref="V5:V34" si="8">U5+R5</f>
        <v>3210076.506190476</v>
      </c>
      <c r="W5" s="43">
        <f>U5/V5</f>
        <v>0.99999880584362211</v>
      </c>
      <c r="X5" s="43">
        <f t="shared" ref="X5:X34" si="9">R5/V5</f>
        <v>1.1941563778747752E-6</v>
      </c>
      <c r="Y5" s="84">
        <v>20</v>
      </c>
      <c r="Z5" s="84">
        <v>0.8</v>
      </c>
      <c r="AA5" s="34">
        <v>4.1666666666666664E-2</v>
      </c>
      <c r="AB5" s="50">
        <v>1.06</v>
      </c>
      <c r="AC5" s="43">
        <f>X5*Y5*Z5*(1/AA5)*AB5</f>
        <v>4.8606941205014856E-4</v>
      </c>
      <c r="AD5" s="43">
        <f>AC5*1000</f>
        <v>0.48606941205014853</v>
      </c>
      <c r="AE5" s="81">
        <f>AVERAGE(AD5:AD5)</f>
        <v>0.48606941205014853</v>
      </c>
      <c r="AF5" s="81" t="e">
        <f>STDEV(AD5:AD5)</f>
        <v>#DIV/0!</v>
      </c>
      <c r="AG5" s="82">
        <v>3.2166666666666668</v>
      </c>
      <c r="AH5" s="43">
        <v>0.5</v>
      </c>
      <c r="AI5" s="43">
        <f t="shared" ref="AI5:AI34" si="10">AD5/24</f>
        <v>2.0252892168756188E-2</v>
      </c>
      <c r="AJ5" s="81">
        <f>AVERAGE(AI5:AI5)</f>
        <v>2.0252892168756188E-2</v>
      </c>
      <c r="AK5" s="81" t="e">
        <f>STDEV(AI5:AI5)</f>
        <v>#DIV/0!</v>
      </c>
    </row>
    <row r="6" spans="1:37" x14ac:dyDescent="0.2">
      <c r="A6" t="s">
        <v>129</v>
      </c>
      <c r="B6" s="37" t="s">
        <v>62</v>
      </c>
      <c r="C6" s="78">
        <v>16.059999999999999</v>
      </c>
      <c r="D6" s="78">
        <v>20.22</v>
      </c>
      <c r="E6" s="78">
        <v>13.36</v>
      </c>
      <c r="F6" s="78">
        <v>24.13</v>
      </c>
      <c r="G6" s="43">
        <f t="shared" ref="G6:G34" si="11">D6-C6</f>
        <v>4.16</v>
      </c>
      <c r="H6" s="43">
        <f t="shared" ref="H6:H34" si="12">F6-E6</f>
        <v>10.77</v>
      </c>
      <c r="I6" s="43">
        <f t="shared" ref="I6:I34" si="13">H6-G6</f>
        <v>6.6099999999999994</v>
      </c>
      <c r="J6" s="78">
        <v>16.239999999999998</v>
      </c>
      <c r="K6" s="43">
        <f t="shared" si="0"/>
        <v>2.879999999999999</v>
      </c>
      <c r="L6" s="43">
        <f t="shared" si="1"/>
        <v>1.2800000000000011</v>
      </c>
      <c r="M6" s="43">
        <f t="shared" si="2"/>
        <v>1.3120000000000009</v>
      </c>
      <c r="N6" s="43">
        <f t="shared" si="3"/>
        <v>7.2709999999999999</v>
      </c>
      <c r="O6" s="44">
        <f t="shared" si="4"/>
        <v>7.8900000000000006</v>
      </c>
      <c r="P6" s="79">
        <f t="shared" si="5"/>
        <v>8.5830000000000002</v>
      </c>
      <c r="Q6" s="80">
        <v>22</v>
      </c>
      <c r="R6" s="46">
        <f t="shared" ref="R6:R34" si="14">Q6-R$1</f>
        <v>3.8333333333333321</v>
      </c>
      <c r="S6" s="80">
        <v>37615</v>
      </c>
      <c r="T6" s="46">
        <f t="shared" si="6"/>
        <v>37597.142857142855</v>
      </c>
      <c r="U6" s="48">
        <f t="shared" si="7"/>
        <v>3226962.7714285711</v>
      </c>
      <c r="V6" s="49">
        <f t="shared" si="8"/>
        <v>3226966.6047619046</v>
      </c>
      <c r="W6" s="43">
        <f t="shared" ref="W6:W34" si="15">U6/V6</f>
        <v>0.99999881209389407</v>
      </c>
      <c r="X6" s="43">
        <f t="shared" si="9"/>
        <v>1.1879061059003947E-6</v>
      </c>
      <c r="Y6" s="84">
        <v>20</v>
      </c>
      <c r="Z6" s="84">
        <v>0.8</v>
      </c>
      <c r="AA6" s="34">
        <v>4.1666666666666595E-2</v>
      </c>
      <c r="AB6" s="50">
        <v>1.06</v>
      </c>
      <c r="AC6" s="43">
        <f t="shared" ref="AC6:AC14" si="16">X6*Y6*Z6*(1/AA6)*AB6</f>
        <v>4.8352530134569764E-4</v>
      </c>
      <c r="AD6" s="43">
        <f t="shared" ref="AD6:AD14" si="17">AC6*1000</f>
        <v>0.48352530134569766</v>
      </c>
      <c r="AE6" s="81">
        <f>AVERAGE(AD6:AD6)</f>
        <v>0.48352530134569766</v>
      </c>
      <c r="AF6" s="81" t="e">
        <f>STDEV(AD6:AD6)</f>
        <v>#DIV/0!</v>
      </c>
      <c r="AG6" s="82">
        <v>15.583333333333332</v>
      </c>
      <c r="AH6" s="43">
        <v>0.49999999999999911</v>
      </c>
      <c r="AI6" s="43">
        <f t="shared" si="10"/>
        <v>2.0146887556070737E-2</v>
      </c>
      <c r="AJ6" s="81">
        <f>AVERAGE(AI6:AI6)</f>
        <v>2.0146887556070737E-2</v>
      </c>
      <c r="AK6" s="81" t="e">
        <f>STDEV(AI6:AI6)</f>
        <v>#DIV/0!</v>
      </c>
    </row>
    <row r="7" spans="1:37" x14ac:dyDescent="0.2">
      <c r="A7" t="s">
        <v>132</v>
      </c>
      <c r="B7" s="38" t="s">
        <v>66</v>
      </c>
      <c r="C7" s="78">
        <v>16.2</v>
      </c>
      <c r="D7" s="78">
        <v>19.97</v>
      </c>
      <c r="E7" s="78">
        <v>13.39</v>
      </c>
      <c r="F7" s="78">
        <v>24.04</v>
      </c>
      <c r="G7" s="43">
        <f t="shared" si="11"/>
        <v>3.7699999999999996</v>
      </c>
      <c r="H7" s="43">
        <f t="shared" si="12"/>
        <v>10.649999999999999</v>
      </c>
      <c r="I7" s="43">
        <f t="shared" si="13"/>
        <v>6.879999999999999</v>
      </c>
      <c r="J7" s="78">
        <v>15.31</v>
      </c>
      <c r="K7" s="43">
        <f t="shared" si="0"/>
        <v>1.92</v>
      </c>
      <c r="L7" s="43">
        <f t="shared" si="1"/>
        <v>1.8499999999999996</v>
      </c>
      <c r="M7" s="43">
        <f t="shared" si="2"/>
        <v>1.8962499999999995</v>
      </c>
      <c r="N7" s="43">
        <f t="shared" si="3"/>
        <v>7.5679999999999996</v>
      </c>
      <c r="O7" s="44">
        <f t="shared" si="4"/>
        <v>8.7299999999999986</v>
      </c>
      <c r="P7" s="79">
        <f t="shared" si="5"/>
        <v>9.4642499999999998</v>
      </c>
      <c r="Q7" s="80">
        <v>24</v>
      </c>
      <c r="R7" s="46">
        <f t="shared" si="14"/>
        <v>5.8333333333333321</v>
      </c>
      <c r="S7" s="80">
        <v>37223</v>
      </c>
      <c r="T7" s="46">
        <f t="shared" si="6"/>
        <v>37205.142857142855</v>
      </c>
      <c r="U7" s="48">
        <f t="shared" si="7"/>
        <v>3521187.7328571426</v>
      </c>
      <c r="V7" s="49">
        <f t="shared" si="8"/>
        <v>3521193.5661904761</v>
      </c>
      <c r="W7" s="43">
        <f t="shared" si="15"/>
        <v>0.99999834336476434</v>
      </c>
      <c r="X7" s="43">
        <f t="shared" si="9"/>
        <v>1.6566352356608227E-6</v>
      </c>
      <c r="Y7" s="84">
        <v>20</v>
      </c>
      <c r="Z7" s="84">
        <v>0.8</v>
      </c>
      <c r="AA7" s="34">
        <v>4.1666666666666664E-2</v>
      </c>
      <c r="AB7" s="50">
        <v>1.06</v>
      </c>
      <c r="AC7" s="43">
        <f t="shared" si="16"/>
        <v>6.7431680632338133E-4</v>
      </c>
      <c r="AD7" s="43">
        <f t="shared" si="17"/>
        <v>0.67431680632338131</v>
      </c>
      <c r="AE7" s="81">
        <f>AVERAGE(AD7:AD7)</f>
        <v>0.67431680632338131</v>
      </c>
      <c r="AF7" s="81" t="e">
        <f>STDEV(AD7:AD7)</f>
        <v>#DIV/0!</v>
      </c>
      <c r="AG7" s="82">
        <v>19.25</v>
      </c>
      <c r="AH7" s="43">
        <v>0.5</v>
      </c>
      <c r="AI7" s="43">
        <f t="shared" si="10"/>
        <v>2.8096533596807555E-2</v>
      </c>
      <c r="AJ7" s="81">
        <f>AVERAGE(AI7:AI7)</f>
        <v>2.8096533596807555E-2</v>
      </c>
      <c r="AK7" s="81" t="e">
        <f>STDEV(AI7:AI7)</f>
        <v>#DIV/0!</v>
      </c>
    </row>
    <row r="8" spans="1:37" x14ac:dyDescent="0.2">
      <c r="A8" t="s">
        <v>135</v>
      </c>
      <c r="B8" s="38" t="s">
        <v>70</v>
      </c>
      <c r="C8" s="78">
        <v>16.27</v>
      </c>
      <c r="D8" s="78">
        <v>20.239999999999998</v>
      </c>
      <c r="E8" s="78">
        <v>13.42</v>
      </c>
      <c r="F8" s="78">
        <v>24.16</v>
      </c>
      <c r="G8" s="43">
        <f t="shared" si="11"/>
        <v>3.9699999999999989</v>
      </c>
      <c r="H8" s="43">
        <f t="shared" si="12"/>
        <v>10.74</v>
      </c>
      <c r="I8" s="43">
        <f t="shared" si="13"/>
        <v>6.7700000000000014</v>
      </c>
      <c r="J8" s="78">
        <v>15.63</v>
      </c>
      <c r="K8" s="43">
        <f t="shared" ref="K8:K34" si="18">J8-E8</f>
        <v>2.2100000000000009</v>
      </c>
      <c r="L8" s="43">
        <f t="shared" si="1"/>
        <v>1.759999999999998</v>
      </c>
      <c r="M8" s="43">
        <f t="shared" si="2"/>
        <v>1.8039999999999978</v>
      </c>
      <c r="N8" s="43">
        <f t="shared" si="3"/>
        <v>7.4470000000000018</v>
      </c>
      <c r="O8" s="44">
        <f t="shared" si="4"/>
        <v>8.5299999999999994</v>
      </c>
      <c r="P8" s="79">
        <f t="shared" si="5"/>
        <v>9.2509999999999994</v>
      </c>
      <c r="Q8" s="80">
        <v>47</v>
      </c>
      <c r="R8" s="46">
        <f t="shared" si="14"/>
        <v>28.833333333333332</v>
      </c>
      <c r="S8" s="80">
        <v>34935</v>
      </c>
      <c r="T8" s="46">
        <f t="shared" si="6"/>
        <v>34917.142857142855</v>
      </c>
      <c r="U8" s="48">
        <f t="shared" si="7"/>
        <v>3230184.8857142851</v>
      </c>
      <c r="V8" s="49">
        <f t="shared" si="8"/>
        <v>3230213.7190476186</v>
      </c>
      <c r="W8" s="43">
        <f t="shared" si="15"/>
        <v>0.99999107386202857</v>
      </c>
      <c r="X8" s="43">
        <f t="shared" si="9"/>
        <v>8.9261379714016009E-6</v>
      </c>
      <c r="Y8" s="84">
        <v>20</v>
      </c>
      <c r="Z8" s="84">
        <v>0.8</v>
      </c>
      <c r="AA8" s="34">
        <v>5.5555555555555504E-2</v>
      </c>
      <c r="AB8" s="50">
        <v>1.06</v>
      </c>
      <c r="AC8" s="43">
        <f t="shared" si="16"/>
        <v>2.7249713999094836E-3</v>
      </c>
      <c r="AD8" s="43">
        <f t="shared" si="17"/>
        <v>2.7249713999094838</v>
      </c>
      <c r="AE8" s="81">
        <f>AVERAGE(AD8:AD8)</f>
        <v>2.7249713999094838</v>
      </c>
      <c r="AF8" s="81" t="e">
        <f>STDEV(AD8:AD8)</f>
        <v>#DIV/0!</v>
      </c>
      <c r="AG8" s="82">
        <v>22.049999999999997</v>
      </c>
      <c r="AH8" s="43">
        <v>0.66666666666666607</v>
      </c>
      <c r="AI8" s="43">
        <f t="shared" si="10"/>
        <v>0.11354047499622849</v>
      </c>
      <c r="AJ8" s="81">
        <f>AVERAGE(AI8:AI8)</f>
        <v>0.11354047499622849</v>
      </c>
      <c r="AK8" s="81" t="e">
        <f>STDEV(AI8:AI8)</f>
        <v>#DIV/0!</v>
      </c>
    </row>
    <row r="9" spans="1:37" x14ac:dyDescent="0.2">
      <c r="A9" t="s">
        <v>138</v>
      </c>
      <c r="B9" s="38" t="s">
        <v>74</v>
      </c>
      <c r="C9" s="78">
        <v>16.329999999999998</v>
      </c>
      <c r="D9" s="78">
        <v>20.38</v>
      </c>
      <c r="E9" s="78">
        <v>13.41</v>
      </c>
      <c r="F9" s="78">
        <v>24.32</v>
      </c>
      <c r="G9" s="43">
        <f t="shared" si="11"/>
        <v>4.0500000000000007</v>
      </c>
      <c r="H9" s="43">
        <f t="shared" si="12"/>
        <v>10.91</v>
      </c>
      <c r="I9" s="43">
        <f t="shared" si="13"/>
        <v>6.8599999999999994</v>
      </c>
      <c r="J9" s="78">
        <v>15.3</v>
      </c>
      <c r="K9" s="43">
        <f t="shared" si="18"/>
        <v>1.8900000000000006</v>
      </c>
      <c r="L9" s="43">
        <f t="shared" si="1"/>
        <v>2.16</v>
      </c>
      <c r="M9" s="43">
        <f t="shared" si="2"/>
        <v>2.214</v>
      </c>
      <c r="N9" s="43">
        <f t="shared" si="3"/>
        <v>7.5460000000000003</v>
      </c>
      <c r="O9" s="44">
        <f t="shared" si="4"/>
        <v>9.02</v>
      </c>
      <c r="P9" s="79">
        <f t="shared" si="5"/>
        <v>9.76</v>
      </c>
      <c r="Q9" s="80">
        <v>102</v>
      </c>
      <c r="R9" s="46">
        <f t="shared" si="14"/>
        <v>83.833333333333329</v>
      </c>
      <c r="S9" s="80">
        <v>31788</v>
      </c>
      <c r="T9" s="46">
        <f t="shared" si="6"/>
        <v>31770.142857142859</v>
      </c>
      <c r="U9" s="48">
        <f t="shared" si="7"/>
        <v>3100765.9428571425</v>
      </c>
      <c r="V9" s="49">
        <f t="shared" si="8"/>
        <v>3100849.776190476</v>
      </c>
      <c r="W9" s="43">
        <f t="shared" si="15"/>
        <v>0.99997296440028238</v>
      </c>
      <c r="X9" s="43">
        <f t="shared" si="9"/>
        <v>2.7035599717547779E-5</v>
      </c>
      <c r="Y9" s="84">
        <v>20</v>
      </c>
      <c r="Z9" s="84">
        <v>0.8</v>
      </c>
      <c r="AA9" s="34">
        <v>4.1666666666666664E-2</v>
      </c>
      <c r="AB9" s="50">
        <v>1.06</v>
      </c>
      <c r="AC9" s="43">
        <f t="shared" si="16"/>
        <v>1.1004570509030649E-2</v>
      </c>
      <c r="AD9" s="43">
        <f t="shared" si="17"/>
        <v>11.00457050903065</v>
      </c>
      <c r="AE9" s="81">
        <f>AVERAGE(AD9:AD10)</f>
        <v>10.651842581734771</v>
      </c>
      <c r="AF9" s="81">
        <f>STDEV(AD9:AD10)</f>
        <v>0.49883261860958311</v>
      </c>
      <c r="AG9" s="82">
        <v>26.166666666666668</v>
      </c>
      <c r="AH9" s="43">
        <v>0.5</v>
      </c>
      <c r="AI9" s="43">
        <f t="shared" si="10"/>
        <v>0.45852377120961041</v>
      </c>
      <c r="AJ9" s="81">
        <f>AVERAGE(AI9:AI10)</f>
        <v>0.44382677423894878</v>
      </c>
      <c r="AK9" s="81">
        <f>STDEV(AI9:AI10)</f>
        <v>2.0784692442065964E-2</v>
      </c>
    </row>
    <row r="10" spans="1:37" x14ac:dyDescent="0.2">
      <c r="A10" t="s">
        <v>139</v>
      </c>
      <c r="B10" s="38" t="s">
        <v>74</v>
      </c>
      <c r="C10" s="78">
        <v>16.13</v>
      </c>
      <c r="D10" s="78">
        <v>20.100000000000001</v>
      </c>
      <c r="E10" s="78">
        <v>13.15</v>
      </c>
      <c r="F10" s="78">
        <v>23.44</v>
      </c>
      <c r="G10" s="43">
        <f t="shared" si="11"/>
        <v>3.9700000000000024</v>
      </c>
      <c r="H10" s="43">
        <f t="shared" si="12"/>
        <v>10.290000000000001</v>
      </c>
      <c r="I10" s="43">
        <f t="shared" si="13"/>
        <v>6.3199999999999985</v>
      </c>
      <c r="J10" s="78">
        <v>15.24</v>
      </c>
      <c r="K10" s="43">
        <f t="shared" si="18"/>
        <v>2.09</v>
      </c>
      <c r="L10" s="43">
        <f t="shared" si="1"/>
        <v>1.8800000000000026</v>
      </c>
      <c r="M10" s="43">
        <f t="shared" si="2"/>
        <v>1.9270000000000025</v>
      </c>
      <c r="N10" s="43">
        <f t="shared" si="3"/>
        <v>6.9519999999999991</v>
      </c>
      <c r="O10" s="44">
        <f t="shared" si="4"/>
        <v>8.2000000000000011</v>
      </c>
      <c r="P10" s="79">
        <f t="shared" si="5"/>
        <v>8.8790000000000013</v>
      </c>
      <c r="Q10" s="80">
        <v>88</v>
      </c>
      <c r="R10" s="46">
        <f t="shared" si="14"/>
        <v>69.833333333333329</v>
      </c>
      <c r="S10" s="80">
        <v>31101</v>
      </c>
      <c r="T10" s="46">
        <f t="shared" si="6"/>
        <v>31083.142857142859</v>
      </c>
      <c r="U10" s="48">
        <f t="shared" si="7"/>
        <v>2759872.2542857146</v>
      </c>
      <c r="V10" s="49">
        <f t="shared" si="8"/>
        <v>2759942.0876190481</v>
      </c>
      <c r="W10" s="43">
        <f t="shared" si="15"/>
        <v>0.99997469753671764</v>
      </c>
      <c r="X10" s="43">
        <f t="shared" si="9"/>
        <v>2.5302463282328244E-5</v>
      </c>
      <c r="Y10" s="84">
        <v>20</v>
      </c>
      <c r="Z10" s="84">
        <v>0.8</v>
      </c>
      <c r="AA10" s="34">
        <v>4.1666666666666664E-2</v>
      </c>
      <c r="AB10" s="50">
        <v>1.06</v>
      </c>
      <c r="AC10" s="43">
        <f t="shared" si="16"/>
        <v>1.0299114654438892E-2</v>
      </c>
      <c r="AD10" s="43">
        <f t="shared" si="17"/>
        <v>10.299114654438892</v>
      </c>
      <c r="AE10" s="81"/>
      <c r="AF10" s="81"/>
      <c r="AG10" s="82">
        <v>26.166666666666668</v>
      </c>
      <c r="AH10" s="43">
        <v>0.5</v>
      </c>
      <c r="AI10" s="43">
        <f t="shared" si="10"/>
        <v>0.42912977726828716</v>
      </c>
      <c r="AJ10" s="43"/>
      <c r="AK10" s="43"/>
    </row>
    <row r="11" spans="1:37" x14ac:dyDescent="0.2">
      <c r="A11" t="s">
        <v>141</v>
      </c>
      <c r="B11" s="38" t="s">
        <v>78</v>
      </c>
      <c r="C11" s="78">
        <v>16.38</v>
      </c>
      <c r="D11" s="78">
        <v>20.29</v>
      </c>
      <c r="E11" s="78">
        <v>13.4</v>
      </c>
      <c r="F11" s="78">
        <v>24.27</v>
      </c>
      <c r="G11" s="43">
        <f t="shared" si="11"/>
        <v>3.91</v>
      </c>
      <c r="H11" s="43">
        <f t="shared" si="12"/>
        <v>10.87</v>
      </c>
      <c r="I11" s="43">
        <f t="shared" si="13"/>
        <v>6.9599999999999991</v>
      </c>
      <c r="J11" s="78">
        <v>15.23</v>
      </c>
      <c r="K11" s="43">
        <f t="shared" si="18"/>
        <v>1.83</v>
      </c>
      <c r="L11" s="43">
        <f t="shared" si="1"/>
        <v>2.08</v>
      </c>
      <c r="M11" s="43">
        <f t="shared" si="2"/>
        <v>2.1319999999999997</v>
      </c>
      <c r="N11" s="43">
        <f t="shared" si="3"/>
        <v>7.6559999999999997</v>
      </c>
      <c r="O11" s="44">
        <f t="shared" si="4"/>
        <v>9.0399999999999991</v>
      </c>
      <c r="P11" s="79">
        <f t="shared" si="5"/>
        <v>9.7880000000000003</v>
      </c>
      <c r="Q11" s="80">
        <v>100</v>
      </c>
      <c r="R11" s="46">
        <f t="shared" si="14"/>
        <v>81.833333333333329</v>
      </c>
      <c r="S11" s="80">
        <v>32724</v>
      </c>
      <c r="T11" s="46">
        <f t="shared" si="6"/>
        <v>32706.142857142859</v>
      </c>
      <c r="U11" s="48">
        <f t="shared" si="7"/>
        <v>3201277.2628571428</v>
      </c>
      <c r="V11" s="49">
        <f t="shared" si="8"/>
        <v>3201359.0961904763</v>
      </c>
      <c r="W11" s="43">
        <f t="shared" si="15"/>
        <v>0.99997443793998908</v>
      </c>
      <c r="X11" s="43">
        <f t="shared" si="9"/>
        <v>2.5562060010922423E-5</v>
      </c>
      <c r="Y11" s="84">
        <v>20</v>
      </c>
      <c r="Z11" s="84">
        <v>0.8</v>
      </c>
      <c r="AA11" s="34">
        <v>4.3055555555555479E-2</v>
      </c>
      <c r="AB11" s="50">
        <v>1.06</v>
      </c>
      <c r="AC11" s="43">
        <f t="shared" si="16"/>
        <v>1.0069142813076659E-2</v>
      </c>
      <c r="AD11" s="43">
        <f t="shared" si="17"/>
        <v>10.06914281307666</v>
      </c>
      <c r="AE11" s="81">
        <f>AVERAGE(AD11:AD12)</f>
        <v>12.174971866163681</v>
      </c>
      <c r="AF11" s="81">
        <f>STDEV(AD11:AD12)</f>
        <v>2.9780920069149537</v>
      </c>
      <c r="AG11" s="82">
        <v>28.183333333333334</v>
      </c>
      <c r="AH11" s="43">
        <v>0.51666666666666572</v>
      </c>
      <c r="AI11" s="43">
        <f t="shared" si="10"/>
        <v>0.4195476172115275</v>
      </c>
      <c r="AJ11" s="81">
        <f>AVERAGE(AI11:AI12)</f>
        <v>0.50729049442348662</v>
      </c>
      <c r="AK11" s="81">
        <f>STDEV(AI11:AI12)</f>
        <v>0.12408716695478988</v>
      </c>
    </row>
    <row r="12" spans="1:37" x14ac:dyDescent="0.2">
      <c r="A12" t="s">
        <v>142</v>
      </c>
      <c r="B12" s="38" t="s">
        <v>78</v>
      </c>
      <c r="C12" s="78">
        <v>16.34</v>
      </c>
      <c r="D12" s="78">
        <v>20.38</v>
      </c>
      <c r="E12" s="78">
        <v>13.13</v>
      </c>
      <c r="F12" s="78">
        <v>23.35</v>
      </c>
      <c r="G12" s="43">
        <f t="shared" si="11"/>
        <v>4.0399999999999991</v>
      </c>
      <c r="H12" s="43">
        <f t="shared" si="12"/>
        <v>10.220000000000001</v>
      </c>
      <c r="I12" s="43">
        <f t="shared" si="13"/>
        <v>6.1800000000000015</v>
      </c>
      <c r="J12" s="78">
        <v>15.02</v>
      </c>
      <c r="K12" s="43">
        <f t="shared" si="18"/>
        <v>1.8899999999999988</v>
      </c>
      <c r="L12" s="43">
        <f t="shared" si="1"/>
        <v>2.1500000000000004</v>
      </c>
      <c r="M12" s="43">
        <f t="shared" si="2"/>
        <v>2.2037500000000003</v>
      </c>
      <c r="N12" s="43">
        <f t="shared" si="3"/>
        <v>6.7980000000000018</v>
      </c>
      <c r="O12" s="44">
        <f t="shared" si="4"/>
        <v>8.3300000000000018</v>
      </c>
      <c r="P12" s="79">
        <f t="shared" si="5"/>
        <v>9.0017500000000013</v>
      </c>
      <c r="Q12" s="80">
        <v>109</v>
      </c>
      <c r="R12" s="46">
        <f t="shared" si="14"/>
        <v>90.833333333333329</v>
      </c>
      <c r="S12" s="80">
        <v>27850</v>
      </c>
      <c r="T12" s="46">
        <f t="shared" si="6"/>
        <v>27832.142857142859</v>
      </c>
      <c r="U12" s="48">
        <f t="shared" si="7"/>
        <v>2505379.9196428573</v>
      </c>
      <c r="V12" s="49">
        <f t="shared" si="8"/>
        <v>2505470.7529761908</v>
      </c>
      <c r="W12" s="43">
        <f t="shared" si="15"/>
        <v>0.99996374600133509</v>
      </c>
      <c r="X12" s="43">
        <f t="shared" si="9"/>
        <v>3.6253998664895415E-5</v>
      </c>
      <c r="Y12" s="84">
        <v>20</v>
      </c>
      <c r="Z12" s="84">
        <v>0.8</v>
      </c>
      <c r="AA12" s="34">
        <v>4.3055555555555479E-2</v>
      </c>
      <c r="AB12" s="50">
        <v>1.06</v>
      </c>
      <c r="AC12" s="43">
        <f t="shared" si="16"/>
        <v>1.42808009192507E-2</v>
      </c>
      <c r="AD12" s="43">
        <f t="shared" si="17"/>
        <v>14.2808009192507</v>
      </c>
      <c r="AE12" s="81"/>
      <c r="AF12" s="81"/>
      <c r="AG12" s="82">
        <v>28.183333333333334</v>
      </c>
      <c r="AH12" s="43">
        <v>0.51666666666666572</v>
      </c>
      <c r="AI12" s="43">
        <f t="shared" si="10"/>
        <v>0.59503337163544578</v>
      </c>
      <c r="AJ12" s="43"/>
      <c r="AK12" s="43"/>
    </row>
    <row r="13" spans="1:37" x14ac:dyDescent="0.2">
      <c r="A13" t="s">
        <v>144</v>
      </c>
      <c r="B13" s="38" t="s">
        <v>82</v>
      </c>
      <c r="C13" s="78">
        <v>16.170000000000002</v>
      </c>
      <c r="D13" s="78">
        <v>20.440000000000001</v>
      </c>
      <c r="E13" s="78">
        <v>13.46</v>
      </c>
      <c r="F13" s="78">
        <v>24.06</v>
      </c>
      <c r="G13" s="43">
        <f t="shared" si="11"/>
        <v>4.2699999999999996</v>
      </c>
      <c r="H13" s="43">
        <f t="shared" si="12"/>
        <v>10.599999999999998</v>
      </c>
      <c r="I13" s="43">
        <f t="shared" si="13"/>
        <v>6.3299999999999983</v>
      </c>
      <c r="J13" s="78">
        <v>15.63</v>
      </c>
      <c r="K13" s="43">
        <f t="shared" si="18"/>
        <v>2.17</v>
      </c>
      <c r="L13" s="43">
        <f t="shared" si="1"/>
        <v>2.0999999999999996</v>
      </c>
      <c r="M13" s="43">
        <f t="shared" si="2"/>
        <v>2.1524999999999994</v>
      </c>
      <c r="N13" s="43">
        <f t="shared" si="3"/>
        <v>6.9629999999999983</v>
      </c>
      <c r="O13" s="44">
        <f t="shared" si="4"/>
        <v>8.4299999999999979</v>
      </c>
      <c r="P13" s="79">
        <f t="shared" si="5"/>
        <v>9.1154999999999973</v>
      </c>
      <c r="Q13" s="80">
        <v>222</v>
      </c>
      <c r="R13" s="46">
        <f t="shared" si="14"/>
        <v>203.83333333333334</v>
      </c>
      <c r="S13" s="80">
        <v>33262</v>
      </c>
      <c r="T13" s="46">
        <f t="shared" si="6"/>
        <v>33244.142857142855</v>
      </c>
      <c r="U13" s="48">
        <f t="shared" si="7"/>
        <v>3030369.8421428562</v>
      </c>
      <c r="V13" s="49">
        <f t="shared" si="8"/>
        <v>3030573.6754761897</v>
      </c>
      <c r="W13" s="43">
        <f t="shared" si="15"/>
        <v>0.99993274100709617</v>
      </c>
      <c r="X13" s="43">
        <f t="shared" si="9"/>
        <v>6.7258992903812282E-5</v>
      </c>
      <c r="Y13" s="84">
        <v>20</v>
      </c>
      <c r="Z13" s="84">
        <v>0.8</v>
      </c>
      <c r="AA13" s="34">
        <v>4.8611111111111015E-2</v>
      </c>
      <c r="AB13" s="50">
        <v>1.06</v>
      </c>
      <c r="AC13" s="43">
        <f t="shared" si="16"/>
        <v>2.346608611848669E-2</v>
      </c>
      <c r="AD13" s="43">
        <f t="shared" si="17"/>
        <v>23.46608611848669</v>
      </c>
      <c r="AE13" s="81">
        <f>AVERAGE(AD13:AD14)</f>
        <v>34.346816653348597</v>
      </c>
      <c r="AF13" s="81">
        <f>STDEV(AD13:AD14)</f>
        <v>15.387676690928753</v>
      </c>
      <c r="AG13" s="82">
        <v>41.666666666666671</v>
      </c>
      <c r="AH13" s="43">
        <v>0.58333333333333215</v>
      </c>
      <c r="AI13" s="43">
        <f t="shared" si="10"/>
        <v>0.9777535882702787</v>
      </c>
      <c r="AJ13" s="81">
        <f>AVERAGE(AI13:AI14)</f>
        <v>1.4311173605561915</v>
      </c>
      <c r="AK13" s="81">
        <f>STDEV(AI13:AI14)</f>
        <v>0.64115319545536553</v>
      </c>
    </row>
    <row r="14" spans="1:37" x14ac:dyDescent="0.2">
      <c r="A14" t="s">
        <v>145</v>
      </c>
      <c r="B14" s="38" t="s">
        <v>82</v>
      </c>
      <c r="C14" s="78">
        <v>16.03</v>
      </c>
      <c r="D14" s="78">
        <v>20.03</v>
      </c>
      <c r="E14" s="78">
        <v>13.35</v>
      </c>
      <c r="F14" s="78">
        <v>23.68</v>
      </c>
      <c r="G14" s="43">
        <f t="shared" si="11"/>
        <v>4</v>
      </c>
      <c r="H14" s="43">
        <f t="shared" si="12"/>
        <v>10.33</v>
      </c>
      <c r="I14" s="43">
        <f t="shared" si="13"/>
        <v>6.33</v>
      </c>
      <c r="J14" s="78">
        <v>15.2</v>
      </c>
      <c r="K14" s="43">
        <f t="shared" si="18"/>
        <v>1.8499999999999996</v>
      </c>
      <c r="L14" s="43">
        <f t="shared" si="1"/>
        <v>2.1500000000000004</v>
      </c>
      <c r="M14" s="43">
        <f t="shared" si="2"/>
        <v>2.2037500000000003</v>
      </c>
      <c r="N14" s="43">
        <f t="shared" si="3"/>
        <v>6.963000000000001</v>
      </c>
      <c r="O14" s="44">
        <f t="shared" si="4"/>
        <v>8.48</v>
      </c>
      <c r="P14" s="79">
        <f t="shared" si="5"/>
        <v>9.1667500000000004</v>
      </c>
      <c r="Q14" s="80">
        <v>384</v>
      </c>
      <c r="R14" s="46">
        <f t="shared" si="14"/>
        <v>365.83333333333331</v>
      </c>
      <c r="S14" s="80">
        <v>30800</v>
      </c>
      <c r="T14" s="46">
        <f t="shared" si="6"/>
        <v>30782.142857142859</v>
      </c>
      <c r="U14" s="48">
        <f t="shared" si="7"/>
        <v>2821722.0803571427</v>
      </c>
      <c r="V14" s="49">
        <f t="shared" si="8"/>
        <v>2822087.9136904762</v>
      </c>
      <c r="W14" s="43">
        <f t="shared" si="15"/>
        <v>0.99987036784660077</v>
      </c>
      <c r="X14" s="43">
        <f t="shared" si="9"/>
        <v>1.2963215339912247E-4</v>
      </c>
      <c r="Y14" s="84">
        <v>20</v>
      </c>
      <c r="Z14" s="84">
        <v>0.8</v>
      </c>
      <c r="AA14" s="34">
        <v>4.8611111111111015E-2</v>
      </c>
      <c r="AB14" s="50">
        <v>1.06</v>
      </c>
      <c r="AC14" s="43">
        <f t="shared" si="16"/>
        <v>4.5227547188210503E-2</v>
      </c>
      <c r="AD14" s="43">
        <f t="shared" si="17"/>
        <v>45.227547188210501</v>
      </c>
      <c r="AE14" s="81"/>
      <c r="AF14" s="81"/>
      <c r="AG14" s="82">
        <v>41.666666666666671</v>
      </c>
      <c r="AH14" s="43">
        <v>0.58333333333333215</v>
      </c>
      <c r="AI14" s="43">
        <f t="shared" si="10"/>
        <v>1.8844811328421043</v>
      </c>
      <c r="AJ14" s="43"/>
      <c r="AK14" s="43"/>
    </row>
    <row r="15" spans="1:37" x14ac:dyDescent="0.2">
      <c r="A15" t="s">
        <v>147</v>
      </c>
      <c r="B15" s="38" t="s">
        <v>86</v>
      </c>
      <c r="C15" s="78">
        <v>16.09</v>
      </c>
      <c r="D15" s="78">
        <v>19.87</v>
      </c>
      <c r="E15" s="78">
        <v>13.41</v>
      </c>
      <c r="F15" s="78">
        <v>23.99</v>
      </c>
      <c r="G15" s="43">
        <f t="shared" si="11"/>
        <v>3.7800000000000011</v>
      </c>
      <c r="H15" s="43">
        <f t="shared" si="12"/>
        <v>10.579999999999998</v>
      </c>
      <c r="I15" s="43">
        <f t="shared" si="13"/>
        <v>6.7999999999999972</v>
      </c>
      <c r="J15" s="78">
        <v>15.13</v>
      </c>
      <c r="K15" s="43">
        <f t="shared" si="18"/>
        <v>1.7200000000000006</v>
      </c>
      <c r="L15" s="43">
        <f t="shared" si="1"/>
        <v>2.0600000000000005</v>
      </c>
      <c r="M15" s="43">
        <f t="shared" si="2"/>
        <v>2.1115000000000004</v>
      </c>
      <c r="N15" s="43">
        <f t="shared" si="3"/>
        <v>7.4799999999999978</v>
      </c>
      <c r="O15" s="44">
        <f t="shared" si="4"/>
        <v>8.8599999999999977</v>
      </c>
      <c r="P15" s="79">
        <f t="shared" si="5"/>
        <v>9.5914999999999981</v>
      </c>
      <c r="Q15" s="80">
        <v>285</v>
      </c>
      <c r="R15" s="46">
        <f t="shared" si="14"/>
        <v>266.83333333333331</v>
      </c>
      <c r="S15" s="80">
        <v>26463</v>
      </c>
      <c r="T15" s="46">
        <f t="shared" si="6"/>
        <v>26445.142857142859</v>
      </c>
      <c r="U15" s="48">
        <f t="shared" si="7"/>
        <v>2536485.8771428568</v>
      </c>
      <c r="V15" s="49">
        <f t="shared" si="8"/>
        <v>2536752.7104761903</v>
      </c>
      <c r="W15" s="43">
        <f t="shared" si="15"/>
        <v>0.99989481302918037</v>
      </c>
      <c r="X15" s="43">
        <f t="shared" si="9"/>
        <v>1.0518697081957362E-4</v>
      </c>
      <c r="Y15" s="84">
        <v>20</v>
      </c>
      <c r="Z15" s="84">
        <v>0.8</v>
      </c>
      <c r="AA15" s="34">
        <v>4.1666666666666664E-2</v>
      </c>
      <c r="AB15" s="50">
        <v>1.06</v>
      </c>
      <c r="AC15" s="43">
        <f t="shared" ref="AC15:AC34" si="19">X15*Y15*Z15*(1/AA15)*AB15</f>
        <v>4.2815304602399254E-2</v>
      </c>
      <c r="AD15" s="43">
        <f t="shared" ref="AD15:AD34" si="20">AC15*1000</f>
        <v>42.815304602399252</v>
      </c>
      <c r="AE15" s="81">
        <f>AVERAGE(AD15:AD16)</f>
        <v>42.293361748059269</v>
      </c>
      <c r="AF15" s="81">
        <f>STDEV(AD15:AD16)</f>
        <v>0.7381386633913336</v>
      </c>
      <c r="AG15" s="82">
        <v>48.4</v>
      </c>
      <c r="AH15" s="43">
        <v>0.5</v>
      </c>
      <c r="AI15" s="43">
        <f t="shared" si="10"/>
        <v>1.7839710250999687</v>
      </c>
      <c r="AJ15" s="81">
        <f>AVERAGE(AI15:AI16)</f>
        <v>1.762223406169136</v>
      </c>
      <c r="AK15" s="81">
        <f>STDEV(AI15:AI16)</f>
        <v>3.0755777641305569E-2</v>
      </c>
    </row>
    <row r="16" spans="1:37" x14ac:dyDescent="0.2">
      <c r="A16" t="s">
        <v>148</v>
      </c>
      <c r="B16" s="38" t="s">
        <v>86</v>
      </c>
      <c r="C16" s="78">
        <v>16.09</v>
      </c>
      <c r="D16" s="78">
        <v>19.82</v>
      </c>
      <c r="E16" s="78">
        <v>13.32</v>
      </c>
      <c r="F16" s="78">
        <v>23.37</v>
      </c>
      <c r="G16" s="43">
        <f t="shared" si="11"/>
        <v>3.7300000000000004</v>
      </c>
      <c r="H16" s="43">
        <f t="shared" si="12"/>
        <v>10.050000000000001</v>
      </c>
      <c r="I16" s="43">
        <f t="shared" si="13"/>
        <v>6.32</v>
      </c>
      <c r="J16" s="78">
        <v>14.96</v>
      </c>
      <c r="K16" s="43">
        <f t="shared" si="18"/>
        <v>1.6400000000000006</v>
      </c>
      <c r="L16" s="43">
        <f t="shared" si="1"/>
        <v>2.09</v>
      </c>
      <c r="M16" s="43">
        <f t="shared" si="2"/>
        <v>2.1422499999999998</v>
      </c>
      <c r="N16" s="43">
        <f t="shared" si="3"/>
        <v>6.9520000000000008</v>
      </c>
      <c r="O16" s="44">
        <f t="shared" si="4"/>
        <v>8.41</v>
      </c>
      <c r="P16" s="79">
        <f t="shared" si="5"/>
        <v>9.0942500000000006</v>
      </c>
      <c r="Q16" s="80">
        <v>328</v>
      </c>
      <c r="R16" s="46">
        <f t="shared" si="14"/>
        <v>309.83333333333331</v>
      </c>
      <c r="S16" s="80">
        <v>33213</v>
      </c>
      <c r="T16" s="46">
        <f t="shared" si="6"/>
        <v>33195.142857142855</v>
      </c>
      <c r="U16" s="48">
        <f t="shared" si="7"/>
        <v>3018849.279285714</v>
      </c>
      <c r="V16" s="49">
        <f t="shared" si="8"/>
        <v>3019159.1126190475</v>
      </c>
      <c r="W16" s="43">
        <f t="shared" si="15"/>
        <v>0.99989737760688446</v>
      </c>
      <c r="X16" s="43">
        <f t="shared" si="9"/>
        <v>1.0262239311546598E-4</v>
      </c>
      <c r="Y16" s="84">
        <v>20</v>
      </c>
      <c r="Z16" s="84">
        <v>0.8</v>
      </c>
      <c r="AA16" s="34">
        <v>4.1666666666666664E-2</v>
      </c>
      <c r="AB16" s="50">
        <v>1.06</v>
      </c>
      <c r="AC16" s="43">
        <f t="shared" si="19"/>
        <v>4.1771418893719277E-2</v>
      </c>
      <c r="AD16" s="43">
        <f t="shared" si="20"/>
        <v>41.771418893719279</v>
      </c>
      <c r="AE16" s="81"/>
      <c r="AF16" s="81"/>
      <c r="AG16" s="82">
        <v>48.4</v>
      </c>
      <c r="AH16" s="43">
        <v>0.5</v>
      </c>
      <c r="AI16" s="43">
        <f t="shared" si="10"/>
        <v>1.7404757872383032</v>
      </c>
      <c r="AJ16" s="43"/>
      <c r="AK16" s="43"/>
    </row>
    <row r="17" spans="1:37" x14ac:dyDescent="0.2">
      <c r="A17" t="s">
        <v>150</v>
      </c>
      <c r="B17" s="38" t="s">
        <v>90</v>
      </c>
      <c r="C17" s="78">
        <v>16.309999999999999</v>
      </c>
      <c r="D17" s="78">
        <v>19.96</v>
      </c>
      <c r="E17" s="78">
        <v>13.54</v>
      </c>
      <c r="F17" s="78">
        <v>23.94</v>
      </c>
      <c r="G17" s="43">
        <f t="shared" si="11"/>
        <v>3.6500000000000021</v>
      </c>
      <c r="H17" s="43">
        <f t="shared" si="12"/>
        <v>10.400000000000002</v>
      </c>
      <c r="I17" s="43">
        <f t="shared" si="13"/>
        <v>6.75</v>
      </c>
      <c r="J17" s="78">
        <v>15.2</v>
      </c>
      <c r="K17" s="43">
        <f t="shared" si="18"/>
        <v>1.6600000000000001</v>
      </c>
      <c r="L17" s="43">
        <f t="shared" si="1"/>
        <v>1.990000000000002</v>
      </c>
      <c r="M17" s="43">
        <f t="shared" si="2"/>
        <v>2.039750000000002</v>
      </c>
      <c r="N17" s="43">
        <f t="shared" si="3"/>
        <v>7.4250000000000007</v>
      </c>
      <c r="O17" s="44">
        <f t="shared" si="4"/>
        <v>8.740000000000002</v>
      </c>
      <c r="P17" s="79">
        <f t="shared" si="5"/>
        <v>9.4647500000000022</v>
      </c>
      <c r="Q17" s="80">
        <v>454</v>
      </c>
      <c r="R17" s="46">
        <f t="shared" si="14"/>
        <v>435.83333333333331</v>
      </c>
      <c r="S17" s="80">
        <v>29921</v>
      </c>
      <c r="T17" s="46">
        <f t="shared" si="6"/>
        <v>29903.142857142859</v>
      </c>
      <c r="U17" s="48">
        <f t="shared" si="7"/>
        <v>2830257.7135714293</v>
      </c>
      <c r="V17" s="49">
        <f t="shared" si="8"/>
        <v>2830693.5469047627</v>
      </c>
      <c r="W17" s="43">
        <f t="shared" si="15"/>
        <v>0.99984603302119723</v>
      </c>
      <c r="X17" s="43">
        <f t="shared" si="9"/>
        <v>1.5396697880273817E-4</v>
      </c>
      <c r="Y17" s="84">
        <v>20</v>
      </c>
      <c r="Z17" s="84">
        <v>0.8</v>
      </c>
      <c r="AA17" s="34">
        <v>4.1666666666666664E-2</v>
      </c>
      <c r="AB17" s="50">
        <v>1.06</v>
      </c>
      <c r="AC17" s="43">
        <f t="shared" si="19"/>
        <v>6.2670719051866552E-2</v>
      </c>
      <c r="AD17" s="43">
        <f t="shared" si="20"/>
        <v>62.670719051866556</v>
      </c>
      <c r="AE17" s="81">
        <f>AVERAGE(AD17:AD18)</f>
        <v>66.540805253605384</v>
      </c>
      <c r="AF17" s="81">
        <f>STDEV(AD17:AD18)</f>
        <v>5.4731283940520195</v>
      </c>
      <c r="AG17" s="82">
        <v>53.05</v>
      </c>
      <c r="AH17" s="43">
        <v>0.5</v>
      </c>
      <c r="AI17" s="43">
        <f t="shared" si="10"/>
        <v>2.6112799604944397</v>
      </c>
      <c r="AJ17" s="81">
        <f>AVERAGE(AI17:AI18)</f>
        <v>2.7725335522335572</v>
      </c>
      <c r="AK17" s="81">
        <f>STDEV(AI17:AI18)</f>
        <v>0.22804701641883415</v>
      </c>
    </row>
    <row r="18" spans="1:37" x14ac:dyDescent="0.2">
      <c r="A18" t="s">
        <v>151</v>
      </c>
      <c r="B18" s="38" t="s">
        <v>90</v>
      </c>
      <c r="C18" s="78">
        <v>16.239999999999998</v>
      </c>
      <c r="D18" s="78">
        <v>20.14</v>
      </c>
      <c r="E18" s="78">
        <v>13.43</v>
      </c>
      <c r="F18" s="78">
        <v>23.47</v>
      </c>
      <c r="G18" s="43">
        <f t="shared" si="11"/>
        <v>3.9000000000000021</v>
      </c>
      <c r="H18" s="43">
        <f t="shared" si="12"/>
        <v>10.039999999999999</v>
      </c>
      <c r="I18" s="43">
        <f t="shared" si="13"/>
        <v>6.139999999999997</v>
      </c>
      <c r="J18" s="78">
        <v>15.15</v>
      </c>
      <c r="K18" s="43">
        <f t="shared" si="18"/>
        <v>1.7200000000000006</v>
      </c>
      <c r="L18" s="43">
        <f t="shared" si="1"/>
        <v>2.1800000000000015</v>
      </c>
      <c r="M18" s="43">
        <f t="shared" si="2"/>
        <v>2.2345000000000015</v>
      </c>
      <c r="N18" s="43">
        <f t="shared" si="3"/>
        <v>6.7539999999999969</v>
      </c>
      <c r="O18" s="44">
        <f t="shared" si="4"/>
        <v>8.3199999999999985</v>
      </c>
      <c r="P18" s="79">
        <f t="shared" si="5"/>
        <v>8.9884999999999984</v>
      </c>
      <c r="Q18" s="80">
        <v>515</v>
      </c>
      <c r="R18" s="46">
        <f t="shared" si="14"/>
        <v>496.83333333333331</v>
      </c>
      <c r="S18" s="80">
        <v>31966</v>
      </c>
      <c r="T18" s="46">
        <f t="shared" si="6"/>
        <v>31948.142857142859</v>
      </c>
      <c r="U18" s="48">
        <f t="shared" si="7"/>
        <v>2871658.8207142851</v>
      </c>
      <c r="V18" s="49">
        <f t="shared" si="8"/>
        <v>2872155.6540476186</v>
      </c>
      <c r="W18" s="43">
        <f t="shared" si="15"/>
        <v>0.99982701726745438</v>
      </c>
      <c r="X18" s="43">
        <f t="shared" si="9"/>
        <v>1.7298273254555866E-4</v>
      </c>
      <c r="Y18" s="84">
        <v>20</v>
      </c>
      <c r="Z18" s="84">
        <v>0.8</v>
      </c>
      <c r="AA18" s="34">
        <v>4.1666666666666664E-2</v>
      </c>
      <c r="AB18" s="50">
        <v>1.06</v>
      </c>
      <c r="AC18" s="43">
        <f t="shared" si="19"/>
        <v>7.0410891455344196E-2</v>
      </c>
      <c r="AD18" s="43">
        <f t="shared" si="20"/>
        <v>70.410891455344199</v>
      </c>
      <c r="AE18" s="81"/>
      <c r="AF18" s="81"/>
      <c r="AG18" s="82">
        <v>53.05</v>
      </c>
      <c r="AH18" s="43">
        <v>0.5</v>
      </c>
      <c r="AI18" s="43">
        <f t="shared" si="10"/>
        <v>2.9337871439726748</v>
      </c>
      <c r="AJ18" s="43"/>
      <c r="AK18" s="43"/>
    </row>
    <row r="19" spans="1:37" x14ac:dyDescent="0.2">
      <c r="A19" t="s">
        <v>153</v>
      </c>
      <c r="B19" s="38" t="s">
        <v>94</v>
      </c>
      <c r="C19" s="78">
        <v>15.92</v>
      </c>
      <c r="D19" s="78">
        <v>19.84</v>
      </c>
      <c r="E19" s="78">
        <v>13.4</v>
      </c>
      <c r="F19" s="78">
        <v>23.07</v>
      </c>
      <c r="G19" s="43">
        <f t="shared" si="11"/>
        <v>3.92</v>
      </c>
      <c r="H19" s="43">
        <f t="shared" si="12"/>
        <v>9.67</v>
      </c>
      <c r="I19" s="43">
        <f t="shared" si="13"/>
        <v>5.75</v>
      </c>
      <c r="J19" s="78">
        <v>15.15</v>
      </c>
      <c r="K19" s="43">
        <f t="shared" si="18"/>
        <v>1.75</v>
      </c>
      <c r="L19" s="43">
        <f t="shared" si="1"/>
        <v>2.17</v>
      </c>
      <c r="M19" s="43">
        <f t="shared" si="2"/>
        <v>2.2242499999999996</v>
      </c>
      <c r="N19" s="43">
        <f t="shared" si="3"/>
        <v>6.3250000000000002</v>
      </c>
      <c r="O19" s="44">
        <f t="shared" si="4"/>
        <v>7.92</v>
      </c>
      <c r="P19" s="79">
        <f t="shared" si="5"/>
        <v>8.5492500000000007</v>
      </c>
      <c r="Q19" s="80">
        <v>1538</v>
      </c>
      <c r="R19" s="46">
        <f t="shared" si="14"/>
        <v>1519.8333333333333</v>
      </c>
      <c r="S19" s="80">
        <v>32874</v>
      </c>
      <c r="T19" s="46">
        <f t="shared" si="6"/>
        <v>32856.142857142855</v>
      </c>
      <c r="U19" s="48">
        <f t="shared" si="7"/>
        <v>2808953.7932142857</v>
      </c>
      <c r="V19" s="49">
        <f t="shared" si="8"/>
        <v>2810473.6265476192</v>
      </c>
      <c r="W19" s="43">
        <f t="shared" si="15"/>
        <v>0.99945922519287245</v>
      </c>
      <c r="X19" s="43">
        <f t="shared" si="9"/>
        <v>5.4077480712754237E-4</v>
      </c>
      <c r="Y19" s="84">
        <v>20</v>
      </c>
      <c r="Z19" s="84">
        <v>0.8</v>
      </c>
      <c r="AA19" s="34">
        <v>4.1666666666666664E-2</v>
      </c>
      <c r="AB19" s="50">
        <v>1.06</v>
      </c>
      <c r="AC19" s="43">
        <f t="shared" si="19"/>
        <v>0.22011697749319487</v>
      </c>
      <c r="AD19" s="43">
        <f t="shared" si="20"/>
        <v>220.11697749319487</v>
      </c>
      <c r="AE19" s="81">
        <f>AVERAGE(AD19:AD20)</f>
        <v>242.54490687385515</v>
      </c>
      <c r="AF19" s="81">
        <f>STDEV(AD19:AD20)</f>
        <v>31.71788190607581</v>
      </c>
      <c r="AG19" s="82">
        <v>65.666666666666671</v>
      </c>
      <c r="AH19" s="43">
        <v>0.5</v>
      </c>
      <c r="AI19" s="43">
        <f t="shared" si="10"/>
        <v>9.1715407288831194</v>
      </c>
      <c r="AJ19" s="81">
        <f>AVERAGE(AI19:AI20)</f>
        <v>10.106037786410631</v>
      </c>
      <c r="AK19" s="81">
        <f>STDEV(AI19:AI20)</f>
        <v>1.3215784127531591</v>
      </c>
    </row>
    <row r="20" spans="1:37" x14ac:dyDescent="0.2">
      <c r="A20" t="s">
        <v>154</v>
      </c>
      <c r="B20" s="38" t="s">
        <v>94</v>
      </c>
      <c r="C20" s="78">
        <v>15.9</v>
      </c>
      <c r="D20" s="78">
        <v>19.78</v>
      </c>
      <c r="E20" s="78">
        <v>13.42</v>
      </c>
      <c r="F20" s="78">
        <v>24.55</v>
      </c>
      <c r="G20" s="43">
        <f t="shared" si="11"/>
        <v>3.8800000000000008</v>
      </c>
      <c r="H20" s="43">
        <f t="shared" si="12"/>
        <v>11.13</v>
      </c>
      <c r="I20" s="43">
        <f t="shared" si="13"/>
        <v>7.25</v>
      </c>
      <c r="J20" s="78">
        <v>15.29</v>
      </c>
      <c r="K20" s="43">
        <f t="shared" si="18"/>
        <v>1.8699999999999992</v>
      </c>
      <c r="L20" s="43">
        <f t="shared" si="1"/>
        <v>2.0100000000000016</v>
      </c>
      <c r="M20" s="43">
        <f t="shared" si="2"/>
        <v>2.0602500000000012</v>
      </c>
      <c r="N20" s="43">
        <f t="shared" si="3"/>
        <v>7.9750000000000005</v>
      </c>
      <c r="O20" s="44">
        <f t="shared" si="4"/>
        <v>9.2600000000000016</v>
      </c>
      <c r="P20" s="79">
        <f t="shared" si="5"/>
        <v>10.035250000000001</v>
      </c>
      <c r="Q20" s="80">
        <v>1979</v>
      </c>
      <c r="R20" s="46">
        <f t="shared" si="14"/>
        <v>1960.8333333333333</v>
      </c>
      <c r="S20" s="80">
        <v>30014</v>
      </c>
      <c r="T20" s="46">
        <f t="shared" si="6"/>
        <v>29996.142857142859</v>
      </c>
      <c r="U20" s="48">
        <f t="shared" si="7"/>
        <v>3010187.9260714292</v>
      </c>
      <c r="V20" s="49">
        <f t="shared" si="8"/>
        <v>3012148.7594047626</v>
      </c>
      <c r="W20" s="43">
        <f t="shared" si="15"/>
        <v>0.99934902506816392</v>
      </c>
      <c r="X20" s="43">
        <f t="shared" si="9"/>
        <v>6.5097493183597537E-4</v>
      </c>
      <c r="Y20" s="84">
        <v>20</v>
      </c>
      <c r="Z20" s="84">
        <v>0.8</v>
      </c>
      <c r="AA20" s="34">
        <v>4.1666666666666664E-2</v>
      </c>
      <c r="AB20" s="50">
        <v>1.06</v>
      </c>
      <c r="AC20" s="43">
        <f t="shared" si="19"/>
        <v>0.26497283625451545</v>
      </c>
      <c r="AD20" s="43">
        <f t="shared" si="20"/>
        <v>264.97283625451547</v>
      </c>
      <c r="AE20" s="81"/>
      <c r="AF20" s="81"/>
      <c r="AG20" s="82">
        <v>65.666666666666671</v>
      </c>
      <c r="AH20" s="43">
        <v>0.5</v>
      </c>
      <c r="AI20" s="43">
        <f t="shared" si="10"/>
        <v>11.040534843938145</v>
      </c>
      <c r="AJ20" s="43"/>
      <c r="AK20" s="43"/>
    </row>
    <row r="21" spans="1:37" x14ac:dyDescent="0.2">
      <c r="A21" t="s">
        <v>156</v>
      </c>
      <c r="B21" s="38" t="s">
        <v>98</v>
      </c>
      <c r="C21" s="78">
        <v>16.149999999999999</v>
      </c>
      <c r="D21" s="78">
        <v>19.940000000000001</v>
      </c>
      <c r="E21" s="78">
        <v>13.47</v>
      </c>
      <c r="F21" s="78">
        <v>24.11</v>
      </c>
      <c r="G21" s="43">
        <f t="shared" si="11"/>
        <v>3.7900000000000027</v>
      </c>
      <c r="H21" s="43">
        <f t="shared" si="12"/>
        <v>10.639999999999999</v>
      </c>
      <c r="I21" s="43">
        <f t="shared" si="13"/>
        <v>6.8499999999999961</v>
      </c>
      <c r="J21" s="78">
        <v>15.19</v>
      </c>
      <c r="K21" s="43">
        <f t="shared" si="18"/>
        <v>1.7199999999999989</v>
      </c>
      <c r="L21" s="43">
        <f t="shared" si="1"/>
        <v>2.0700000000000038</v>
      </c>
      <c r="M21" s="43">
        <f t="shared" si="2"/>
        <v>2.1217500000000036</v>
      </c>
      <c r="N21" s="43">
        <f t="shared" si="3"/>
        <v>7.5349999999999966</v>
      </c>
      <c r="O21" s="44">
        <f t="shared" si="4"/>
        <v>8.92</v>
      </c>
      <c r="P21" s="79">
        <f t="shared" si="5"/>
        <v>9.6567500000000006</v>
      </c>
      <c r="Q21" s="80">
        <v>2329</v>
      </c>
      <c r="R21" s="46">
        <f t="shared" si="14"/>
        <v>2310.8333333333335</v>
      </c>
      <c r="S21" s="80">
        <v>30144</v>
      </c>
      <c r="T21" s="46">
        <f t="shared" si="6"/>
        <v>30126.142857142859</v>
      </c>
      <c r="U21" s="48">
        <f t="shared" si="7"/>
        <v>2909206.3003571429</v>
      </c>
      <c r="V21" s="49">
        <f t="shared" si="8"/>
        <v>2911517.1336904764</v>
      </c>
      <c r="W21" s="43">
        <f t="shared" si="15"/>
        <v>0.99920631298830642</v>
      </c>
      <c r="X21" s="43">
        <f t="shared" si="9"/>
        <v>7.9368701169353943E-4</v>
      </c>
      <c r="Y21" s="84">
        <v>20</v>
      </c>
      <c r="Z21" s="84">
        <v>0.8</v>
      </c>
      <c r="AA21" s="34">
        <v>4.2361111111111072E-2</v>
      </c>
      <c r="AB21" s="50">
        <v>1.06</v>
      </c>
      <c r="AC21" s="43">
        <f t="shared" si="19"/>
        <v>0.31776625695711991</v>
      </c>
      <c r="AD21" s="43">
        <f t="shared" si="20"/>
        <v>317.76625695711994</v>
      </c>
      <c r="AE21" s="81">
        <f>AVERAGE(AD21:AD22)</f>
        <v>447.09865093603111</v>
      </c>
      <c r="AF21" s="81">
        <f>STDEV(AD21:AD22)</f>
        <v>182.90362561915663</v>
      </c>
      <c r="AG21" s="82">
        <v>72.14166666666668</v>
      </c>
      <c r="AH21" s="43">
        <v>0.50833333333333286</v>
      </c>
      <c r="AI21" s="43">
        <f t="shared" si="10"/>
        <v>13.240260706546664</v>
      </c>
      <c r="AJ21" s="81">
        <f>AVERAGE(AI21:AI22)</f>
        <v>18.629110455667963</v>
      </c>
      <c r="AK21" s="81">
        <f>STDEV(AI21:AI22)</f>
        <v>7.6209844007981911</v>
      </c>
    </row>
    <row r="22" spans="1:37" x14ac:dyDescent="0.2">
      <c r="A22" t="s">
        <v>157</v>
      </c>
      <c r="B22" s="38" t="s">
        <v>98</v>
      </c>
      <c r="C22" s="78">
        <v>17.100000000000001</v>
      </c>
      <c r="D22" s="78">
        <v>21.12</v>
      </c>
      <c r="E22" s="78">
        <v>13.52</v>
      </c>
      <c r="F22" s="78">
        <v>23.91</v>
      </c>
      <c r="G22" s="43">
        <f t="shared" si="11"/>
        <v>4.0199999999999996</v>
      </c>
      <c r="H22" s="43">
        <f t="shared" si="12"/>
        <v>10.39</v>
      </c>
      <c r="I22" s="43">
        <f t="shared" si="13"/>
        <v>6.370000000000001</v>
      </c>
      <c r="J22" s="78">
        <v>15.29</v>
      </c>
      <c r="K22" s="43">
        <f t="shared" si="18"/>
        <v>1.7699999999999996</v>
      </c>
      <c r="L22" s="43">
        <f t="shared" si="1"/>
        <v>2.25</v>
      </c>
      <c r="M22" s="43">
        <f t="shared" si="2"/>
        <v>2.3062499999999999</v>
      </c>
      <c r="N22" s="43">
        <f t="shared" si="3"/>
        <v>7.0070000000000014</v>
      </c>
      <c r="O22" s="44">
        <f t="shared" si="4"/>
        <v>8.620000000000001</v>
      </c>
      <c r="P22" s="79">
        <f t="shared" si="5"/>
        <v>9.3132500000000018</v>
      </c>
      <c r="Q22" s="80">
        <v>3665</v>
      </c>
      <c r="R22" s="46">
        <f t="shared" si="14"/>
        <v>3646.8333333333335</v>
      </c>
      <c r="S22" s="80">
        <v>27176</v>
      </c>
      <c r="T22" s="46">
        <f t="shared" si="6"/>
        <v>27158.142857142859</v>
      </c>
      <c r="U22" s="48">
        <f t="shared" si="7"/>
        <v>2529305.7396428576</v>
      </c>
      <c r="V22" s="49">
        <f t="shared" si="8"/>
        <v>2532952.5729761911</v>
      </c>
      <c r="W22" s="43">
        <f t="shared" si="15"/>
        <v>0.99856024413080557</v>
      </c>
      <c r="X22" s="43">
        <f t="shared" si="9"/>
        <v>1.4397558691943233E-3</v>
      </c>
      <c r="Y22" s="84">
        <v>20</v>
      </c>
      <c r="Z22" s="84">
        <v>0.8</v>
      </c>
      <c r="AA22" s="34">
        <v>4.2361111111111072E-2</v>
      </c>
      <c r="AB22" s="50">
        <v>1.06</v>
      </c>
      <c r="AC22" s="43">
        <f t="shared" si="19"/>
        <v>0.57643104491494224</v>
      </c>
      <c r="AD22" s="43">
        <f t="shared" si="20"/>
        <v>576.43104491494228</v>
      </c>
      <c r="AE22" s="81"/>
      <c r="AF22" s="81"/>
      <c r="AG22" s="82">
        <v>72.14166666666668</v>
      </c>
      <c r="AH22" s="43">
        <v>0.50833333333333286</v>
      </c>
      <c r="AI22" s="43">
        <f t="shared" si="10"/>
        <v>24.017960204789262</v>
      </c>
      <c r="AJ22" s="43"/>
      <c r="AK22" s="43"/>
    </row>
    <row r="23" spans="1:37" x14ac:dyDescent="0.2">
      <c r="A23" t="s">
        <v>159</v>
      </c>
      <c r="B23" s="38" t="s">
        <v>102</v>
      </c>
      <c r="C23" s="78">
        <v>16.22</v>
      </c>
      <c r="D23" s="78">
        <v>19.850000000000001</v>
      </c>
      <c r="E23" s="78">
        <v>13.42</v>
      </c>
      <c r="F23" s="78">
        <v>23.85</v>
      </c>
      <c r="G23" s="43">
        <f t="shared" si="11"/>
        <v>3.6300000000000026</v>
      </c>
      <c r="H23" s="43">
        <f t="shared" si="12"/>
        <v>10.430000000000001</v>
      </c>
      <c r="I23" s="43">
        <f t="shared" si="13"/>
        <v>6.7999999999999989</v>
      </c>
      <c r="J23" s="78">
        <v>14.97</v>
      </c>
      <c r="K23" s="43">
        <f t="shared" si="18"/>
        <v>1.5500000000000007</v>
      </c>
      <c r="L23" s="43">
        <f t="shared" si="1"/>
        <v>2.0800000000000018</v>
      </c>
      <c r="M23" s="43">
        <f t="shared" si="2"/>
        <v>2.1320000000000019</v>
      </c>
      <c r="N23" s="43">
        <f t="shared" si="3"/>
        <v>7.4799999999999995</v>
      </c>
      <c r="O23" s="44">
        <f t="shared" si="4"/>
        <v>8.8800000000000008</v>
      </c>
      <c r="P23" s="79">
        <f t="shared" si="5"/>
        <v>9.6120000000000019</v>
      </c>
      <c r="Q23" s="80">
        <v>7770</v>
      </c>
      <c r="R23" s="46">
        <f t="shared" si="14"/>
        <v>7751.833333333333</v>
      </c>
      <c r="S23" s="80">
        <v>30229</v>
      </c>
      <c r="T23" s="46">
        <f t="shared" si="6"/>
        <v>30211.142857142859</v>
      </c>
      <c r="U23" s="48">
        <f t="shared" si="7"/>
        <v>2903895.0514285718</v>
      </c>
      <c r="V23" s="49">
        <f t="shared" si="8"/>
        <v>2911646.8847619053</v>
      </c>
      <c r="W23" s="43">
        <f t="shared" si="15"/>
        <v>0.99733764647976286</v>
      </c>
      <c r="X23" s="43">
        <f t="shared" si="9"/>
        <v>2.6623535202371304E-3</v>
      </c>
      <c r="Y23" s="84">
        <v>20</v>
      </c>
      <c r="Z23" s="84">
        <v>0.8</v>
      </c>
      <c r="AA23" s="34">
        <v>6.5972222222222612E-2</v>
      </c>
      <c r="AB23" s="50">
        <v>1.06</v>
      </c>
      <c r="AC23" s="43">
        <f t="shared" si="19"/>
        <v>0.68443223802777808</v>
      </c>
      <c r="AD23" s="43">
        <f t="shared" si="20"/>
        <v>684.43223802777811</v>
      </c>
      <c r="AE23" s="81">
        <f>AVERAGE(AD23:AD24)</f>
        <v>689.58979486069097</v>
      </c>
      <c r="AF23" s="81">
        <f>STDEV(AD23:AD24)</f>
        <v>7.2938868218153132</v>
      </c>
      <c r="AG23" s="82">
        <v>76.125</v>
      </c>
      <c r="AH23" s="43">
        <v>0.7916666666666714</v>
      </c>
      <c r="AI23" s="43">
        <f t="shared" si="10"/>
        <v>28.518009917824088</v>
      </c>
      <c r="AJ23" s="81">
        <f>AVERAGE(AI23:AI24)</f>
        <v>28.732908119195457</v>
      </c>
      <c r="AK23" s="81">
        <f>STDEV(AI23:AI24)</f>
        <v>0.30391195090897222</v>
      </c>
    </row>
    <row r="24" spans="1:37" x14ac:dyDescent="0.2">
      <c r="A24" t="s">
        <v>160</v>
      </c>
      <c r="B24" s="38" t="s">
        <v>102</v>
      </c>
      <c r="C24" s="78">
        <v>16.100000000000001</v>
      </c>
      <c r="D24" s="78">
        <v>19.88</v>
      </c>
      <c r="E24" s="78">
        <v>13.38</v>
      </c>
      <c r="F24" s="78">
        <v>23.56</v>
      </c>
      <c r="G24" s="43">
        <f t="shared" si="11"/>
        <v>3.7799999999999976</v>
      </c>
      <c r="H24" s="43">
        <f t="shared" si="12"/>
        <v>10.179999999999998</v>
      </c>
      <c r="I24" s="43">
        <f t="shared" si="13"/>
        <v>6.4</v>
      </c>
      <c r="J24" s="78">
        <v>15.08</v>
      </c>
      <c r="K24" s="43">
        <f t="shared" si="18"/>
        <v>1.6999999999999993</v>
      </c>
      <c r="L24" s="43">
        <f t="shared" si="1"/>
        <v>2.0799999999999983</v>
      </c>
      <c r="M24" s="43">
        <f t="shared" si="2"/>
        <v>2.1319999999999979</v>
      </c>
      <c r="N24" s="43">
        <f t="shared" si="3"/>
        <v>7.0400000000000009</v>
      </c>
      <c r="O24" s="44">
        <f t="shared" si="4"/>
        <v>8.4799999999999986</v>
      </c>
      <c r="P24" s="79">
        <f t="shared" si="5"/>
        <v>9.1719999999999988</v>
      </c>
      <c r="Q24" s="80">
        <v>8070</v>
      </c>
      <c r="R24" s="46">
        <f t="shared" si="14"/>
        <v>8051.833333333333</v>
      </c>
      <c r="S24" s="80">
        <v>32414</v>
      </c>
      <c r="T24" s="46">
        <f t="shared" si="6"/>
        <v>32396.142857142859</v>
      </c>
      <c r="U24" s="48">
        <f t="shared" si="7"/>
        <v>2971374.2228571423</v>
      </c>
      <c r="V24" s="49">
        <f t="shared" si="8"/>
        <v>2979426.0561904758</v>
      </c>
      <c r="W24" s="43">
        <f t="shared" si="15"/>
        <v>0.99729752201213251</v>
      </c>
      <c r="X24" s="43">
        <f t="shared" si="9"/>
        <v>2.7024779878673977E-3</v>
      </c>
      <c r="Y24" s="84">
        <v>20</v>
      </c>
      <c r="Z24" s="84">
        <v>0.8</v>
      </c>
      <c r="AA24" s="34">
        <v>6.5972222222222612E-2</v>
      </c>
      <c r="AB24" s="50">
        <v>1.06</v>
      </c>
      <c r="AC24" s="43">
        <f t="shared" si="19"/>
        <v>0.69474735169360369</v>
      </c>
      <c r="AD24" s="43">
        <f t="shared" si="20"/>
        <v>694.74735169360372</v>
      </c>
      <c r="AE24" s="81"/>
      <c r="AF24" s="81"/>
      <c r="AG24" s="82">
        <v>76.125</v>
      </c>
      <c r="AH24" s="43">
        <v>0.7916666666666714</v>
      </c>
      <c r="AI24" s="43">
        <f t="shared" si="10"/>
        <v>28.947806320566823</v>
      </c>
      <c r="AJ24" s="43"/>
      <c r="AK24" s="43"/>
    </row>
    <row r="25" spans="1:37" x14ac:dyDescent="0.2">
      <c r="A25" t="s">
        <v>162</v>
      </c>
      <c r="B25" s="38" t="s">
        <v>106</v>
      </c>
      <c r="C25" s="78">
        <v>15.99</v>
      </c>
      <c r="D25" s="78">
        <v>20.04</v>
      </c>
      <c r="E25" s="78">
        <v>13.19</v>
      </c>
      <c r="F25" s="78">
        <v>24.24</v>
      </c>
      <c r="G25" s="43">
        <f t="shared" si="11"/>
        <v>4.0499999999999989</v>
      </c>
      <c r="H25" s="43">
        <f t="shared" si="12"/>
        <v>11.049999999999999</v>
      </c>
      <c r="I25" s="43">
        <f t="shared" si="13"/>
        <v>7</v>
      </c>
      <c r="J25" s="78">
        <v>14.9</v>
      </c>
      <c r="K25" s="43">
        <f t="shared" si="18"/>
        <v>1.7100000000000009</v>
      </c>
      <c r="L25" s="43">
        <f t="shared" si="1"/>
        <v>2.3399999999999981</v>
      </c>
      <c r="M25" s="43">
        <f t="shared" si="2"/>
        <v>2.3984999999999976</v>
      </c>
      <c r="N25" s="43">
        <f t="shared" si="3"/>
        <v>7.7000000000000011</v>
      </c>
      <c r="O25" s="44">
        <f t="shared" si="4"/>
        <v>9.3399999999999981</v>
      </c>
      <c r="P25" s="79">
        <f t="shared" si="5"/>
        <v>10.098499999999998</v>
      </c>
      <c r="Q25" s="80">
        <v>4773</v>
      </c>
      <c r="R25" s="46">
        <f t="shared" si="14"/>
        <v>4754.833333333333</v>
      </c>
      <c r="S25" s="80">
        <v>27956</v>
      </c>
      <c r="T25" s="46">
        <f t="shared" si="6"/>
        <v>27938.142857142859</v>
      </c>
      <c r="U25" s="48">
        <f t="shared" si="7"/>
        <v>2821333.3564285706</v>
      </c>
      <c r="V25" s="49">
        <f t="shared" si="8"/>
        <v>2826088.1897619041</v>
      </c>
      <c r="W25" s="43">
        <f t="shared" si="15"/>
        <v>0.998317521247016</v>
      </c>
      <c r="X25" s="43">
        <f t="shared" si="9"/>
        <v>1.6824787529839697E-3</v>
      </c>
      <c r="Y25" s="84">
        <v>20</v>
      </c>
      <c r="Z25" s="84">
        <v>0.8</v>
      </c>
      <c r="AA25" s="34">
        <v>4.5138888888889284E-2</v>
      </c>
      <c r="AB25" s="50">
        <v>1.06</v>
      </c>
      <c r="AC25" s="43">
        <f t="shared" si="19"/>
        <v>0.63215644764423606</v>
      </c>
      <c r="AD25" s="43">
        <f t="shared" si="20"/>
        <v>632.1564476442361</v>
      </c>
      <c r="AE25" s="81">
        <f>AVERAGE(AD25:AD26)</f>
        <v>673.00040918440345</v>
      </c>
      <c r="AF25" s="81">
        <f>STDEV(AD25:AD26)</f>
        <v>57.762084351149682</v>
      </c>
      <c r="AG25" s="82">
        <v>88.125</v>
      </c>
      <c r="AH25" s="43">
        <v>0.5416666666666714</v>
      </c>
      <c r="AI25" s="43">
        <f t="shared" si="10"/>
        <v>26.339851985176505</v>
      </c>
      <c r="AJ25" s="81">
        <f>AVERAGE(AI25:AI26)</f>
        <v>28.041683716016809</v>
      </c>
      <c r="AK25" s="81">
        <f>STDEV(AI25:AI26)</f>
        <v>2.4067535146312369</v>
      </c>
    </row>
    <row r="26" spans="1:37" x14ac:dyDescent="0.2">
      <c r="A26" t="s">
        <v>163</v>
      </c>
      <c r="B26" s="38" t="s">
        <v>106</v>
      </c>
      <c r="C26" s="78">
        <v>16.239999999999998</v>
      </c>
      <c r="D26" s="78">
        <v>20.350000000000001</v>
      </c>
      <c r="E26" s="78">
        <v>13.33</v>
      </c>
      <c r="F26" s="78">
        <v>23.76</v>
      </c>
      <c r="G26" s="43">
        <f t="shared" si="11"/>
        <v>4.110000000000003</v>
      </c>
      <c r="H26" s="43">
        <f t="shared" si="12"/>
        <v>10.430000000000001</v>
      </c>
      <c r="I26" s="43">
        <f t="shared" si="13"/>
        <v>6.3199999999999985</v>
      </c>
      <c r="J26" s="78">
        <v>15.1</v>
      </c>
      <c r="K26" s="43">
        <f t="shared" si="18"/>
        <v>1.7699999999999996</v>
      </c>
      <c r="L26" s="43">
        <f t="shared" si="1"/>
        <v>2.3400000000000034</v>
      </c>
      <c r="M26" s="43">
        <f t="shared" si="2"/>
        <v>2.3985000000000034</v>
      </c>
      <c r="N26" s="43">
        <f t="shared" si="3"/>
        <v>6.9519999999999991</v>
      </c>
      <c r="O26" s="44">
        <f t="shared" si="4"/>
        <v>8.6600000000000019</v>
      </c>
      <c r="P26" s="79">
        <f t="shared" si="5"/>
        <v>9.350500000000002</v>
      </c>
      <c r="Q26" s="80">
        <v>4855</v>
      </c>
      <c r="R26" s="46">
        <f t="shared" si="14"/>
        <v>4836.833333333333</v>
      </c>
      <c r="S26" s="80">
        <v>27193</v>
      </c>
      <c r="T26" s="46">
        <f t="shared" si="6"/>
        <v>27175.142857142859</v>
      </c>
      <c r="U26" s="48">
        <f t="shared" si="7"/>
        <v>2541011.7328571435</v>
      </c>
      <c r="V26" s="49">
        <f t="shared" si="8"/>
        <v>2545848.566190477</v>
      </c>
      <c r="W26" s="43">
        <f t="shared" si="15"/>
        <v>0.99810010956756501</v>
      </c>
      <c r="X26" s="43">
        <f t="shared" si="9"/>
        <v>1.8998904324348755E-3</v>
      </c>
      <c r="Y26" s="84">
        <v>20</v>
      </c>
      <c r="Z26" s="84">
        <v>0.8</v>
      </c>
      <c r="AA26" s="34">
        <v>4.5138888888889284E-2</v>
      </c>
      <c r="AB26" s="50">
        <v>1.06</v>
      </c>
      <c r="AC26" s="43">
        <f t="shared" si="19"/>
        <v>0.71384437072457074</v>
      </c>
      <c r="AD26" s="43">
        <f t="shared" si="20"/>
        <v>713.84437072457069</v>
      </c>
      <c r="AE26" s="81"/>
      <c r="AF26" s="81"/>
      <c r="AG26" s="82">
        <v>88.125</v>
      </c>
      <c r="AH26" s="43">
        <v>0.5416666666666714</v>
      </c>
      <c r="AI26" s="43">
        <f t="shared" si="10"/>
        <v>29.743515446857113</v>
      </c>
      <c r="AJ26" s="43"/>
      <c r="AK26" s="43"/>
    </row>
    <row r="27" spans="1:37" x14ac:dyDescent="0.2">
      <c r="A27" t="s">
        <v>165</v>
      </c>
      <c r="B27" s="38" t="s">
        <v>110</v>
      </c>
      <c r="C27" s="78">
        <v>16.28</v>
      </c>
      <c r="D27" s="78">
        <v>20.149999999999999</v>
      </c>
      <c r="E27" s="78">
        <v>13.42</v>
      </c>
      <c r="F27" s="78">
        <v>24.14</v>
      </c>
      <c r="G27" s="43">
        <f t="shared" si="11"/>
        <v>3.8699999999999974</v>
      </c>
      <c r="H27" s="43">
        <f t="shared" si="12"/>
        <v>10.72</v>
      </c>
      <c r="I27" s="43">
        <f t="shared" si="13"/>
        <v>6.8500000000000032</v>
      </c>
      <c r="J27" s="78">
        <v>15.06</v>
      </c>
      <c r="K27" s="43">
        <f t="shared" si="18"/>
        <v>1.6400000000000006</v>
      </c>
      <c r="L27" s="43">
        <f t="shared" si="1"/>
        <v>2.2299999999999969</v>
      </c>
      <c r="M27" s="43">
        <f t="shared" si="2"/>
        <v>2.2857499999999966</v>
      </c>
      <c r="N27" s="43">
        <f t="shared" si="3"/>
        <v>7.5350000000000037</v>
      </c>
      <c r="O27" s="44">
        <f t="shared" si="4"/>
        <v>9.08</v>
      </c>
      <c r="P27" s="79">
        <f t="shared" si="5"/>
        <v>9.8207500000000003</v>
      </c>
      <c r="Q27" s="80">
        <v>6182</v>
      </c>
      <c r="R27" s="46">
        <f t="shared" si="14"/>
        <v>6163.833333333333</v>
      </c>
      <c r="S27" s="80">
        <v>28726</v>
      </c>
      <c r="T27" s="46">
        <f t="shared" si="6"/>
        <v>28708.142857142859</v>
      </c>
      <c r="U27" s="48">
        <f t="shared" si="7"/>
        <v>2819354.9396428573</v>
      </c>
      <c r="V27" s="49">
        <f t="shared" si="8"/>
        <v>2825518.7729761908</v>
      </c>
      <c r="W27" s="43">
        <f t="shared" si="15"/>
        <v>0.99781851269498345</v>
      </c>
      <c r="X27" s="43">
        <f t="shared" si="9"/>
        <v>2.181487305016491E-3</v>
      </c>
      <c r="Y27" s="84">
        <v>20</v>
      </c>
      <c r="Z27" s="84">
        <v>0.8</v>
      </c>
      <c r="AA27" s="34">
        <v>4.1666666666666664E-2</v>
      </c>
      <c r="AB27" s="50">
        <v>1.06</v>
      </c>
      <c r="AC27" s="43">
        <f t="shared" si="19"/>
        <v>0.88795259263391257</v>
      </c>
      <c r="AD27" s="43">
        <f t="shared" si="20"/>
        <v>887.95259263391256</v>
      </c>
      <c r="AE27" s="81">
        <f>AVERAGE(AD27:AD28)</f>
        <v>919.37187012627749</v>
      </c>
      <c r="AF27" s="81">
        <f>STDEV(AD27:AD28)</f>
        <v>44.43356834966621</v>
      </c>
      <c r="AG27" s="82">
        <v>92.166666666666671</v>
      </c>
      <c r="AH27" s="43">
        <v>0.5</v>
      </c>
      <c r="AI27" s="43">
        <f t="shared" si="10"/>
        <v>36.998024693079692</v>
      </c>
      <c r="AJ27" s="81">
        <f>AVERAGE(AI27:AI28)</f>
        <v>38.307161255261562</v>
      </c>
      <c r="AK27" s="81">
        <f>STDEV(AI27:AI28)</f>
        <v>1.8513986812360888</v>
      </c>
    </row>
    <row r="28" spans="1:37" x14ac:dyDescent="0.2">
      <c r="A28" t="s">
        <v>166</v>
      </c>
      <c r="B28" s="38" t="s">
        <v>110</v>
      </c>
      <c r="C28" s="78">
        <v>16.28</v>
      </c>
      <c r="D28" s="78">
        <v>20.11</v>
      </c>
      <c r="E28" s="78">
        <v>13.35</v>
      </c>
      <c r="F28" s="78">
        <v>23.34</v>
      </c>
      <c r="G28" s="43">
        <f t="shared" si="11"/>
        <v>3.8299999999999983</v>
      </c>
      <c r="H28" s="43">
        <f t="shared" si="12"/>
        <v>9.99</v>
      </c>
      <c r="I28" s="43">
        <f t="shared" si="13"/>
        <v>6.1600000000000019</v>
      </c>
      <c r="J28" s="78">
        <v>14.96</v>
      </c>
      <c r="K28" s="43">
        <f t="shared" si="18"/>
        <v>1.6100000000000012</v>
      </c>
      <c r="L28" s="43">
        <f t="shared" si="1"/>
        <v>2.2199999999999971</v>
      </c>
      <c r="M28" s="43">
        <f t="shared" si="2"/>
        <v>2.275499999999997</v>
      </c>
      <c r="N28" s="43">
        <f t="shared" si="3"/>
        <v>6.7760000000000025</v>
      </c>
      <c r="O28" s="44">
        <f t="shared" si="4"/>
        <v>8.379999999999999</v>
      </c>
      <c r="P28" s="79">
        <f t="shared" si="5"/>
        <v>9.051499999999999</v>
      </c>
      <c r="Q28" s="80">
        <v>5989</v>
      </c>
      <c r="R28" s="46">
        <f t="shared" si="14"/>
        <v>5970.833333333333</v>
      </c>
      <c r="S28" s="80">
        <v>28192</v>
      </c>
      <c r="T28" s="46">
        <f t="shared" si="6"/>
        <v>28174.142857142859</v>
      </c>
      <c r="U28" s="48">
        <f t="shared" si="7"/>
        <v>2550182.5407142853</v>
      </c>
      <c r="V28" s="49">
        <f t="shared" si="8"/>
        <v>2556153.3740476188</v>
      </c>
      <c r="W28" s="43">
        <f t="shared" si="15"/>
        <v>0.99766413338340543</v>
      </c>
      <c r="X28" s="43">
        <f t="shared" si="9"/>
        <v>2.3358666165945417E-3</v>
      </c>
      <c r="Y28" s="84">
        <v>20</v>
      </c>
      <c r="Z28" s="84">
        <v>0.8</v>
      </c>
      <c r="AA28" s="34">
        <v>4.1666666666666664E-2</v>
      </c>
      <c r="AB28" s="50">
        <v>1.06</v>
      </c>
      <c r="AC28" s="43">
        <f t="shared" si="19"/>
        <v>0.95079114761864236</v>
      </c>
      <c r="AD28" s="43">
        <f t="shared" si="20"/>
        <v>950.79114761864241</v>
      </c>
      <c r="AE28" s="81"/>
      <c r="AF28" s="81"/>
      <c r="AG28" s="82">
        <v>92.166666666666671</v>
      </c>
      <c r="AH28" s="43">
        <v>0.5</v>
      </c>
      <c r="AI28" s="43">
        <f t="shared" si="10"/>
        <v>39.616297817443431</v>
      </c>
      <c r="AJ28" s="43"/>
      <c r="AK28" s="43"/>
    </row>
    <row r="29" spans="1:37" x14ac:dyDescent="0.2">
      <c r="A29" t="s">
        <v>168</v>
      </c>
      <c r="B29" s="38" t="s">
        <v>114</v>
      </c>
      <c r="C29" s="78">
        <v>16.239999999999998</v>
      </c>
      <c r="D29" s="78">
        <v>19.79</v>
      </c>
      <c r="E29" s="78">
        <v>13.41</v>
      </c>
      <c r="F29" s="78">
        <v>23.79</v>
      </c>
      <c r="G29" s="43">
        <f t="shared" si="11"/>
        <v>3.5500000000000007</v>
      </c>
      <c r="H29" s="43">
        <f t="shared" si="12"/>
        <v>10.379999999999999</v>
      </c>
      <c r="I29" s="43">
        <f t="shared" si="13"/>
        <v>6.8299999999999983</v>
      </c>
      <c r="J29" s="78">
        <v>14.91</v>
      </c>
      <c r="K29" s="43">
        <f t="shared" si="18"/>
        <v>1.5</v>
      </c>
      <c r="L29" s="43">
        <f t="shared" si="1"/>
        <v>2.0500000000000007</v>
      </c>
      <c r="M29" s="43">
        <f t="shared" si="2"/>
        <v>2.1012500000000007</v>
      </c>
      <c r="N29" s="43">
        <f t="shared" si="3"/>
        <v>7.512999999999999</v>
      </c>
      <c r="O29" s="44">
        <f t="shared" si="4"/>
        <v>8.879999999999999</v>
      </c>
      <c r="P29" s="79">
        <f t="shared" si="5"/>
        <v>9.6142500000000002</v>
      </c>
      <c r="Q29" s="80">
        <v>4644</v>
      </c>
      <c r="R29" s="46">
        <f t="shared" si="14"/>
        <v>4625.833333333333</v>
      </c>
      <c r="S29" s="80">
        <v>32143</v>
      </c>
      <c r="T29" s="46">
        <f t="shared" si="6"/>
        <v>32125.142857142859</v>
      </c>
      <c r="U29" s="48">
        <f t="shared" si="7"/>
        <v>3088591.5471428572</v>
      </c>
      <c r="V29" s="49">
        <f t="shared" si="8"/>
        <v>3093217.3804761907</v>
      </c>
      <c r="W29" s="43">
        <f t="shared" si="15"/>
        <v>0.99850452368380871</v>
      </c>
      <c r="X29" s="43">
        <f t="shared" si="9"/>
        <v>1.4954763161912665E-3</v>
      </c>
      <c r="Y29" s="84">
        <v>20</v>
      </c>
      <c r="Z29" s="84">
        <v>0.8</v>
      </c>
      <c r="AA29" s="34">
        <v>4.0277777777777857E-2</v>
      </c>
      <c r="AB29" s="50">
        <v>1.06</v>
      </c>
      <c r="AC29" s="43">
        <f t="shared" si="19"/>
        <v>0.62970897904395728</v>
      </c>
      <c r="AD29" s="43">
        <f t="shared" si="20"/>
        <v>629.70897904395724</v>
      </c>
      <c r="AE29" s="81">
        <f>AVERAGE(AD29:AD30)</f>
        <v>672.93885963949492</v>
      </c>
      <c r="AF29" s="81">
        <f>STDEV(AD29:AD30)</f>
        <v>61.136283437978875</v>
      </c>
      <c r="AG29" s="82">
        <v>96.25</v>
      </c>
      <c r="AH29" s="43">
        <v>0.48333333333333428</v>
      </c>
      <c r="AI29" s="43">
        <f t="shared" si="10"/>
        <v>26.237874126831553</v>
      </c>
      <c r="AJ29" s="81">
        <f>AVERAGE(AI29:AI30)</f>
        <v>28.039119151645622</v>
      </c>
      <c r="AK29" s="81">
        <f>STDEV(AI29:AI30)</f>
        <v>2.5473451432491183</v>
      </c>
    </row>
    <row r="30" spans="1:37" x14ac:dyDescent="0.2">
      <c r="A30" t="s">
        <v>169</v>
      </c>
      <c r="B30" s="38" t="s">
        <v>114</v>
      </c>
      <c r="C30" s="78">
        <v>16.03</v>
      </c>
      <c r="D30" s="78">
        <v>20</v>
      </c>
      <c r="E30" s="78">
        <v>13.35</v>
      </c>
      <c r="F30" s="78">
        <v>23.61</v>
      </c>
      <c r="G30" s="43">
        <f t="shared" si="11"/>
        <v>3.9699999999999989</v>
      </c>
      <c r="H30" s="43">
        <f t="shared" si="12"/>
        <v>10.26</v>
      </c>
      <c r="I30" s="43">
        <f t="shared" si="13"/>
        <v>6.2900000000000009</v>
      </c>
      <c r="J30" s="78">
        <v>15.03</v>
      </c>
      <c r="K30" s="43">
        <f t="shared" si="18"/>
        <v>1.6799999999999997</v>
      </c>
      <c r="L30" s="43">
        <f t="shared" si="1"/>
        <v>2.2899999999999991</v>
      </c>
      <c r="M30" s="43">
        <f t="shared" si="2"/>
        <v>2.3472499999999989</v>
      </c>
      <c r="N30" s="43">
        <f t="shared" si="3"/>
        <v>6.9190000000000014</v>
      </c>
      <c r="O30" s="44">
        <f t="shared" si="4"/>
        <v>8.58</v>
      </c>
      <c r="P30" s="79">
        <f t="shared" si="5"/>
        <v>9.2662499999999994</v>
      </c>
      <c r="Q30" s="80">
        <v>4499</v>
      </c>
      <c r="R30" s="46">
        <f t="shared" si="14"/>
        <v>4480.833333333333</v>
      </c>
      <c r="S30" s="80">
        <v>28401</v>
      </c>
      <c r="T30" s="46">
        <f t="shared" si="6"/>
        <v>28383.142857142859</v>
      </c>
      <c r="U30" s="48">
        <f t="shared" si="7"/>
        <v>2630052.9749999996</v>
      </c>
      <c r="V30" s="49">
        <f t="shared" si="8"/>
        <v>2634533.8083333331</v>
      </c>
      <c r="W30" s="43">
        <f t="shared" si="15"/>
        <v>0.99829919307956494</v>
      </c>
      <c r="X30" s="43">
        <f t="shared" si="9"/>
        <v>1.7008069204350093E-3</v>
      </c>
      <c r="Y30" s="84">
        <v>20</v>
      </c>
      <c r="Z30" s="84">
        <v>0.8</v>
      </c>
      <c r="AA30" s="34">
        <v>4.0277777777777857E-2</v>
      </c>
      <c r="AB30" s="50">
        <v>1.06</v>
      </c>
      <c r="AC30" s="43">
        <f t="shared" si="19"/>
        <v>0.71616874023503263</v>
      </c>
      <c r="AD30" s="43">
        <f t="shared" si="20"/>
        <v>716.1687402350326</v>
      </c>
      <c r="AE30" s="81"/>
      <c r="AF30" s="81"/>
      <c r="AG30" s="82">
        <v>96.25</v>
      </c>
      <c r="AH30" s="43">
        <v>0.48333333333333428</v>
      </c>
      <c r="AI30" s="43">
        <f t="shared" si="10"/>
        <v>29.840364176459691</v>
      </c>
      <c r="AJ30" s="43"/>
      <c r="AK30" s="43"/>
    </row>
    <row r="31" spans="1:37" x14ac:dyDescent="0.2">
      <c r="A31" t="s">
        <v>171</v>
      </c>
      <c r="B31" s="38" t="s">
        <v>118</v>
      </c>
      <c r="C31" s="78">
        <v>16.21</v>
      </c>
      <c r="D31" s="78">
        <v>19.89</v>
      </c>
      <c r="E31" s="78">
        <v>12.95</v>
      </c>
      <c r="F31" s="78">
        <v>23.42</v>
      </c>
      <c r="G31" s="43">
        <f t="shared" si="11"/>
        <v>3.6799999999999997</v>
      </c>
      <c r="H31" s="43">
        <f t="shared" si="12"/>
        <v>10.470000000000002</v>
      </c>
      <c r="I31" s="43">
        <f t="shared" si="13"/>
        <v>6.7900000000000027</v>
      </c>
      <c r="J31" s="78">
        <v>14.47</v>
      </c>
      <c r="K31" s="43">
        <f t="shared" si="18"/>
        <v>1.5200000000000014</v>
      </c>
      <c r="L31" s="43">
        <f t="shared" si="1"/>
        <v>2.1599999999999984</v>
      </c>
      <c r="M31" s="43">
        <f t="shared" si="2"/>
        <v>2.2139999999999982</v>
      </c>
      <c r="N31" s="43">
        <f t="shared" si="3"/>
        <v>7.4690000000000039</v>
      </c>
      <c r="O31" s="44">
        <f t="shared" si="4"/>
        <v>8.9500000000000011</v>
      </c>
      <c r="P31" s="79">
        <f t="shared" si="5"/>
        <v>9.6830000000000016</v>
      </c>
      <c r="Q31" s="80">
        <v>4827</v>
      </c>
      <c r="R31" s="46">
        <f t="shared" si="14"/>
        <v>4808.833333333333</v>
      </c>
      <c r="S31" s="80">
        <v>30819</v>
      </c>
      <c r="T31" s="46">
        <f t="shared" si="6"/>
        <v>30801.142857142859</v>
      </c>
      <c r="U31" s="48">
        <f t="shared" si="7"/>
        <v>2982474.6628571432</v>
      </c>
      <c r="V31" s="49">
        <f t="shared" si="8"/>
        <v>2987283.4961904767</v>
      </c>
      <c r="W31" s="43">
        <f t="shared" si="15"/>
        <v>0.99839023201531896</v>
      </c>
      <c r="X31" s="43">
        <f t="shared" si="9"/>
        <v>1.6097679846809926E-3</v>
      </c>
      <c r="Y31" s="84">
        <v>20</v>
      </c>
      <c r="Z31" s="84">
        <v>0.8</v>
      </c>
      <c r="AA31" s="34">
        <v>4.2361111111111072E-2</v>
      </c>
      <c r="AB31" s="50">
        <v>1.06</v>
      </c>
      <c r="AC31" s="43">
        <f t="shared" si="19"/>
        <v>0.64449832178808386</v>
      </c>
      <c r="AD31" s="43">
        <f t="shared" si="20"/>
        <v>644.4983217880839</v>
      </c>
      <c r="AE31" s="81">
        <f>AVERAGE(AD31:AD32)</f>
        <v>725.96455529254195</v>
      </c>
      <c r="AF31" s="81">
        <f>STDEV(AD31:AD32)</f>
        <v>115.21065229745921</v>
      </c>
      <c r="AG31" s="82">
        <v>100.19166666666666</v>
      </c>
      <c r="AH31" s="43">
        <v>0.50833333333333286</v>
      </c>
      <c r="AI31" s="43">
        <f t="shared" si="10"/>
        <v>26.854096741170164</v>
      </c>
      <c r="AJ31" s="81">
        <f>AVERAGE(AI31:AI32)</f>
        <v>30.248523137189252</v>
      </c>
      <c r="AK31" s="81">
        <f>STDEV(AI31:AI32)</f>
        <v>4.8004438457274112</v>
      </c>
    </row>
    <row r="32" spans="1:37" x14ac:dyDescent="0.2">
      <c r="A32" t="s">
        <v>172</v>
      </c>
      <c r="B32" s="38" t="s">
        <v>118</v>
      </c>
      <c r="C32" s="78">
        <v>16.07</v>
      </c>
      <c r="D32" s="78">
        <v>19.86</v>
      </c>
      <c r="E32" s="78">
        <v>13.08</v>
      </c>
      <c r="F32" s="78">
        <v>23.11</v>
      </c>
      <c r="G32" s="43">
        <f t="shared" si="11"/>
        <v>3.7899999999999991</v>
      </c>
      <c r="H32" s="43">
        <f t="shared" si="12"/>
        <v>10.029999999999999</v>
      </c>
      <c r="I32" s="43">
        <f t="shared" si="13"/>
        <v>6.24</v>
      </c>
      <c r="J32" s="78">
        <v>14.69</v>
      </c>
      <c r="K32" s="43">
        <f t="shared" si="18"/>
        <v>1.6099999999999994</v>
      </c>
      <c r="L32" s="43">
        <f t="shared" si="1"/>
        <v>2.1799999999999997</v>
      </c>
      <c r="M32" s="43">
        <f t="shared" si="2"/>
        <v>2.2344999999999997</v>
      </c>
      <c r="N32" s="43">
        <f t="shared" si="3"/>
        <v>6.8640000000000008</v>
      </c>
      <c r="O32" s="44">
        <f t="shared" si="4"/>
        <v>8.42</v>
      </c>
      <c r="P32" s="79">
        <f t="shared" si="5"/>
        <v>9.0985000000000014</v>
      </c>
      <c r="Q32" s="80">
        <v>5446</v>
      </c>
      <c r="R32" s="46">
        <f t="shared" si="14"/>
        <v>5427.833333333333</v>
      </c>
      <c r="S32" s="80">
        <v>29539</v>
      </c>
      <c r="T32" s="46">
        <f t="shared" si="6"/>
        <v>29521.142857142859</v>
      </c>
      <c r="U32" s="48">
        <f t="shared" si="7"/>
        <v>2685981.1828571432</v>
      </c>
      <c r="V32" s="49">
        <f t="shared" si="8"/>
        <v>2691409.0161904767</v>
      </c>
      <c r="W32" s="43">
        <f t="shared" si="15"/>
        <v>0.99798327444818613</v>
      </c>
      <c r="X32" s="43">
        <f t="shared" si="9"/>
        <v>2.0167255518137839E-3</v>
      </c>
      <c r="Y32" s="84">
        <v>20</v>
      </c>
      <c r="Z32" s="84">
        <v>0.8</v>
      </c>
      <c r="AA32" s="34">
        <v>4.2361111111111072E-2</v>
      </c>
      <c r="AB32" s="50">
        <v>1.06</v>
      </c>
      <c r="AC32" s="43">
        <f t="shared" si="19"/>
        <v>0.80743078879700014</v>
      </c>
      <c r="AD32" s="43">
        <f t="shared" si="20"/>
        <v>807.4307887970001</v>
      </c>
      <c r="AE32" s="81"/>
      <c r="AF32" s="81"/>
      <c r="AG32" s="82">
        <v>100.19166666666666</v>
      </c>
      <c r="AH32" s="43">
        <v>0.50833333333333286</v>
      </c>
      <c r="AI32" s="43">
        <f t="shared" si="10"/>
        <v>33.642949533208338</v>
      </c>
      <c r="AJ32" s="43"/>
      <c r="AK32" s="43"/>
    </row>
    <row r="33" spans="1:37" x14ac:dyDescent="0.2">
      <c r="A33" t="s">
        <v>174</v>
      </c>
      <c r="B33" s="38" t="s">
        <v>122</v>
      </c>
      <c r="C33" s="78">
        <v>16.21</v>
      </c>
      <c r="D33" s="78">
        <v>19.87</v>
      </c>
      <c r="E33" s="78">
        <v>12.95</v>
      </c>
      <c r="F33" s="78">
        <v>23.53</v>
      </c>
      <c r="G33" s="43">
        <f t="shared" si="11"/>
        <v>3.66</v>
      </c>
      <c r="H33" s="43">
        <f t="shared" si="12"/>
        <v>10.580000000000002</v>
      </c>
      <c r="I33" s="43">
        <f t="shared" si="13"/>
        <v>6.9200000000000017</v>
      </c>
      <c r="J33" s="78">
        <v>14.52</v>
      </c>
      <c r="K33" s="43">
        <f t="shared" si="18"/>
        <v>1.5700000000000003</v>
      </c>
      <c r="L33" s="43">
        <f t="shared" si="1"/>
        <v>2.09</v>
      </c>
      <c r="M33" s="43">
        <f t="shared" si="2"/>
        <v>2.1422499999999998</v>
      </c>
      <c r="N33" s="43">
        <f t="shared" si="3"/>
        <v>7.6120000000000028</v>
      </c>
      <c r="O33" s="44">
        <f t="shared" si="4"/>
        <v>9.0100000000000016</v>
      </c>
      <c r="P33" s="79">
        <f t="shared" si="5"/>
        <v>9.7542500000000025</v>
      </c>
      <c r="Q33" s="80">
        <v>6064</v>
      </c>
      <c r="R33" s="46">
        <f t="shared" si="14"/>
        <v>6045.833333333333</v>
      </c>
      <c r="S33" s="80">
        <v>30035</v>
      </c>
      <c r="T33" s="46">
        <f t="shared" si="6"/>
        <v>30017.142857142859</v>
      </c>
      <c r="U33" s="48">
        <f t="shared" si="7"/>
        <v>2927947.1571428576</v>
      </c>
      <c r="V33" s="49">
        <f t="shared" si="8"/>
        <v>2933992.990476191</v>
      </c>
      <c r="W33" s="43">
        <f t="shared" si="15"/>
        <v>0.99793938385232739</v>
      </c>
      <c r="X33" s="43">
        <f t="shared" si="9"/>
        <v>2.0606161476725568E-3</v>
      </c>
      <c r="Y33" s="84">
        <v>20</v>
      </c>
      <c r="Z33" s="84">
        <v>0.8</v>
      </c>
      <c r="AA33" s="34">
        <v>4.8611111111111306E-2</v>
      </c>
      <c r="AB33" s="50">
        <v>1.06</v>
      </c>
      <c r="AC33" s="43">
        <f t="shared" si="19"/>
        <v>0.71893131149882927</v>
      </c>
      <c r="AD33" s="43">
        <f t="shared" si="20"/>
        <v>718.93131149882925</v>
      </c>
      <c r="AE33" s="81">
        <f>AVERAGE(AD33:AD34)</f>
        <v>703.37238192304608</v>
      </c>
      <c r="AF33" s="81">
        <f>STDEV(AD33:AD34)</f>
        <v>22.003649222080423</v>
      </c>
      <c r="AG33" s="82">
        <v>120.19999999999999</v>
      </c>
      <c r="AH33" s="43">
        <v>0.5833333333333357</v>
      </c>
      <c r="AI33" s="43">
        <f t="shared" si="10"/>
        <v>29.95547131245122</v>
      </c>
      <c r="AJ33" s="81">
        <f>AVERAGE(AI33:AI34)</f>
        <v>29.30718258012692</v>
      </c>
      <c r="AK33" s="81">
        <f>STDEV(AI33:AI34)</f>
        <v>0.91681871758668587</v>
      </c>
    </row>
    <row r="34" spans="1:37" x14ac:dyDescent="0.2">
      <c r="A34" t="s">
        <v>175</v>
      </c>
      <c r="B34" s="38" t="s">
        <v>122</v>
      </c>
      <c r="C34" s="78">
        <v>16.28</v>
      </c>
      <c r="D34" s="78">
        <v>20.11</v>
      </c>
      <c r="E34" s="78">
        <v>12.94</v>
      </c>
      <c r="F34" s="78">
        <v>22.99</v>
      </c>
      <c r="G34" s="43">
        <f t="shared" si="11"/>
        <v>3.8299999999999983</v>
      </c>
      <c r="H34" s="43">
        <f t="shared" si="12"/>
        <v>10.049999999999999</v>
      </c>
      <c r="I34" s="43">
        <f t="shared" si="13"/>
        <v>6.2200000000000006</v>
      </c>
      <c r="J34" s="78">
        <v>14.55</v>
      </c>
      <c r="K34" s="43">
        <f t="shared" si="18"/>
        <v>1.6100000000000012</v>
      </c>
      <c r="L34" s="43">
        <f t="shared" si="1"/>
        <v>2.2199999999999971</v>
      </c>
      <c r="M34" s="43">
        <f t="shared" si="2"/>
        <v>2.275499999999997</v>
      </c>
      <c r="N34" s="43">
        <f t="shared" si="3"/>
        <v>6.8420000000000014</v>
      </c>
      <c r="O34" s="44">
        <f t="shared" si="4"/>
        <v>8.4399999999999977</v>
      </c>
      <c r="P34" s="79">
        <f t="shared" si="5"/>
        <v>9.1174999999999979</v>
      </c>
      <c r="Q34" s="80">
        <v>7108</v>
      </c>
      <c r="R34" s="46">
        <f t="shared" si="14"/>
        <v>7089.833333333333</v>
      </c>
      <c r="S34" s="80">
        <v>39384</v>
      </c>
      <c r="T34" s="46">
        <f t="shared" si="6"/>
        <v>39366.142857142855</v>
      </c>
      <c r="U34" s="48">
        <f t="shared" si="7"/>
        <v>3589208.0749999988</v>
      </c>
      <c r="V34" s="49">
        <f t="shared" si="8"/>
        <v>3596297.9083333323</v>
      </c>
      <c r="W34" s="43">
        <f t="shared" si="15"/>
        <v>0.99802857451911731</v>
      </c>
      <c r="X34" s="43">
        <f t="shared" si="9"/>
        <v>1.9714254808826568E-3</v>
      </c>
      <c r="Y34" s="84">
        <v>20</v>
      </c>
      <c r="Z34" s="84">
        <v>0.8</v>
      </c>
      <c r="AA34" s="34">
        <v>4.8611111111111306E-2</v>
      </c>
      <c r="AB34" s="50">
        <v>1.06</v>
      </c>
      <c r="AC34" s="43">
        <f t="shared" si="19"/>
        <v>0.68781345234726288</v>
      </c>
      <c r="AD34" s="43">
        <f t="shared" si="20"/>
        <v>687.81345234726291</v>
      </c>
      <c r="AE34" s="81"/>
      <c r="AF34" s="81"/>
      <c r="AG34" s="82">
        <v>120.19999999999999</v>
      </c>
      <c r="AH34" s="43">
        <v>0.5833333333333357</v>
      </c>
      <c r="AI34" s="43">
        <f t="shared" si="10"/>
        <v>28.65889384780262</v>
      </c>
      <c r="AJ34" s="43"/>
      <c r="AK34" s="43"/>
    </row>
  </sheetData>
  <pageMargins left="0.75" right="0.75" top="1" bottom="1" header="0.5" footer="0.5"/>
  <pageSetup paperSize="9" orientation="portrait" horizontalDpi="1200" verticalDpi="1200" r:id="rId1"/>
  <headerFooter alignWithMargins="0">
    <oddFooter>&amp;L&amp;F - &amp;D - 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C6" sqref="C6"/>
    </sheetView>
  </sheetViews>
  <sheetFormatPr baseColWidth="10" defaultColWidth="10.6640625" defaultRowHeight="13" x14ac:dyDescent="0.15"/>
  <cols>
    <col min="1" max="1" width="22.5" style="88" customWidth="1"/>
    <col min="2" max="8" width="10.6640625" style="88"/>
    <col min="9" max="9" width="22.5" style="88" customWidth="1"/>
    <col min="10" max="261" width="10.6640625" style="88"/>
    <col min="262" max="262" width="22.5" style="88" customWidth="1"/>
    <col min="263" max="517" width="10.6640625" style="88"/>
    <col min="518" max="518" width="22.5" style="88" customWidth="1"/>
    <col min="519" max="773" width="10.6640625" style="88"/>
    <col min="774" max="774" width="22.5" style="88" customWidth="1"/>
    <col min="775" max="1029" width="10.6640625" style="88"/>
    <col min="1030" max="1030" width="22.5" style="88" customWidth="1"/>
    <col min="1031" max="1285" width="10.6640625" style="88"/>
    <col min="1286" max="1286" width="22.5" style="88" customWidth="1"/>
    <col min="1287" max="1541" width="10.6640625" style="88"/>
    <col min="1542" max="1542" width="22.5" style="88" customWidth="1"/>
    <col min="1543" max="1797" width="10.6640625" style="88"/>
    <col min="1798" max="1798" width="22.5" style="88" customWidth="1"/>
    <col min="1799" max="2053" width="10.6640625" style="88"/>
    <col min="2054" max="2054" width="22.5" style="88" customWidth="1"/>
    <col min="2055" max="2309" width="10.6640625" style="88"/>
    <col min="2310" max="2310" width="22.5" style="88" customWidth="1"/>
    <col min="2311" max="2565" width="10.6640625" style="88"/>
    <col min="2566" max="2566" width="22.5" style="88" customWidth="1"/>
    <col min="2567" max="2821" width="10.6640625" style="88"/>
    <col min="2822" max="2822" width="22.5" style="88" customWidth="1"/>
    <col min="2823" max="3077" width="10.6640625" style="88"/>
    <col min="3078" max="3078" width="22.5" style="88" customWidth="1"/>
    <col min="3079" max="3333" width="10.6640625" style="88"/>
    <col min="3334" max="3334" width="22.5" style="88" customWidth="1"/>
    <col min="3335" max="3589" width="10.6640625" style="88"/>
    <col min="3590" max="3590" width="22.5" style="88" customWidth="1"/>
    <col min="3591" max="3845" width="10.6640625" style="88"/>
    <col min="3846" max="3846" width="22.5" style="88" customWidth="1"/>
    <col min="3847" max="4101" width="10.6640625" style="88"/>
    <col min="4102" max="4102" width="22.5" style="88" customWidth="1"/>
    <col min="4103" max="4357" width="10.6640625" style="88"/>
    <col min="4358" max="4358" width="22.5" style="88" customWidth="1"/>
    <col min="4359" max="4613" width="10.6640625" style="88"/>
    <col min="4614" max="4614" width="22.5" style="88" customWidth="1"/>
    <col min="4615" max="4869" width="10.6640625" style="88"/>
    <col min="4870" max="4870" width="22.5" style="88" customWidth="1"/>
    <col min="4871" max="5125" width="10.6640625" style="88"/>
    <col min="5126" max="5126" width="22.5" style="88" customWidth="1"/>
    <col min="5127" max="5381" width="10.6640625" style="88"/>
    <col min="5382" max="5382" width="22.5" style="88" customWidth="1"/>
    <col min="5383" max="5637" width="10.6640625" style="88"/>
    <col min="5638" max="5638" width="22.5" style="88" customWidth="1"/>
    <col min="5639" max="5893" width="10.6640625" style="88"/>
    <col min="5894" max="5894" width="22.5" style="88" customWidth="1"/>
    <col min="5895" max="6149" width="10.6640625" style="88"/>
    <col min="6150" max="6150" width="22.5" style="88" customWidth="1"/>
    <col min="6151" max="6405" width="10.6640625" style="88"/>
    <col min="6406" max="6406" width="22.5" style="88" customWidth="1"/>
    <col min="6407" max="6661" width="10.6640625" style="88"/>
    <col min="6662" max="6662" width="22.5" style="88" customWidth="1"/>
    <col min="6663" max="6917" width="10.6640625" style="88"/>
    <col min="6918" max="6918" width="22.5" style="88" customWidth="1"/>
    <col min="6919" max="7173" width="10.6640625" style="88"/>
    <col min="7174" max="7174" width="22.5" style="88" customWidth="1"/>
    <col min="7175" max="7429" width="10.6640625" style="88"/>
    <col min="7430" max="7430" width="22.5" style="88" customWidth="1"/>
    <col min="7431" max="7685" width="10.6640625" style="88"/>
    <col min="7686" max="7686" width="22.5" style="88" customWidth="1"/>
    <col min="7687" max="7941" width="10.6640625" style="88"/>
    <col min="7942" max="7942" width="22.5" style="88" customWidth="1"/>
    <col min="7943" max="8197" width="10.6640625" style="88"/>
    <col min="8198" max="8198" width="22.5" style="88" customWidth="1"/>
    <col min="8199" max="8453" width="10.6640625" style="88"/>
    <col min="8454" max="8454" width="22.5" style="88" customWidth="1"/>
    <col min="8455" max="8709" width="10.6640625" style="88"/>
    <col min="8710" max="8710" width="22.5" style="88" customWidth="1"/>
    <col min="8711" max="8965" width="10.6640625" style="88"/>
    <col min="8966" max="8966" width="22.5" style="88" customWidth="1"/>
    <col min="8967" max="9221" width="10.6640625" style="88"/>
    <col min="9222" max="9222" width="22.5" style="88" customWidth="1"/>
    <col min="9223" max="9477" width="10.6640625" style="88"/>
    <col min="9478" max="9478" width="22.5" style="88" customWidth="1"/>
    <col min="9479" max="9733" width="10.6640625" style="88"/>
    <col min="9734" max="9734" width="22.5" style="88" customWidth="1"/>
    <col min="9735" max="9989" width="10.6640625" style="88"/>
    <col min="9990" max="9990" width="22.5" style="88" customWidth="1"/>
    <col min="9991" max="10245" width="10.6640625" style="88"/>
    <col min="10246" max="10246" width="22.5" style="88" customWidth="1"/>
    <col min="10247" max="10501" width="10.6640625" style="88"/>
    <col min="10502" max="10502" width="22.5" style="88" customWidth="1"/>
    <col min="10503" max="10757" width="10.6640625" style="88"/>
    <col min="10758" max="10758" width="22.5" style="88" customWidth="1"/>
    <col min="10759" max="11013" width="10.6640625" style="88"/>
    <col min="11014" max="11014" width="22.5" style="88" customWidth="1"/>
    <col min="11015" max="11269" width="10.6640625" style="88"/>
    <col min="11270" max="11270" width="22.5" style="88" customWidth="1"/>
    <col min="11271" max="11525" width="10.6640625" style="88"/>
    <col min="11526" max="11526" width="22.5" style="88" customWidth="1"/>
    <col min="11527" max="11781" width="10.6640625" style="88"/>
    <col min="11782" max="11782" width="22.5" style="88" customWidth="1"/>
    <col min="11783" max="12037" width="10.6640625" style="88"/>
    <col min="12038" max="12038" width="22.5" style="88" customWidth="1"/>
    <col min="12039" max="12293" width="10.6640625" style="88"/>
    <col min="12294" max="12294" width="22.5" style="88" customWidth="1"/>
    <col min="12295" max="12549" width="10.6640625" style="88"/>
    <col min="12550" max="12550" width="22.5" style="88" customWidth="1"/>
    <col min="12551" max="12805" width="10.6640625" style="88"/>
    <col min="12806" max="12806" width="22.5" style="88" customWidth="1"/>
    <col min="12807" max="13061" width="10.6640625" style="88"/>
    <col min="13062" max="13062" width="22.5" style="88" customWidth="1"/>
    <col min="13063" max="13317" width="10.6640625" style="88"/>
    <col min="13318" max="13318" width="22.5" style="88" customWidth="1"/>
    <col min="13319" max="13573" width="10.6640625" style="88"/>
    <col min="13574" max="13574" width="22.5" style="88" customWidth="1"/>
    <col min="13575" max="13829" width="10.6640625" style="88"/>
    <col min="13830" max="13830" width="22.5" style="88" customWidth="1"/>
    <col min="13831" max="14085" width="10.6640625" style="88"/>
    <col min="14086" max="14086" width="22.5" style="88" customWidth="1"/>
    <col min="14087" max="14341" width="10.6640625" style="88"/>
    <col min="14342" max="14342" width="22.5" style="88" customWidth="1"/>
    <col min="14343" max="14597" width="10.6640625" style="88"/>
    <col min="14598" max="14598" width="22.5" style="88" customWidth="1"/>
    <col min="14599" max="14853" width="10.6640625" style="88"/>
    <col min="14854" max="14854" width="22.5" style="88" customWidth="1"/>
    <col min="14855" max="15109" width="10.6640625" style="88"/>
    <col min="15110" max="15110" width="22.5" style="88" customWidth="1"/>
    <col min="15111" max="15365" width="10.6640625" style="88"/>
    <col min="15366" max="15366" width="22.5" style="88" customWidth="1"/>
    <col min="15367" max="15621" width="10.6640625" style="88"/>
    <col min="15622" max="15622" width="22.5" style="88" customWidth="1"/>
    <col min="15623" max="15877" width="10.6640625" style="88"/>
    <col min="15878" max="15878" width="22.5" style="88" customWidth="1"/>
    <col min="15879" max="16133" width="10.6640625" style="88"/>
    <col min="16134" max="16134" width="22.5" style="88" customWidth="1"/>
    <col min="16135" max="16384" width="10.6640625" style="88"/>
  </cols>
  <sheetData>
    <row r="1" spans="1:11" x14ac:dyDescent="0.15">
      <c r="B1" s="89"/>
      <c r="C1" s="89"/>
      <c r="D1" s="89"/>
      <c r="E1" s="89"/>
      <c r="F1" s="89"/>
      <c r="G1" s="89"/>
      <c r="H1" s="89"/>
      <c r="J1" s="89"/>
      <c r="K1" s="89"/>
    </row>
    <row r="2" spans="1:11" x14ac:dyDescent="0.15">
      <c r="A2" s="89"/>
      <c r="B2" s="89" t="s">
        <v>212</v>
      </c>
      <c r="C2" s="89" t="s">
        <v>213</v>
      </c>
      <c r="D2" s="89"/>
      <c r="E2" s="89"/>
      <c r="F2" s="89" t="s">
        <v>212</v>
      </c>
      <c r="G2" s="89" t="s">
        <v>212</v>
      </c>
      <c r="H2" s="89"/>
      <c r="I2" s="89"/>
      <c r="J2" s="89" t="s">
        <v>212</v>
      </c>
      <c r="K2" s="89" t="s">
        <v>214</v>
      </c>
    </row>
    <row r="3" spans="1:11" x14ac:dyDescent="0.15">
      <c r="A3" s="90"/>
      <c r="B3" s="90" t="s">
        <v>215</v>
      </c>
      <c r="C3" s="90" t="s">
        <v>216</v>
      </c>
      <c r="D3" s="90"/>
      <c r="E3" s="90"/>
      <c r="F3" s="90" t="s">
        <v>215</v>
      </c>
      <c r="G3" s="90" t="s">
        <v>216</v>
      </c>
      <c r="H3" s="90"/>
      <c r="I3" s="90"/>
      <c r="J3" s="90" t="s">
        <v>215</v>
      </c>
      <c r="K3" s="90" t="s">
        <v>217</v>
      </c>
    </row>
    <row r="5" spans="1:11" s="93" customFormat="1" x14ac:dyDescent="0.15">
      <c r="A5" s="91" t="s">
        <v>218</v>
      </c>
      <c r="B5" s="92"/>
      <c r="C5" s="47">
        <f>AVERAGE(C6:C19)</f>
        <v>17.857142857142858</v>
      </c>
      <c r="D5" s="47"/>
      <c r="E5" s="91" t="s">
        <v>218</v>
      </c>
      <c r="F5" s="92"/>
      <c r="G5" s="47"/>
      <c r="H5" s="47"/>
      <c r="I5" s="91" t="s">
        <v>218</v>
      </c>
      <c r="J5" s="92"/>
      <c r="K5" s="47">
        <f>AVERAGE(K6:K17)</f>
        <v>18.166666666666668</v>
      </c>
    </row>
    <row r="6" spans="1:11" x14ac:dyDescent="0.15">
      <c r="A6" s="88" t="s">
        <v>219</v>
      </c>
      <c r="B6" s="94" t="s">
        <v>220</v>
      </c>
      <c r="C6" s="88">
        <v>19</v>
      </c>
      <c r="F6" s="94"/>
      <c r="G6" s="94" t="s">
        <v>221</v>
      </c>
      <c r="H6" s="94"/>
      <c r="I6" s="88" t="s">
        <v>222</v>
      </c>
      <c r="J6" s="94" t="s">
        <v>223</v>
      </c>
      <c r="K6" s="88">
        <v>18</v>
      </c>
    </row>
    <row r="7" spans="1:11" x14ac:dyDescent="0.15">
      <c r="A7" s="88" t="s">
        <v>224</v>
      </c>
      <c r="B7" s="94" t="s">
        <v>220</v>
      </c>
      <c r="C7" s="88">
        <v>16</v>
      </c>
      <c r="F7" s="94"/>
      <c r="G7" s="94" t="s">
        <v>221</v>
      </c>
      <c r="H7" s="94"/>
      <c r="I7" s="88" t="s">
        <v>225</v>
      </c>
      <c r="J7" s="94" t="s">
        <v>223</v>
      </c>
      <c r="K7" s="88">
        <v>18</v>
      </c>
    </row>
    <row r="8" spans="1:11" x14ac:dyDescent="0.15">
      <c r="A8" s="88" t="s">
        <v>226</v>
      </c>
      <c r="B8" s="94" t="s">
        <v>223</v>
      </c>
      <c r="C8" s="88">
        <v>18</v>
      </c>
      <c r="F8" s="94"/>
      <c r="G8" s="94" t="s">
        <v>221</v>
      </c>
      <c r="I8" s="88" t="s">
        <v>227</v>
      </c>
      <c r="J8" s="94" t="s">
        <v>223</v>
      </c>
      <c r="K8" s="88">
        <v>19</v>
      </c>
    </row>
    <row r="9" spans="1:11" x14ac:dyDescent="0.15">
      <c r="A9" s="88" t="s">
        <v>228</v>
      </c>
      <c r="B9" s="94" t="s">
        <v>223</v>
      </c>
      <c r="C9" s="88">
        <v>18</v>
      </c>
      <c r="F9" s="94"/>
      <c r="G9" s="94" t="s">
        <v>221</v>
      </c>
      <c r="H9" s="93"/>
      <c r="I9" s="88" t="s">
        <v>229</v>
      </c>
      <c r="J9" s="94" t="s">
        <v>230</v>
      </c>
      <c r="K9" s="88">
        <v>18</v>
      </c>
    </row>
    <row r="10" spans="1:11" x14ac:dyDescent="0.15">
      <c r="A10" s="88" t="s">
        <v>231</v>
      </c>
      <c r="B10" s="94" t="s">
        <v>230</v>
      </c>
      <c r="C10" s="88">
        <v>18</v>
      </c>
      <c r="F10" s="94"/>
      <c r="G10" s="94" t="s">
        <v>221</v>
      </c>
      <c r="I10" s="88" t="s">
        <v>232</v>
      </c>
      <c r="J10" s="94" t="s">
        <v>230</v>
      </c>
      <c r="K10" s="88">
        <v>17</v>
      </c>
    </row>
    <row r="11" spans="1:11" x14ac:dyDescent="0.15">
      <c r="A11" s="88" t="s">
        <v>233</v>
      </c>
      <c r="B11" s="94" t="s">
        <v>230</v>
      </c>
      <c r="C11" s="88">
        <v>17</v>
      </c>
      <c r="F11" s="94"/>
      <c r="G11" s="94" t="s">
        <v>221</v>
      </c>
      <c r="H11" s="93"/>
      <c r="I11" s="88" t="s">
        <v>234</v>
      </c>
      <c r="J11" s="94" t="s">
        <v>230</v>
      </c>
      <c r="K11" s="88">
        <v>19</v>
      </c>
    </row>
    <row r="12" spans="1:11" x14ac:dyDescent="0.15">
      <c r="A12" s="88" t="s">
        <v>235</v>
      </c>
      <c r="B12" s="94" t="s">
        <v>230</v>
      </c>
      <c r="C12" s="88">
        <v>19</v>
      </c>
      <c r="F12" s="94"/>
      <c r="G12" s="94" t="s">
        <v>221</v>
      </c>
      <c r="J12" s="94"/>
    </row>
    <row r="13" spans="1:11" x14ac:dyDescent="0.15">
      <c r="A13" s="88" t="s">
        <v>236</v>
      </c>
      <c r="B13" s="94" t="s">
        <v>230</v>
      </c>
      <c r="C13" s="88">
        <v>17</v>
      </c>
      <c r="F13" s="94"/>
      <c r="G13" s="94" t="s">
        <v>221</v>
      </c>
      <c r="J13" s="94"/>
    </row>
    <row r="14" spans="1:11" x14ac:dyDescent="0.15">
      <c r="A14" s="88" t="s">
        <v>237</v>
      </c>
      <c r="B14" s="94" t="s">
        <v>238</v>
      </c>
      <c r="C14" s="88">
        <v>19</v>
      </c>
      <c r="F14" s="94"/>
      <c r="G14" s="94" t="s">
        <v>221</v>
      </c>
      <c r="J14" s="94"/>
    </row>
    <row r="15" spans="1:11" x14ac:dyDescent="0.15">
      <c r="A15" s="88" t="s">
        <v>239</v>
      </c>
      <c r="B15" s="94" t="s">
        <v>238</v>
      </c>
      <c r="C15" s="88">
        <v>19</v>
      </c>
      <c r="F15" s="94"/>
      <c r="G15" s="94" t="s">
        <v>221</v>
      </c>
      <c r="J15" s="94"/>
    </row>
    <row r="16" spans="1:11" x14ac:dyDescent="0.15">
      <c r="A16" s="88" t="s">
        <v>240</v>
      </c>
      <c r="B16" s="94" t="s">
        <v>238</v>
      </c>
      <c r="C16" s="88">
        <v>18</v>
      </c>
      <c r="F16" s="94"/>
      <c r="G16" s="94" t="s">
        <v>221</v>
      </c>
      <c r="H16" s="93"/>
      <c r="J16" s="94"/>
    </row>
    <row r="17" spans="1:10" x14ac:dyDescent="0.15">
      <c r="A17" s="88" t="s">
        <v>241</v>
      </c>
      <c r="B17" s="94" t="s">
        <v>238</v>
      </c>
      <c r="C17" s="88">
        <v>19</v>
      </c>
      <c r="F17" s="94"/>
      <c r="G17" s="94" t="s">
        <v>221</v>
      </c>
      <c r="H17" s="93"/>
      <c r="J17" s="94"/>
    </row>
    <row r="18" spans="1:10" x14ac:dyDescent="0.15">
      <c r="A18" s="88" t="s">
        <v>242</v>
      </c>
      <c r="B18" s="94" t="s">
        <v>243</v>
      </c>
      <c r="C18" s="88">
        <v>14</v>
      </c>
      <c r="F18" s="94"/>
      <c r="H18" s="94"/>
      <c r="J18" s="94"/>
    </row>
    <row r="19" spans="1:10" x14ac:dyDescent="0.15">
      <c r="A19" s="88" t="s">
        <v>244</v>
      </c>
      <c r="B19" s="94" t="s">
        <v>243</v>
      </c>
      <c r="C19" s="88">
        <v>19</v>
      </c>
      <c r="F19" s="94"/>
      <c r="H19" s="93"/>
      <c r="J19" s="94"/>
    </row>
    <row r="20" spans="1:10" x14ac:dyDescent="0.15">
      <c r="B20" s="94"/>
      <c r="F20" s="94"/>
      <c r="H20" s="93"/>
      <c r="J20" s="94"/>
    </row>
    <row r="21" spans="1:10" x14ac:dyDescent="0.15">
      <c r="B21" s="94"/>
      <c r="F21" s="94"/>
      <c r="J21" s="94"/>
    </row>
    <row r="22" spans="1:10" x14ac:dyDescent="0.15">
      <c r="B22" s="94"/>
      <c r="F22" s="94"/>
      <c r="J22" s="94"/>
    </row>
    <row r="23" spans="1:10" x14ac:dyDescent="0.15">
      <c r="B23" s="94"/>
      <c r="F23" s="94"/>
      <c r="H23" s="93"/>
      <c r="J23" s="94"/>
    </row>
    <row r="24" spans="1:10" x14ac:dyDescent="0.15">
      <c r="B24" s="94"/>
      <c r="F24" s="94"/>
      <c r="H24" s="93"/>
      <c r="J24" s="94"/>
    </row>
    <row r="25" spans="1:10" x14ac:dyDescent="0.15">
      <c r="B25" s="94"/>
      <c r="F25" s="94"/>
      <c r="H25" s="94"/>
      <c r="J25" s="94"/>
    </row>
    <row r="26" spans="1:10" x14ac:dyDescent="0.15">
      <c r="B26" s="94"/>
      <c r="F26" s="94"/>
      <c r="H26" s="94"/>
      <c r="J26" s="94"/>
    </row>
    <row r="27" spans="1:10" x14ac:dyDescent="0.15">
      <c r="B27" s="94"/>
      <c r="F27" s="94"/>
      <c r="H27" s="94"/>
      <c r="J27" s="94"/>
    </row>
    <row r="28" spans="1:10" x14ac:dyDescent="0.15">
      <c r="B28" s="94"/>
      <c r="F28" s="94"/>
      <c r="H28" s="93"/>
      <c r="J28" s="94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Gen info</vt:lpstr>
      <vt:lpstr>Slurries</vt:lpstr>
      <vt:lpstr>Timing A</vt:lpstr>
      <vt:lpstr>Timing B</vt:lpstr>
      <vt:lpstr>Slurry A</vt:lpstr>
      <vt:lpstr>Slurry B</vt:lpstr>
      <vt:lpstr>Blanks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R. de Rezende</dc:creator>
  <cp:lastModifiedBy>Julia R. de Rezende</cp:lastModifiedBy>
  <dcterms:created xsi:type="dcterms:W3CDTF">2016-09-02T21:29:09Z</dcterms:created>
  <dcterms:modified xsi:type="dcterms:W3CDTF">2016-09-02T21:48:45Z</dcterms:modified>
</cp:coreProperties>
</file>