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mpus\home\home31\b2050826\PhD\Results\Pilot Reactors\Exp_Materials-June14_Aug14\Disinfection\"/>
    </mc:Choice>
  </mc:AlternateContent>
  <bookViews>
    <workbookView xWindow="0" yWindow="0" windowWidth="21600" windowHeight="9735" activeTab="5"/>
  </bookViews>
  <sheets>
    <sheet name="T1" sheetId="1" r:id="rId1"/>
    <sheet name="T2" sheetId="2" r:id="rId2"/>
    <sheet name="T3" sheetId="3" r:id="rId3"/>
    <sheet name="Summary " sheetId="4" r:id="rId4"/>
    <sheet name="TOC" sheetId="5" r:id="rId5"/>
    <sheet name="Sheet5" sheetId="6" r:id="rId6"/>
    <sheet name="Sheet1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6" l="1"/>
  <c r="C26" i="6"/>
  <c r="C33" i="6"/>
  <c r="I33" i="6" l="1"/>
  <c r="N78" i="3"/>
  <c r="N150" i="3"/>
  <c r="N142" i="3"/>
  <c r="N134" i="3"/>
  <c r="N126" i="3"/>
  <c r="N118" i="3"/>
  <c r="N116" i="3"/>
  <c r="N114" i="3"/>
  <c r="N113" i="3"/>
  <c r="N112" i="3"/>
  <c r="N110" i="3"/>
  <c r="N102" i="3"/>
  <c r="N94" i="3"/>
  <c r="N86" i="3"/>
  <c r="N70" i="3"/>
  <c r="N62" i="3"/>
  <c r="R95" i="3"/>
  <c r="R79" i="3"/>
  <c r="R63" i="3"/>
  <c r="H35" i="6"/>
  <c r="I35" i="6"/>
  <c r="H36" i="6"/>
  <c r="I36" i="6"/>
  <c r="G36" i="6"/>
  <c r="G35" i="6"/>
  <c r="C35" i="6"/>
  <c r="D35" i="6"/>
  <c r="E35" i="6"/>
  <c r="C36" i="6"/>
  <c r="D36" i="6"/>
  <c r="E36" i="6"/>
  <c r="B36" i="6"/>
  <c r="B35" i="6"/>
  <c r="H33" i="6" l="1"/>
  <c r="H34" i="6"/>
  <c r="L34" i="6" s="1"/>
  <c r="I34" i="6"/>
  <c r="G34" i="6"/>
  <c r="G33" i="6"/>
  <c r="D34" i="6"/>
  <c r="E34" i="6"/>
  <c r="C34" i="6"/>
  <c r="D33" i="6"/>
  <c r="E33" i="6"/>
  <c r="M34" i="6"/>
  <c r="K34" i="6"/>
  <c r="M33" i="6"/>
  <c r="L33" i="6"/>
  <c r="K33" i="6"/>
  <c r="L26" i="6"/>
  <c r="K27" i="6"/>
  <c r="L27" i="6"/>
  <c r="M27" i="6"/>
  <c r="M26" i="6"/>
  <c r="K26" i="6"/>
  <c r="C27" i="6"/>
  <c r="H27" i="6"/>
  <c r="I27" i="6"/>
  <c r="G27" i="6"/>
  <c r="H26" i="6"/>
  <c r="I26" i="6"/>
  <c r="G26" i="6"/>
  <c r="G5" i="6"/>
  <c r="K5" i="6" s="1"/>
  <c r="G16" i="6" s="1"/>
  <c r="D27" i="6"/>
  <c r="E27" i="6"/>
  <c r="D26" i="6"/>
  <c r="E26" i="6"/>
  <c r="E6" i="4" l="1"/>
  <c r="S121" i="3"/>
  <c r="R73" i="3"/>
  <c r="S57" i="3"/>
  <c r="R57" i="3"/>
  <c r="K54" i="4"/>
  <c r="I19" i="6"/>
  <c r="E20" i="6"/>
  <c r="C21" i="6"/>
  <c r="C20" i="6"/>
  <c r="D21" i="6"/>
  <c r="D16" i="6"/>
  <c r="E16" i="6"/>
  <c r="D17" i="6"/>
  <c r="E17" i="6"/>
  <c r="D18" i="6"/>
  <c r="E18" i="6"/>
  <c r="D19" i="6"/>
  <c r="E19" i="6"/>
  <c r="D20" i="6"/>
  <c r="E21" i="6"/>
  <c r="C17" i="6"/>
  <c r="C18" i="6"/>
  <c r="C19" i="6"/>
  <c r="C28" i="5"/>
  <c r="D28" i="5"/>
  <c r="E28" i="5"/>
  <c r="F28" i="5"/>
  <c r="G28" i="5"/>
  <c r="H28" i="5"/>
  <c r="C29" i="5"/>
  <c r="D29" i="5"/>
  <c r="E29" i="5"/>
  <c r="F29" i="5"/>
  <c r="G29" i="5"/>
  <c r="H29" i="5"/>
  <c r="D27" i="5"/>
  <c r="E27" i="5"/>
  <c r="F27" i="5"/>
  <c r="G27" i="5"/>
  <c r="H27" i="5"/>
  <c r="C27" i="5"/>
  <c r="C20" i="5"/>
  <c r="M8" i="6"/>
  <c r="O67" i="4"/>
  <c r="N67" i="4"/>
  <c r="M67" i="4"/>
  <c r="O65" i="4"/>
  <c r="N65" i="4"/>
  <c r="M65" i="4"/>
  <c r="O64" i="4"/>
  <c r="N64" i="4"/>
  <c r="M64" i="4"/>
  <c r="O63" i="4"/>
  <c r="O68" i="4" s="1"/>
  <c r="N63" i="4"/>
  <c r="N68" i="4" s="1"/>
  <c r="M63" i="4"/>
  <c r="M68" i="4" s="1"/>
  <c r="O58" i="4"/>
  <c r="N58" i="4"/>
  <c r="M58" i="4"/>
  <c r="O56" i="4"/>
  <c r="N56" i="4"/>
  <c r="M56" i="4"/>
  <c r="O55" i="4"/>
  <c r="N55" i="4"/>
  <c r="M55" i="4"/>
  <c r="O54" i="4"/>
  <c r="O59" i="4" s="1"/>
  <c r="N54" i="4"/>
  <c r="N59" i="4" s="1"/>
  <c r="M54" i="4"/>
  <c r="M59" i="4" s="1"/>
  <c r="N49" i="4"/>
  <c r="M49" i="4"/>
  <c r="N47" i="4"/>
  <c r="M47" i="4"/>
  <c r="N46" i="4"/>
  <c r="M46" i="4"/>
  <c r="N45" i="4"/>
  <c r="N50" i="4" s="1"/>
  <c r="M45" i="4"/>
  <c r="M50" i="4" s="1"/>
  <c r="O40" i="4"/>
  <c r="N40" i="4"/>
  <c r="M40" i="4"/>
  <c r="O38" i="4"/>
  <c r="N38" i="4"/>
  <c r="M38" i="4"/>
  <c r="O37" i="4"/>
  <c r="N37" i="4"/>
  <c r="M37" i="4"/>
  <c r="O36" i="4"/>
  <c r="O41" i="4" s="1"/>
  <c r="N36" i="4"/>
  <c r="N41" i="4" s="1"/>
  <c r="M36" i="4"/>
  <c r="M41" i="4" s="1"/>
  <c r="O30" i="4"/>
  <c r="N30" i="4"/>
  <c r="M30" i="4"/>
  <c r="O28" i="4"/>
  <c r="N28" i="4"/>
  <c r="M28" i="4"/>
  <c r="O27" i="4"/>
  <c r="N27" i="4"/>
  <c r="M27" i="4"/>
  <c r="O26" i="4"/>
  <c r="O31" i="4" s="1"/>
  <c r="N26" i="4"/>
  <c r="N31" i="4" s="1"/>
  <c r="M26" i="4"/>
  <c r="M31" i="4" s="1"/>
  <c r="O20" i="4"/>
  <c r="N20" i="4"/>
  <c r="M20" i="4"/>
  <c r="O18" i="4"/>
  <c r="N18" i="4"/>
  <c r="M18" i="4"/>
  <c r="O17" i="4"/>
  <c r="N17" i="4"/>
  <c r="M17" i="4"/>
  <c r="O16" i="4"/>
  <c r="O21" i="4" s="1"/>
  <c r="N16" i="4"/>
  <c r="N21" i="4" s="1"/>
  <c r="M16" i="4"/>
  <c r="M21" i="4" s="1"/>
  <c r="O11" i="4"/>
  <c r="N11" i="4"/>
  <c r="M11" i="4"/>
  <c r="M7" i="4"/>
  <c r="N7" i="4"/>
  <c r="O7" i="4"/>
  <c r="M8" i="4"/>
  <c r="N8" i="4"/>
  <c r="O8" i="4"/>
  <c r="M10" i="4"/>
  <c r="N10" i="4"/>
  <c r="O10" i="4"/>
  <c r="N6" i="4"/>
  <c r="O6" i="4"/>
  <c r="M6" i="4"/>
  <c r="I6" i="4"/>
  <c r="J6" i="4"/>
  <c r="K6" i="4"/>
  <c r="H21" i="5" l="1"/>
  <c r="H20" i="5"/>
  <c r="G21" i="5"/>
  <c r="G20" i="5"/>
  <c r="F21" i="5"/>
  <c r="F20" i="5"/>
  <c r="E21" i="5"/>
  <c r="E20" i="5"/>
  <c r="D21" i="5"/>
  <c r="D20" i="5"/>
  <c r="C21" i="5"/>
  <c r="C22" i="5"/>
  <c r="H15" i="5"/>
  <c r="H14" i="5"/>
  <c r="G15" i="5"/>
  <c r="G14" i="5"/>
  <c r="F15" i="5"/>
  <c r="F14" i="5"/>
  <c r="E15" i="5"/>
  <c r="E14" i="5"/>
  <c r="D15" i="5"/>
  <c r="D14" i="5"/>
  <c r="C15" i="5"/>
  <c r="C14" i="5"/>
  <c r="N8" i="5"/>
  <c r="M8" i="5"/>
  <c r="H22" i="5" s="1"/>
  <c r="L8" i="5"/>
  <c r="K8" i="5"/>
  <c r="G16" i="5" s="1"/>
  <c r="D53" i="4" s="1"/>
  <c r="J8" i="5"/>
  <c r="F16" i="5" s="1"/>
  <c r="D44" i="4" s="1"/>
  <c r="I8" i="5"/>
  <c r="F22" i="5" s="1"/>
  <c r="H8" i="5"/>
  <c r="G8" i="5"/>
  <c r="E22" i="5" s="1"/>
  <c r="F8" i="5"/>
  <c r="D16" i="5" s="1"/>
  <c r="D25" i="4" s="1"/>
  <c r="D8" i="5"/>
  <c r="C8" i="5"/>
  <c r="C16" i="5" s="1"/>
  <c r="D15" i="4" s="1"/>
  <c r="D22" i="5" l="1"/>
  <c r="E16" i="5"/>
  <c r="D35" i="4" s="1"/>
  <c r="G22" i="5"/>
  <c r="H16" i="5"/>
  <c r="D62" i="4" s="1"/>
  <c r="R41" i="1"/>
  <c r="B36" i="4"/>
  <c r="E36" i="4"/>
  <c r="F36" i="4"/>
  <c r="G36" i="4"/>
  <c r="I36" i="4"/>
  <c r="J36" i="4"/>
  <c r="K36" i="4"/>
  <c r="B37" i="4"/>
  <c r="E37" i="4"/>
  <c r="F37" i="4"/>
  <c r="G37" i="4"/>
  <c r="I37" i="4"/>
  <c r="J37" i="4"/>
  <c r="K37" i="4"/>
  <c r="B38" i="4"/>
  <c r="E38" i="4"/>
  <c r="F38" i="4"/>
  <c r="G38" i="4"/>
  <c r="I38" i="4"/>
  <c r="J38" i="4"/>
  <c r="K38" i="4"/>
  <c r="B39" i="4"/>
  <c r="E39" i="4"/>
  <c r="F39" i="4"/>
  <c r="I39" i="4"/>
  <c r="J39" i="4"/>
  <c r="B40" i="4"/>
  <c r="E40" i="4"/>
  <c r="F40" i="4"/>
  <c r="G40" i="4"/>
  <c r="I40" i="4"/>
  <c r="J40" i="4"/>
  <c r="K40" i="4"/>
  <c r="B45" i="4"/>
  <c r="E45" i="4"/>
  <c r="F45" i="4"/>
  <c r="I45" i="4"/>
  <c r="J45" i="4"/>
  <c r="B46" i="4"/>
  <c r="E46" i="4"/>
  <c r="F46" i="4"/>
  <c r="I46" i="4"/>
  <c r="J46" i="4"/>
  <c r="B47" i="4"/>
  <c r="E47" i="4"/>
  <c r="F47" i="4"/>
  <c r="I47" i="4"/>
  <c r="J47" i="4"/>
  <c r="B48" i="4"/>
  <c r="E48" i="4"/>
  <c r="F48" i="4"/>
  <c r="I48" i="4"/>
  <c r="J48" i="4"/>
  <c r="B49" i="4"/>
  <c r="E49" i="4"/>
  <c r="F49" i="4"/>
  <c r="I49" i="4"/>
  <c r="J49" i="4"/>
  <c r="B54" i="4"/>
  <c r="E54" i="4"/>
  <c r="F54" i="4"/>
  <c r="G54" i="4"/>
  <c r="I54" i="4"/>
  <c r="J54" i="4"/>
  <c r="B55" i="4"/>
  <c r="E55" i="4"/>
  <c r="F55" i="4"/>
  <c r="G55" i="4"/>
  <c r="I55" i="4"/>
  <c r="J55" i="4"/>
  <c r="K55" i="4"/>
  <c r="B56" i="4"/>
  <c r="E56" i="4"/>
  <c r="F56" i="4"/>
  <c r="G56" i="4"/>
  <c r="I56" i="4"/>
  <c r="J56" i="4"/>
  <c r="K56" i="4"/>
  <c r="B57" i="4"/>
  <c r="E57" i="4"/>
  <c r="F57" i="4"/>
  <c r="I57" i="4"/>
  <c r="J57" i="4"/>
  <c r="B58" i="4"/>
  <c r="E58" i="4"/>
  <c r="F58" i="4"/>
  <c r="G58" i="4"/>
  <c r="I58" i="4"/>
  <c r="J58" i="4"/>
  <c r="K58" i="4"/>
  <c r="B63" i="4"/>
  <c r="E63" i="4"/>
  <c r="F63" i="4"/>
  <c r="G63" i="4"/>
  <c r="I63" i="4"/>
  <c r="J63" i="4"/>
  <c r="K63" i="4"/>
  <c r="B64" i="4"/>
  <c r="E64" i="4"/>
  <c r="F64" i="4"/>
  <c r="G64" i="4"/>
  <c r="I64" i="4"/>
  <c r="J64" i="4"/>
  <c r="K64" i="4"/>
  <c r="B65" i="4"/>
  <c r="E65" i="4"/>
  <c r="F65" i="4"/>
  <c r="G65" i="4"/>
  <c r="I65" i="4"/>
  <c r="J65" i="4"/>
  <c r="K65" i="4"/>
  <c r="B66" i="4"/>
  <c r="E66" i="4"/>
  <c r="F66" i="4"/>
  <c r="I66" i="4"/>
  <c r="J66" i="4"/>
  <c r="B67" i="4"/>
  <c r="E67" i="4"/>
  <c r="F67" i="4"/>
  <c r="G67" i="4"/>
  <c r="I67" i="4"/>
  <c r="J67" i="4"/>
  <c r="K67" i="4"/>
  <c r="F16" i="4"/>
  <c r="I16" i="4"/>
  <c r="J16" i="4"/>
  <c r="K16" i="4"/>
  <c r="I17" i="4"/>
  <c r="J17" i="4"/>
  <c r="K17" i="4"/>
  <c r="I18" i="4"/>
  <c r="J18" i="4"/>
  <c r="K18" i="4"/>
  <c r="I19" i="4"/>
  <c r="J19" i="4"/>
  <c r="I20" i="4"/>
  <c r="J20" i="4"/>
  <c r="K20" i="4"/>
  <c r="I26" i="4"/>
  <c r="J26" i="4"/>
  <c r="K26" i="4"/>
  <c r="I27" i="4"/>
  <c r="J27" i="4"/>
  <c r="K27" i="4"/>
  <c r="I28" i="4"/>
  <c r="J28" i="4"/>
  <c r="K28" i="4"/>
  <c r="I29" i="4"/>
  <c r="J29" i="4"/>
  <c r="I30" i="4"/>
  <c r="J30" i="4"/>
  <c r="K30" i="4"/>
  <c r="E16" i="4"/>
  <c r="G16" i="4"/>
  <c r="E17" i="4"/>
  <c r="F17" i="4"/>
  <c r="G17" i="4"/>
  <c r="E18" i="4"/>
  <c r="F18" i="4"/>
  <c r="G18" i="4"/>
  <c r="E19" i="4"/>
  <c r="F19" i="4"/>
  <c r="E20" i="4"/>
  <c r="F20" i="4"/>
  <c r="G20" i="4"/>
  <c r="E26" i="4"/>
  <c r="F26" i="4"/>
  <c r="G26" i="4"/>
  <c r="E27" i="4"/>
  <c r="F27" i="4"/>
  <c r="G27" i="4"/>
  <c r="E28" i="4"/>
  <c r="F28" i="4"/>
  <c r="G28" i="4"/>
  <c r="E29" i="4"/>
  <c r="F29" i="4"/>
  <c r="E30" i="4"/>
  <c r="F30" i="4"/>
  <c r="G30" i="4"/>
  <c r="B16" i="4"/>
  <c r="B17" i="4"/>
  <c r="B18" i="4"/>
  <c r="B19" i="4"/>
  <c r="B20" i="4"/>
  <c r="B26" i="4"/>
  <c r="B27" i="4"/>
  <c r="B28" i="4"/>
  <c r="B29" i="4"/>
  <c r="B30" i="4"/>
  <c r="I7" i="4"/>
  <c r="J7" i="4"/>
  <c r="K7" i="4"/>
  <c r="I8" i="4"/>
  <c r="J8" i="4"/>
  <c r="K8" i="4"/>
  <c r="I9" i="4"/>
  <c r="J9" i="4"/>
  <c r="I10" i="4"/>
  <c r="J10" i="4"/>
  <c r="K10" i="4"/>
  <c r="G7" i="4"/>
  <c r="G8" i="4"/>
  <c r="G10" i="4"/>
  <c r="F6" i="4"/>
  <c r="F7" i="4"/>
  <c r="F8" i="4"/>
  <c r="F9" i="4"/>
  <c r="F10" i="4"/>
  <c r="G6" i="4"/>
  <c r="E7" i="4"/>
  <c r="E8" i="4"/>
  <c r="E9" i="4"/>
  <c r="E10" i="4"/>
  <c r="B6" i="4"/>
  <c r="B7" i="4"/>
  <c r="B8" i="4"/>
  <c r="B9" i="4"/>
  <c r="B10" i="4"/>
  <c r="R138" i="3"/>
  <c r="S138" i="3"/>
  <c r="T138" i="3" s="1"/>
  <c r="R139" i="3"/>
  <c r="T139" i="3" s="1"/>
  <c r="S139" i="3"/>
  <c r="R140" i="3"/>
  <c r="S140" i="3"/>
  <c r="T140" i="3" s="1"/>
  <c r="R141" i="3"/>
  <c r="S141" i="3"/>
  <c r="T141" i="3"/>
  <c r="R122" i="3"/>
  <c r="S122" i="3"/>
  <c r="T122" i="3" s="1"/>
  <c r="R123" i="3"/>
  <c r="T123" i="3" s="1"/>
  <c r="S123" i="3"/>
  <c r="R124" i="3"/>
  <c r="S124" i="3"/>
  <c r="T124" i="3" s="1"/>
  <c r="R125" i="3"/>
  <c r="S125" i="3"/>
  <c r="T125" i="3"/>
  <c r="R106" i="3"/>
  <c r="G46" i="4" s="1"/>
  <c r="S106" i="3"/>
  <c r="K46" i="4" s="1"/>
  <c r="O46" i="4" s="1"/>
  <c r="S108" i="3"/>
  <c r="T108" i="3" s="1"/>
  <c r="R109" i="3"/>
  <c r="G49" i="4" s="1"/>
  <c r="S109" i="3"/>
  <c r="T109" i="3" s="1"/>
  <c r="R90" i="3"/>
  <c r="S90" i="3"/>
  <c r="T90" i="3" s="1"/>
  <c r="R91" i="3"/>
  <c r="T91" i="3" s="1"/>
  <c r="S91" i="3"/>
  <c r="S92" i="3"/>
  <c r="T92" i="3" s="1"/>
  <c r="R93" i="3"/>
  <c r="S93" i="3"/>
  <c r="T93" i="3"/>
  <c r="R74" i="3"/>
  <c r="S74" i="3"/>
  <c r="T74" i="3" s="1"/>
  <c r="R75" i="3"/>
  <c r="T75" i="3" s="1"/>
  <c r="S75" i="3"/>
  <c r="S76" i="3"/>
  <c r="T76" i="3" s="1"/>
  <c r="R77" i="3"/>
  <c r="S77" i="3"/>
  <c r="T77" i="3"/>
  <c r="R58" i="3"/>
  <c r="S58" i="3"/>
  <c r="T58" i="3"/>
  <c r="R59" i="3"/>
  <c r="T59" i="3" s="1"/>
  <c r="S59" i="3"/>
  <c r="R61" i="3"/>
  <c r="S61" i="3"/>
  <c r="T61" i="3"/>
  <c r="R42" i="3"/>
  <c r="S42" i="3"/>
  <c r="T42" i="3" s="1"/>
  <c r="R43" i="3"/>
  <c r="S43" i="3"/>
  <c r="T43" i="3"/>
  <c r="R44" i="3"/>
  <c r="S44" i="3"/>
  <c r="T44" i="3" s="1"/>
  <c r="R45" i="3"/>
  <c r="S45" i="3"/>
  <c r="T45" i="3" s="1"/>
  <c r="E147" i="3"/>
  <c r="P141" i="3"/>
  <c r="P140" i="3"/>
  <c r="E140" i="3"/>
  <c r="P139" i="3"/>
  <c r="E139" i="3"/>
  <c r="P138" i="3"/>
  <c r="P137" i="3"/>
  <c r="P135" i="3"/>
  <c r="E129" i="3"/>
  <c r="P125" i="3"/>
  <c r="P124" i="3"/>
  <c r="P123" i="3"/>
  <c r="P122" i="3"/>
  <c r="P121" i="3"/>
  <c r="E121" i="3"/>
  <c r="P119" i="3"/>
  <c r="E115" i="3"/>
  <c r="P109" i="3"/>
  <c r="P108" i="3"/>
  <c r="E108" i="3"/>
  <c r="P107" i="3"/>
  <c r="E107" i="3"/>
  <c r="P106" i="3"/>
  <c r="P105" i="3"/>
  <c r="P103" i="3"/>
  <c r="E97" i="3"/>
  <c r="P93" i="3"/>
  <c r="P92" i="3"/>
  <c r="P91" i="3"/>
  <c r="P90" i="3"/>
  <c r="P89" i="3"/>
  <c r="E89" i="3"/>
  <c r="P87" i="3"/>
  <c r="E83" i="3"/>
  <c r="P77" i="3"/>
  <c r="P76" i="3"/>
  <c r="E76" i="3"/>
  <c r="P75" i="3"/>
  <c r="E75" i="3"/>
  <c r="P74" i="3"/>
  <c r="P73" i="3"/>
  <c r="P71" i="3"/>
  <c r="E65" i="3"/>
  <c r="P61" i="3"/>
  <c r="P60" i="3"/>
  <c r="P59" i="3"/>
  <c r="P58" i="3"/>
  <c r="P57" i="3"/>
  <c r="E57" i="3"/>
  <c r="P55" i="3"/>
  <c r="E51" i="3"/>
  <c r="P45" i="3"/>
  <c r="P44" i="3"/>
  <c r="E44" i="3"/>
  <c r="P43" i="3"/>
  <c r="E43" i="3"/>
  <c r="P42" i="3"/>
  <c r="P41" i="3"/>
  <c r="P39" i="3"/>
  <c r="E34" i="3"/>
  <c r="L34" i="3" s="1"/>
  <c r="E24" i="3"/>
  <c r="L24" i="3" s="1"/>
  <c r="E22" i="3"/>
  <c r="L22" i="3" s="1"/>
  <c r="E8" i="3"/>
  <c r="L8" i="3" s="1"/>
  <c r="H2" i="3"/>
  <c r="E144" i="3" s="1"/>
  <c r="E147" i="2"/>
  <c r="P141" i="2"/>
  <c r="P140" i="2"/>
  <c r="E140" i="2"/>
  <c r="P139" i="2"/>
  <c r="E139" i="2"/>
  <c r="P138" i="2"/>
  <c r="P137" i="2"/>
  <c r="P135" i="2"/>
  <c r="E129" i="2"/>
  <c r="P125" i="2"/>
  <c r="P124" i="2"/>
  <c r="P123" i="2"/>
  <c r="P122" i="2"/>
  <c r="P121" i="2"/>
  <c r="E121" i="2"/>
  <c r="P119" i="2"/>
  <c r="E115" i="2"/>
  <c r="P109" i="2"/>
  <c r="P108" i="2"/>
  <c r="E108" i="2"/>
  <c r="P107" i="2"/>
  <c r="E107" i="2"/>
  <c r="P106" i="2"/>
  <c r="P105" i="2"/>
  <c r="P103" i="2"/>
  <c r="E97" i="2"/>
  <c r="P93" i="2"/>
  <c r="P92" i="2"/>
  <c r="P91" i="2"/>
  <c r="P90" i="2"/>
  <c r="P89" i="2"/>
  <c r="E89" i="2"/>
  <c r="P87" i="2"/>
  <c r="E83" i="2"/>
  <c r="P77" i="2"/>
  <c r="P76" i="2"/>
  <c r="E76" i="2"/>
  <c r="P75" i="2"/>
  <c r="E75" i="2"/>
  <c r="P74" i="2"/>
  <c r="P73" i="2"/>
  <c r="P71" i="2"/>
  <c r="E65" i="2"/>
  <c r="P61" i="2"/>
  <c r="P60" i="2"/>
  <c r="P59" i="2"/>
  <c r="P58" i="2"/>
  <c r="P57" i="2"/>
  <c r="E57" i="2"/>
  <c r="P55" i="2"/>
  <c r="E51" i="2"/>
  <c r="P45" i="2"/>
  <c r="P44" i="2"/>
  <c r="E44" i="2"/>
  <c r="P43" i="2"/>
  <c r="E43" i="2"/>
  <c r="P42" i="2"/>
  <c r="P41" i="2"/>
  <c r="P39" i="2"/>
  <c r="E34" i="2"/>
  <c r="L34" i="2" s="1"/>
  <c r="E24" i="2"/>
  <c r="L24" i="2" s="1"/>
  <c r="E22" i="2"/>
  <c r="L22" i="2" s="1"/>
  <c r="E8" i="2"/>
  <c r="L8" i="2" s="1"/>
  <c r="H2" i="2"/>
  <c r="E144" i="2" s="1"/>
  <c r="P141" i="1"/>
  <c r="P140" i="1"/>
  <c r="P139" i="1"/>
  <c r="P138" i="1"/>
  <c r="P137" i="1"/>
  <c r="P135" i="1"/>
  <c r="P125" i="1"/>
  <c r="P124" i="1"/>
  <c r="P123" i="1"/>
  <c r="P122" i="1"/>
  <c r="P121" i="1"/>
  <c r="P119" i="1"/>
  <c r="P109" i="1"/>
  <c r="P108" i="1"/>
  <c r="P107" i="1"/>
  <c r="P106" i="1"/>
  <c r="P105" i="1"/>
  <c r="P103" i="1"/>
  <c r="P93" i="1"/>
  <c r="P92" i="1"/>
  <c r="P91" i="1"/>
  <c r="P90" i="1"/>
  <c r="P89" i="1"/>
  <c r="P87" i="1"/>
  <c r="P77" i="1"/>
  <c r="P76" i="1"/>
  <c r="P75" i="1"/>
  <c r="P74" i="1"/>
  <c r="P73" i="1"/>
  <c r="P71" i="1"/>
  <c r="P61" i="1"/>
  <c r="P60" i="1"/>
  <c r="P59" i="1"/>
  <c r="P58" i="1"/>
  <c r="P57" i="1"/>
  <c r="P55" i="1"/>
  <c r="P45" i="1"/>
  <c r="P41" i="1"/>
  <c r="P42" i="1"/>
  <c r="P43" i="1"/>
  <c r="P44" i="1"/>
  <c r="P39" i="1"/>
  <c r="E144" i="1"/>
  <c r="H2" i="1"/>
  <c r="E148" i="1" s="1"/>
  <c r="E34" i="1"/>
  <c r="E22" i="1"/>
  <c r="L22" i="1" s="1"/>
  <c r="E6" i="1"/>
  <c r="L6" i="1" s="1"/>
  <c r="F21" i="4" l="1"/>
  <c r="F22" i="4" s="1"/>
  <c r="F68" i="4"/>
  <c r="F69" i="4" s="1"/>
  <c r="R65" i="4"/>
  <c r="Q64" i="4"/>
  <c r="G68" i="4"/>
  <c r="G69" i="4" s="1"/>
  <c r="Q46" i="4"/>
  <c r="S37" i="4"/>
  <c r="R36" i="4"/>
  <c r="K68" i="4"/>
  <c r="I10" i="6" s="1"/>
  <c r="M10" i="6" s="1"/>
  <c r="I21" i="6" s="1"/>
  <c r="R47" i="4"/>
  <c r="G11" i="4"/>
  <c r="J68" i="4"/>
  <c r="E68" i="4"/>
  <c r="E69" i="4" s="1"/>
  <c r="I68" i="4"/>
  <c r="G10" i="6" s="1"/>
  <c r="K10" i="6" s="1"/>
  <c r="G21" i="6" s="1"/>
  <c r="E59" i="4"/>
  <c r="E60" i="4" s="1"/>
  <c r="T106" i="3"/>
  <c r="K49" i="4"/>
  <c r="O49" i="4" s="1"/>
  <c r="K59" i="4"/>
  <c r="I9" i="6" s="1"/>
  <c r="M9" i="6" s="1"/>
  <c r="I20" i="6" s="1"/>
  <c r="F59" i="4"/>
  <c r="F60" i="4" s="1"/>
  <c r="I59" i="4"/>
  <c r="G59" i="4"/>
  <c r="G60" i="4" s="1"/>
  <c r="J59" i="4"/>
  <c r="H9" i="6" s="1"/>
  <c r="L9" i="6" s="1"/>
  <c r="H20" i="6" s="1"/>
  <c r="J50" i="4"/>
  <c r="H8" i="6" s="1"/>
  <c r="L8" i="6" s="1"/>
  <c r="H19" i="6" s="1"/>
  <c r="E50" i="4"/>
  <c r="E51" i="4" s="1"/>
  <c r="I50" i="4"/>
  <c r="G8" i="6" s="1"/>
  <c r="K8" i="6" s="1"/>
  <c r="G19" i="6" s="1"/>
  <c r="F50" i="4"/>
  <c r="F51" i="4" s="1"/>
  <c r="E41" i="4"/>
  <c r="E42" i="4" s="1"/>
  <c r="K31" i="4"/>
  <c r="I6" i="6" s="1"/>
  <c r="M6" i="6" s="1"/>
  <c r="I17" i="6" s="1"/>
  <c r="K41" i="4"/>
  <c r="I7" i="6" s="1"/>
  <c r="M7" i="6" s="1"/>
  <c r="I18" i="6" s="1"/>
  <c r="F41" i="4"/>
  <c r="F42" i="4" s="1"/>
  <c r="I41" i="4"/>
  <c r="G7" i="6" s="1"/>
  <c r="K7" i="6" s="1"/>
  <c r="G18" i="6" s="1"/>
  <c r="G41" i="4"/>
  <c r="G42" i="4" s="1"/>
  <c r="J11" i="4"/>
  <c r="G31" i="4"/>
  <c r="J31" i="4"/>
  <c r="H6" i="6" s="1"/>
  <c r="L6" i="6" s="1"/>
  <c r="H17" i="6" s="1"/>
  <c r="S64" i="4"/>
  <c r="R63" i="4"/>
  <c r="R56" i="4"/>
  <c r="Q55" i="4"/>
  <c r="S46" i="4"/>
  <c r="R45" i="4"/>
  <c r="R38" i="4"/>
  <c r="Q37" i="4"/>
  <c r="I31" i="4"/>
  <c r="G6" i="6" s="1"/>
  <c r="K6" i="6" s="1"/>
  <c r="G17" i="6" s="1"/>
  <c r="K11" i="4"/>
  <c r="S11" i="4" s="1"/>
  <c r="F31" i="4"/>
  <c r="F32" i="4" s="1"/>
  <c r="E31" i="4"/>
  <c r="E32" i="4" s="1"/>
  <c r="G21" i="4"/>
  <c r="G22" i="4" s="1"/>
  <c r="R28" i="4"/>
  <c r="Q27" i="4"/>
  <c r="S17" i="4"/>
  <c r="J21" i="4"/>
  <c r="Q47" i="4"/>
  <c r="R37" i="4"/>
  <c r="J41" i="4"/>
  <c r="H7" i="6" s="1"/>
  <c r="L7" i="6" s="1"/>
  <c r="H18" i="6" s="1"/>
  <c r="F11" i="4"/>
  <c r="I11" i="4"/>
  <c r="R7" i="4"/>
  <c r="E21" i="4"/>
  <c r="E22" i="4" s="1"/>
  <c r="I21" i="4"/>
  <c r="Q7" i="4"/>
  <c r="E11" i="4"/>
  <c r="K21" i="4"/>
  <c r="I5" i="6" s="1"/>
  <c r="M5" i="6" s="1"/>
  <c r="I16" i="6" s="1"/>
  <c r="S38" i="4"/>
  <c r="Q36" i="4"/>
  <c r="S7" i="4"/>
  <c r="S65" i="4"/>
  <c r="R64" i="4"/>
  <c r="Q63" i="4"/>
  <c r="R46" i="4"/>
  <c r="Q45" i="4"/>
  <c r="Q38" i="4"/>
  <c r="Q28" i="4"/>
  <c r="S26" i="4"/>
  <c r="S18" i="4"/>
  <c r="R17" i="4"/>
  <c r="Q16" i="4"/>
  <c r="Q65" i="4"/>
  <c r="S63" i="4"/>
  <c r="S56" i="4"/>
  <c r="R55" i="4"/>
  <c r="Q54" i="4"/>
  <c r="S27" i="4"/>
  <c r="R26" i="4"/>
  <c r="R18" i="4"/>
  <c r="Q17" i="4"/>
  <c r="R16" i="4"/>
  <c r="Q56" i="4"/>
  <c r="S54" i="4"/>
  <c r="S28" i="4"/>
  <c r="R27" i="4"/>
  <c r="Q26" i="4"/>
  <c r="Q18" i="4"/>
  <c r="S16" i="4"/>
  <c r="S55" i="4"/>
  <c r="R54" i="4"/>
  <c r="S36" i="4"/>
  <c r="R6" i="4"/>
  <c r="S6" i="4"/>
  <c r="Q6" i="4"/>
  <c r="E9" i="3"/>
  <c r="E15" i="3"/>
  <c r="L15" i="3" s="1"/>
  <c r="E17" i="3"/>
  <c r="E30" i="3"/>
  <c r="L30" i="3" s="1"/>
  <c r="E32" i="3"/>
  <c r="L32" i="3" s="1"/>
  <c r="E42" i="3"/>
  <c r="E50" i="3"/>
  <c r="E52" i="3"/>
  <c r="E56" i="3"/>
  <c r="E64" i="3"/>
  <c r="E74" i="3"/>
  <c r="E82" i="3"/>
  <c r="E84" i="3"/>
  <c r="E88" i="3"/>
  <c r="E96" i="3"/>
  <c r="E106" i="3"/>
  <c r="E114" i="3"/>
  <c r="E116" i="3"/>
  <c r="E120" i="3"/>
  <c r="E128" i="3"/>
  <c r="E138" i="3"/>
  <c r="E146" i="3"/>
  <c r="E148" i="3"/>
  <c r="E6" i="3"/>
  <c r="L6" i="3" s="1"/>
  <c r="E10" i="3"/>
  <c r="L10" i="3" s="1"/>
  <c r="E18" i="3"/>
  <c r="L18" i="3" s="1"/>
  <c r="E23" i="3"/>
  <c r="L23" i="3" s="1"/>
  <c r="E25" i="3"/>
  <c r="E41" i="3"/>
  <c r="E49" i="3"/>
  <c r="E59" i="3"/>
  <c r="E60" i="3"/>
  <c r="E67" i="3"/>
  <c r="E73" i="3"/>
  <c r="E81" i="3"/>
  <c r="E91" i="3"/>
  <c r="E92" i="3"/>
  <c r="E99" i="3"/>
  <c r="E105" i="3"/>
  <c r="E113" i="3"/>
  <c r="E123" i="3"/>
  <c r="E124" i="3"/>
  <c r="E131" i="3"/>
  <c r="E137" i="3"/>
  <c r="E145" i="3"/>
  <c r="E7" i="3"/>
  <c r="L7" i="3" s="1"/>
  <c r="E14" i="3"/>
  <c r="L14" i="3" s="1"/>
  <c r="E16" i="3"/>
  <c r="L16" i="3" s="1"/>
  <c r="P8" i="3" s="1"/>
  <c r="E26" i="3"/>
  <c r="L26" i="3" s="1"/>
  <c r="E31" i="3"/>
  <c r="L31" i="3" s="1"/>
  <c r="E33" i="3"/>
  <c r="E40" i="3"/>
  <c r="E48" i="3"/>
  <c r="E58" i="3"/>
  <c r="E66" i="3"/>
  <c r="E68" i="3"/>
  <c r="E72" i="3"/>
  <c r="E80" i="3"/>
  <c r="E90" i="3"/>
  <c r="E98" i="3"/>
  <c r="E100" i="3"/>
  <c r="E104" i="3"/>
  <c r="E112" i="3"/>
  <c r="E122" i="3"/>
  <c r="E130" i="3"/>
  <c r="E132" i="3"/>
  <c r="E136" i="3"/>
  <c r="O8" i="2"/>
  <c r="E9" i="2"/>
  <c r="E15" i="2"/>
  <c r="L15" i="2" s="1"/>
  <c r="E17" i="2"/>
  <c r="E30" i="2"/>
  <c r="L30" i="2" s="1"/>
  <c r="E32" i="2"/>
  <c r="L32" i="2" s="1"/>
  <c r="E42" i="2"/>
  <c r="E50" i="2"/>
  <c r="J50" i="2" s="1"/>
  <c r="N50" i="2" s="1"/>
  <c r="E52" i="2"/>
  <c r="E56" i="2"/>
  <c r="E64" i="2"/>
  <c r="E74" i="2"/>
  <c r="J74" i="2" s="1"/>
  <c r="N74" i="2" s="1"/>
  <c r="E82" i="2"/>
  <c r="E84" i="2"/>
  <c r="E88" i="2"/>
  <c r="E96" i="2"/>
  <c r="E106" i="2"/>
  <c r="E114" i="2"/>
  <c r="E116" i="2"/>
  <c r="E120" i="2"/>
  <c r="E128" i="2"/>
  <c r="E138" i="2"/>
  <c r="E146" i="2"/>
  <c r="E148" i="2"/>
  <c r="E6" i="2"/>
  <c r="L6" i="2" s="1"/>
  <c r="E10" i="2"/>
  <c r="L10" i="2" s="1"/>
  <c r="E18" i="2"/>
  <c r="L18" i="2" s="1"/>
  <c r="E23" i="2"/>
  <c r="L23" i="2" s="1"/>
  <c r="E25" i="2"/>
  <c r="E41" i="2"/>
  <c r="E49" i="2"/>
  <c r="E59" i="2"/>
  <c r="E60" i="2"/>
  <c r="E67" i="2"/>
  <c r="E73" i="2"/>
  <c r="E81" i="2"/>
  <c r="E91" i="2"/>
  <c r="E92" i="2"/>
  <c r="E99" i="2"/>
  <c r="E105" i="2"/>
  <c r="E113" i="2"/>
  <c r="E123" i="2"/>
  <c r="E124" i="2"/>
  <c r="E131" i="2"/>
  <c r="E137" i="2"/>
  <c r="E145" i="2"/>
  <c r="E7" i="2"/>
  <c r="L7" i="2" s="1"/>
  <c r="E14" i="2"/>
  <c r="L14" i="2" s="1"/>
  <c r="E16" i="2"/>
  <c r="L16" i="2" s="1"/>
  <c r="P8" i="2" s="1"/>
  <c r="Q8" i="2" s="1"/>
  <c r="E26" i="2"/>
  <c r="L26" i="2" s="1"/>
  <c r="E31" i="2"/>
  <c r="L31" i="2" s="1"/>
  <c r="E33" i="2"/>
  <c r="E40" i="2"/>
  <c r="E48" i="2"/>
  <c r="E58" i="2"/>
  <c r="E66" i="2"/>
  <c r="J66" i="2" s="1"/>
  <c r="N66" i="2" s="1"/>
  <c r="E68" i="2"/>
  <c r="E72" i="2"/>
  <c r="E80" i="2"/>
  <c r="E90" i="2"/>
  <c r="J90" i="2" s="1"/>
  <c r="N90" i="2" s="1"/>
  <c r="E98" i="2"/>
  <c r="E100" i="2"/>
  <c r="E104" i="2"/>
  <c r="E112" i="2"/>
  <c r="E122" i="2"/>
  <c r="E130" i="2"/>
  <c r="E132" i="2"/>
  <c r="E136" i="2"/>
  <c r="E147" i="1"/>
  <c r="E33" i="1"/>
  <c r="E140" i="1"/>
  <c r="E23" i="1"/>
  <c r="E32" i="1"/>
  <c r="E24" i="1"/>
  <c r="E31" i="1"/>
  <c r="E30" i="1"/>
  <c r="L30" i="1" s="1"/>
  <c r="E139" i="1"/>
  <c r="E137" i="1"/>
  <c r="E146" i="1"/>
  <c r="E25" i="1"/>
  <c r="E15" i="1"/>
  <c r="L15" i="1" s="1"/>
  <c r="E26" i="1"/>
  <c r="E40" i="1"/>
  <c r="E136" i="1"/>
  <c r="E145" i="1"/>
  <c r="E138" i="1"/>
  <c r="S68" i="4" l="1"/>
  <c r="R68" i="4"/>
  <c r="H10" i="6"/>
  <c r="L10" i="6" s="1"/>
  <c r="H21" i="6" s="1"/>
  <c r="R21" i="4"/>
  <c r="H5" i="6"/>
  <c r="L5" i="6" s="1"/>
  <c r="H16" i="6" s="1"/>
  <c r="S31" i="4"/>
  <c r="G32" i="4"/>
  <c r="Q59" i="4"/>
  <c r="G9" i="6"/>
  <c r="K9" i="6" s="1"/>
  <c r="G20" i="6" s="1"/>
  <c r="R59" i="4"/>
  <c r="Q68" i="4"/>
  <c r="R50" i="4"/>
  <c r="S59" i="4"/>
  <c r="Q41" i="4"/>
  <c r="R31" i="4"/>
  <c r="Q50" i="4"/>
  <c r="S41" i="4"/>
  <c r="Q31" i="4"/>
  <c r="R41" i="4"/>
  <c r="S21" i="4"/>
  <c r="Q21" i="4"/>
  <c r="R11" i="4"/>
  <c r="Q11" i="4"/>
  <c r="J50" i="3"/>
  <c r="N50" i="3" s="1"/>
  <c r="J58" i="3"/>
  <c r="N58" i="3" s="1"/>
  <c r="P7" i="3"/>
  <c r="Q7" i="3" s="1"/>
  <c r="O7" i="3"/>
  <c r="J73" i="3"/>
  <c r="N73" i="3" s="1"/>
  <c r="J49" i="3"/>
  <c r="N49" i="3" s="1"/>
  <c r="J146" i="3"/>
  <c r="N146" i="3" s="1"/>
  <c r="J42" i="3"/>
  <c r="N42" i="3" s="1"/>
  <c r="O8" i="3"/>
  <c r="Q8" i="3" s="1"/>
  <c r="J66" i="3"/>
  <c r="N66" i="3" s="1"/>
  <c r="J105" i="3"/>
  <c r="N105" i="3" s="1"/>
  <c r="J74" i="3"/>
  <c r="N74" i="3" s="1"/>
  <c r="J130" i="3"/>
  <c r="N130" i="3" s="1"/>
  <c r="J48" i="3"/>
  <c r="N48" i="3" s="1"/>
  <c r="J145" i="3"/>
  <c r="N145" i="3" s="1"/>
  <c r="J41" i="3"/>
  <c r="N41" i="3" s="1"/>
  <c r="P10" i="3"/>
  <c r="Q10" i="3" s="1"/>
  <c r="O10" i="3"/>
  <c r="J100" i="3" s="1"/>
  <c r="N100" i="3" s="1"/>
  <c r="J138" i="3"/>
  <c r="N138" i="3" s="1"/>
  <c r="J114" i="3"/>
  <c r="J84" i="3"/>
  <c r="N84" i="3" s="1"/>
  <c r="J81" i="3"/>
  <c r="N81" i="3" s="1"/>
  <c r="J120" i="3"/>
  <c r="N120" i="3" s="1"/>
  <c r="J122" i="3"/>
  <c r="N122" i="3" s="1"/>
  <c r="J98" i="3"/>
  <c r="N98" i="3" s="1"/>
  <c r="J40" i="3"/>
  <c r="N40" i="3" s="1"/>
  <c r="J137" i="3"/>
  <c r="N137" i="3" s="1"/>
  <c r="J113" i="3"/>
  <c r="P6" i="3"/>
  <c r="Q6" i="3" s="1"/>
  <c r="O6" i="3"/>
  <c r="J144" i="3" s="1"/>
  <c r="N144" i="3" s="1"/>
  <c r="J106" i="3"/>
  <c r="N106" i="3" s="1"/>
  <c r="J82" i="3"/>
  <c r="N82" i="3" s="1"/>
  <c r="J52" i="3"/>
  <c r="N52" i="3" s="1"/>
  <c r="J132" i="2"/>
  <c r="N132" i="2" s="1"/>
  <c r="P7" i="2"/>
  <c r="O7" i="2"/>
  <c r="J124" i="2"/>
  <c r="N124" i="2" s="1"/>
  <c r="J146" i="2"/>
  <c r="N146" i="2" s="1"/>
  <c r="J116" i="2"/>
  <c r="N116" i="2" s="1"/>
  <c r="J42" i="2"/>
  <c r="N42" i="2" s="1"/>
  <c r="J112" i="2"/>
  <c r="N112" i="2" s="1"/>
  <c r="J58" i="2"/>
  <c r="N58" i="2" s="1"/>
  <c r="J130" i="2"/>
  <c r="N130" i="2" s="1"/>
  <c r="J48" i="2"/>
  <c r="N48" i="2" s="1"/>
  <c r="J92" i="2"/>
  <c r="N92" i="2" s="1"/>
  <c r="J41" i="2"/>
  <c r="N41" i="2" s="1"/>
  <c r="P10" i="2"/>
  <c r="Q10" i="2" s="1"/>
  <c r="O10" i="2"/>
  <c r="J148" i="2" s="1"/>
  <c r="N148" i="2" s="1"/>
  <c r="J138" i="2"/>
  <c r="N138" i="2" s="1"/>
  <c r="J114" i="2"/>
  <c r="N114" i="2" s="1"/>
  <c r="J84" i="2"/>
  <c r="N84" i="2" s="1"/>
  <c r="J105" i="2"/>
  <c r="N105" i="2" s="1"/>
  <c r="J122" i="2"/>
  <c r="N122" i="2" s="1"/>
  <c r="J98" i="2"/>
  <c r="N98" i="2" s="1"/>
  <c r="S91" i="2" s="1"/>
  <c r="J68" i="2"/>
  <c r="N68" i="2" s="1"/>
  <c r="J137" i="2"/>
  <c r="N137" i="2" s="1"/>
  <c r="J113" i="2"/>
  <c r="N113" i="2" s="1"/>
  <c r="J60" i="2"/>
  <c r="N60" i="2" s="1"/>
  <c r="P6" i="2"/>
  <c r="O6" i="2"/>
  <c r="J144" i="2" s="1"/>
  <c r="N144" i="2" s="1"/>
  <c r="J128" i="2"/>
  <c r="N128" i="2" s="1"/>
  <c r="J106" i="2"/>
  <c r="N106" i="2" s="1"/>
  <c r="J82" i="2"/>
  <c r="N82" i="2" s="1"/>
  <c r="S75" i="2" s="1"/>
  <c r="J52" i="2"/>
  <c r="N52" i="2" s="1"/>
  <c r="E129" i="1"/>
  <c r="E57" i="1"/>
  <c r="E56" i="1"/>
  <c r="E52" i="1"/>
  <c r="E58" i="1"/>
  <c r="E48" i="1"/>
  <c r="E50" i="1"/>
  <c r="E59" i="1"/>
  <c r="E60" i="1"/>
  <c r="E51" i="1"/>
  <c r="E42" i="1"/>
  <c r="E43" i="1"/>
  <c r="E49" i="1"/>
  <c r="E44" i="1"/>
  <c r="E41" i="1"/>
  <c r="E8" i="1"/>
  <c r="L8" i="1" s="1"/>
  <c r="E72" i="1"/>
  <c r="E82" i="1"/>
  <c r="E104" i="1"/>
  <c r="E105" i="1"/>
  <c r="E132" i="1"/>
  <c r="E7" i="1"/>
  <c r="L7" i="1" s="1"/>
  <c r="L24" i="1"/>
  <c r="E67" i="1"/>
  <c r="E80" i="1"/>
  <c r="E81" i="1"/>
  <c r="E99" i="1"/>
  <c r="E112" i="1"/>
  <c r="E122" i="1"/>
  <c r="E131" i="1"/>
  <c r="E9" i="1"/>
  <c r="E18" i="1"/>
  <c r="L18" i="1" s="1"/>
  <c r="L26" i="1"/>
  <c r="L34" i="1"/>
  <c r="E64" i="1"/>
  <c r="E65" i="1"/>
  <c r="E74" i="1"/>
  <c r="E83" i="1"/>
  <c r="E92" i="1"/>
  <c r="E96" i="1"/>
  <c r="E97" i="1"/>
  <c r="E106" i="1"/>
  <c r="E115" i="1"/>
  <c r="E124" i="1"/>
  <c r="E128" i="1"/>
  <c r="E17" i="1"/>
  <c r="E68" i="1"/>
  <c r="E73" i="1"/>
  <c r="E91" i="1"/>
  <c r="E100" i="1"/>
  <c r="E114" i="1"/>
  <c r="E123" i="1"/>
  <c r="E16" i="1"/>
  <c r="L16" i="1" s="1"/>
  <c r="L32" i="1"/>
  <c r="E76" i="1"/>
  <c r="E90" i="1"/>
  <c r="E108" i="1"/>
  <c r="E113" i="1"/>
  <c r="E10" i="1"/>
  <c r="L10" i="1" s="1"/>
  <c r="E14" i="1"/>
  <c r="L14" i="1" s="1"/>
  <c r="O6" i="1" s="1"/>
  <c r="L23" i="1"/>
  <c r="L31" i="1"/>
  <c r="E66" i="1"/>
  <c r="E75" i="1"/>
  <c r="E84" i="1"/>
  <c r="E88" i="1"/>
  <c r="E89" i="1"/>
  <c r="E98" i="1"/>
  <c r="E107" i="1"/>
  <c r="E116" i="1"/>
  <c r="E120" i="1"/>
  <c r="E121" i="1"/>
  <c r="E130" i="1"/>
  <c r="S107" i="3" l="1"/>
  <c r="R107" i="3"/>
  <c r="J112" i="3"/>
  <c r="J88" i="3"/>
  <c r="N88" i="3" s="1"/>
  <c r="J60" i="3"/>
  <c r="N60" i="3" s="1"/>
  <c r="J68" i="3"/>
  <c r="N68" i="3" s="1"/>
  <c r="J72" i="3"/>
  <c r="N72" i="3" s="1"/>
  <c r="J148" i="3"/>
  <c r="N148" i="3" s="1"/>
  <c r="J116" i="3"/>
  <c r="J124" i="3"/>
  <c r="N124" i="3" s="1"/>
  <c r="J80" i="3"/>
  <c r="N80" i="3" s="1"/>
  <c r="J96" i="3"/>
  <c r="N96" i="3" s="1"/>
  <c r="S41" i="3"/>
  <c r="T41" i="3" s="1"/>
  <c r="R41" i="3"/>
  <c r="J128" i="3"/>
  <c r="N128" i="3" s="1"/>
  <c r="J136" i="3"/>
  <c r="N136" i="3" s="1"/>
  <c r="J92" i="3"/>
  <c r="N92" i="3" s="1"/>
  <c r="J121" i="3"/>
  <c r="N121" i="3" s="1"/>
  <c r="J57" i="3"/>
  <c r="N57" i="3" s="1"/>
  <c r="J65" i="3"/>
  <c r="N65" i="3" s="1"/>
  <c r="J129" i="3"/>
  <c r="N129" i="3" s="1"/>
  <c r="J97" i="3"/>
  <c r="N97" i="3" s="1"/>
  <c r="J89" i="3"/>
  <c r="N89" i="3" s="1"/>
  <c r="J104" i="3"/>
  <c r="N104" i="3" s="1"/>
  <c r="J90" i="3"/>
  <c r="N90" i="3" s="1"/>
  <c r="J56" i="3"/>
  <c r="N56" i="3" s="1"/>
  <c r="J108" i="3"/>
  <c r="N108" i="3" s="1"/>
  <c r="J76" i="3"/>
  <c r="N76" i="3" s="1"/>
  <c r="J44" i="3"/>
  <c r="N44" i="3" s="1"/>
  <c r="J140" i="3"/>
  <c r="N140" i="3" s="1"/>
  <c r="J64" i="3"/>
  <c r="N64" i="3" s="1"/>
  <c r="J132" i="3"/>
  <c r="N132" i="3" s="1"/>
  <c r="S106" i="2"/>
  <c r="T106" i="2" s="1"/>
  <c r="R106" i="2"/>
  <c r="R125" i="2"/>
  <c r="S125" i="2"/>
  <c r="R123" i="2"/>
  <c r="S123" i="2"/>
  <c r="R91" i="2"/>
  <c r="J72" i="2"/>
  <c r="N72" i="2" s="1"/>
  <c r="J104" i="2"/>
  <c r="N104" i="2" s="1"/>
  <c r="S43" i="2"/>
  <c r="R43" i="2"/>
  <c r="J89" i="2"/>
  <c r="N89" i="2" s="1"/>
  <c r="J65" i="2"/>
  <c r="N65" i="2" s="1"/>
  <c r="J97" i="2"/>
  <c r="N97" i="2" s="1"/>
  <c r="J129" i="2"/>
  <c r="N129" i="2" s="1"/>
  <c r="J57" i="2"/>
  <c r="N57" i="2" s="1"/>
  <c r="J121" i="2"/>
  <c r="N121" i="2" s="1"/>
  <c r="R75" i="2"/>
  <c r="S59" i="2"/>
  <c r="R59" i="2"/>
  <c r="Q6" i="2"/>
  <c r="J40" i="2"/>
  <c r="N40" i="2" s="1"/>
  <c r="J96" i="2"/>
  <c r="N96" i="2" s="1"/>
  <c r="S139" i="2"/>
  <c r="R139" i="2"/>
  <c r="J100" i="2"/>
  <c r="N100" i="2" s="1"/>
  <c r="R93" i="2" s="1"/>
  <c r="J64" i="2"/>
  <c r="N64" i="2" s="1"/>
  <c r="J49" i="2"/>
  <c r="N49" i="2" s="1"/>
  <c r="S42" i="2" s="1"/>
  <c r="Q7" i="2"/>
  <c r="S107" i="2"/>
  <c r="R107" i="2"/>
  <c r="R61" i="2"/>
  <c r="S61" i="2"/>
  <c r="J120" i="2"/>
  <c r="N120" i="2" s="1"/>
  <c r="J56" i="2"/>
  <c r="N56" i="2" s="1"/>
  <c r="J76" i="2"/>
  <c r="N76" i="2" s="1"/>
  <c r="J108" i="2"/>
  <c r="N108" i="2" s="1"/>
  <c r="J44" i="2"/>
  <c r="N44" i="2" s="1"/>
  <c r="J140" i="2"/>
  <c r="N140" i="2" s="1"/>
  <c r="J145" i="2"/>
  <c r="N145" i="2" s="1"/>
  <c r="S138" i="2" s="1"/>
  <c r="J81" i="2"/>
  <c r="N81" i="2" s="1"/>
  <c r="J88" i="2"/>
  <c r="N88" i="2" s="1"/>
  <c r="J73" i="2"/>
  <c r="N73" i="2" s="1"/>
  <c r="J80" i="2"/>
  <c r="N80" i="2" s="1"/>
  <c r="J136" i="2"/>
  <c r="N136" i="2" s="1"/>
  <c r="J144" i="1"/>
  <c r="N144" i="1" s="1"/>
  <c r="J136" i="1"/>
  <c r="N136" i="1" s="1"/>
  <c r="P6" i="1"/>
  <c r="Q6" i="1" s="1"/>
  <c r="O7" i="1"/>
  <c r="P10" i="1"/>
  <c r="O10" i="1"/>
  <c r="J104" i="1"/>
  <c r="N104" i="1" s="1"/>
  <c r="P7" i="1"/>
  <c r="P8" i="1"/>
  <c r="O8" i="1"/>
  <c r="T107" i="3" l="1"/>
  <c r="K47" i="4"/>
  <c r="G47" i="4"/>
  <c r="R121" i="3"/>
  <c r="T121" i="3" s="1"/>
  <c r="S89" i="3"/>
  <c r="R89" i="3"/>
  <c r="S73" i="3"/>
  <c r="S137" i="3"/>
  <c r="R137" i="3"/>
  <c r="S105" i="3"/>
  <c r="K45" i="4" s="1"/>
  <c r="O45" i="4" s="1"/>
  <c r="R105" i="3"/>
  <c r="G45" i="4" s="1"/>
  <c r="G50" i="4" s="1"/>
  <c r="G51" i="4" s="1"/>
  <c r="S89" i="2"/>
  <c r="R89" i="2"/>
  <c r="S109" i="2"/>
  <c r="R109" i="2"/>
  <c r="S93" i="2"/>
  <c r="R42" i="2"/>
  <c r="T42" i="2" s="1"/>
  <c r="R121" i="2"/>
  <c r="S121" i="2"/>
  <c r="T121" i="2" s="1"/>
  <c r="R90" i="2"/>
  <c r="S90" i="2"/>
  <c r="S77" i="2"/>
  <c r="R77" i="2"/>
  <c r="S41" i="2"/>
  <c r="R41" i="2"/>
  <c r="R138" i="2"/>
  <c r="T138" i="2" s="1"/>
  <c r="S45" i="2"/>
  <c r="R45" i="2"/>
  <c r="R58" i="2"/>
  <c r="S58" i="2"/>
  <c r="S73" i="2"/>
  <c r="R73" i="2"/>
  <c r="S137" i="2"/>
  <c r="R137" i="2"/>
  <c r="S74" i="2"/>
  <c r="R74" i="2"/>
  <c r="S141" i="2"/>
  <c r="R141" i="2"/>
  <c r="S57" i="2"/>
  <c r="R57" i="2"/>
  <c r="R122" i="2"/>
  <c r="S122" i="2"/>
  <c r="S105" i="2"/>
  <c r="T105" i="2" s="1"/>
  <c r="R105" i="2"/>
  <c r="R137" i="1"/>
  <c r="S137" i="1"/>
  <c r="T137" i="1" s="1"/>
  <c r="J114" i="1"/>
  <c r="N114" i="1" s="1"/>
  <c r="J146" i="1"/>
  <c r="N146" i="1" s="1"/>
  <c r="J138" i="1"/>
  <c r="N138" i="1" s="1"/>
  <c r="J44" i="1"/>
  <c r="N44" i="1" s="1"/>
  <c r="J140" i="1"/>
  <c r="N140" i="1" s="1"/>
  <c r="J148" i="1"/>
  <c r="N148" i="1" s="1"/>
  <c r="J113" i="1"/>
  <c r="N113" i="1" s="1"/>
  <c r="J145" i="1"/>
  <c r="N145" i="1" s="1"/>
  <c r="J137" i="1"/>
  <c r="N137" i="1" s="1"/>
  <c r="R105" i="1"/>
  <c r="Q10" i="1"/>
  <c r="J100" i="1"/>
  <c r="N100" i="1" s="1"/>
  <c r="J68" i="1"/>
  <c r="N68" i="1" s="1"/>
  <c r="Q8" i="1"/>
  <c r="J92" i="1"/>
  <c r="N92" i="1" s="1"/>
  <c r="J124" i="1"/>
  <c r="N124" i="1" s="1"/>
  <c r="Q7" i="1"/>
  <c r="J80" i="1"/>
  <c r="N80" i="1" s="1"/>
  <c r="J128" i="1"/>
  <c r="N128" i="1" s="1"/>
  <c r="J41" i="1"/>
  <c r="N41" i="1" s="1"/>
  <c r="J88" i="1"/>
  <c r="N88" i="1" s="1"/>
  <c r="J60" i="1"/>
  <c r="N60" i="1" s="1"/>
  <c r="J97" i="1"/>
  <c r="N97" i="1" s="1"/>
  <c r="J121" i="1"/>
  <c r="N121" i="1" s="1"/>
  <c r="J52" i="1"/>
  <c r="N52" i="1" s="1"/>
  <c r="J108" i="1"/>
  <c r="N108" i="1" s="1"/>
  <c r="J84" i="1"/>
  <c r="N84" i="1" s="1"/>
  <c r="J105" i="1"/>
  <c r="N105" i="1" s="1"/>
  <c r="J89" i="1"/>
  <c r="N89" i="1" s="1"/>
  <c r="J73" i="1"/>
  <c r="N73" i="1" s="1"/>
  <c r="J81" i="1"/>
  <c r="N81" i="1" s="1"/>
  <c r="J122" i="1"/>
  <c r="N122" i="1" s="1"/>
  <c r="J120" i="1"/>
  <c r="N120" i="1" s="1"/>
  <c r="J64" i="1"/>
  <c r="N64" i="1" s="1"/>
  <c r="J96" i="1"/>
  <c r="N96" i="1" s="1"/>
  <c r="J72" i="1"/>
  <c r="N72" i="1" s="1"/>
  <c r="J74" i="1"/>
  <c r="N74" i="1" s="1"/>
  <c r="J50" i="1"/>
  <c r="N50" i="1" s="1"/>
  <c r="J98" i="1"/>
  <c r="N98" i="1" s="1"/>
  <c r="J82" i="1"/>
  <c r="N82" i="1" s="1"/>
  <c r="J106" i="1"/>
  <c r="N106" i="1" s="1"/>
  <c r="J130" i="1"/>
  <c r="N130" i="1" s="1"/>
  <c r="J56" i="1"/>
  <c r="N56" i="1" s="1"/>
  <c r="J112" i="1"/>
  <c r="N112" i="1" s="1"/>
  <c r="S105" i="1" s="1"/>
  <c r="J48" i="1"/>
  <c r="N48" i="1" s="1"/>
  <c r="J90" i="1"/>
  <c r="N90" i="1" s="1"/>
  <c r="J132" i="1"/>
  <c r="N132" i="1" s="1"/>
  <c r="J40" i="1"/>
  <c r="N40" i="1" s="1"/>
  <c r="J57" i="1"/>
  <c r="N57" i="1" s="1"/>
  <c r="J129" i="1"/>
  <c r="N129" i="1" s="1"/>
  <c r="J58" i="1"/>
  <c r="N58" i="1" s="1"/>
  <c r="J76" i="1"/>
  <c r="N76" i="1" s="1"/>
  <c r="J65" i="1"/>
  <c r="N65" i="1" s="1"/>
  <c r="J42" i="1"/>
  <c r="N42" i="1" s="1"/>
  <c r="J66" i="1"/>
  <c r="N66" i="1" s="1"/>
  <c r="J49" i="1"/>
  <c r="N49" i="1" s="1"/>
  <c r="J116" i="1"/>
  <c r="N116" i="1" s="1"/>
  <c r="R111" i="3" l="1"/>
  <c r="O47" i="4"/>
  <c r="O50" i="4" s="1"/>
  <c r="S47" i="4"/>
  <c r="S45" i="4"/>
  <c r="K50" i="4"/>
  <c r="S50" i="4" s="1"/>
  <c r="T105" i="3"/>
  <c r="T137" i="3"/>
  <c r="T57" i="3"/>
  <c r="T73" i="3"/>
  <c r="T89" i="3"/>
  <c r="T137" i="2"/>
  <c r="T90" i="2"/>
  <c r="T41" i="2"/>
  <c r="T89" i="2"/>
  <c r="T57" i="2"/>
  <c r="T74" i="2"/>
  <c r="T73" i="2"/>
  <c r="T122" i="2"/>
  <c r="T58" i="2"/>
  <c r="T105" i="1"/>
  <c r="R139" i="1"/>
  <c r="S139" i="1"/>
  <c r="R138" i="1"/>
  <c r="S138" i="1"/>
  <c r="S141" i="1"/>
  <c r="R141" i="1"/>
  <c r="S59" i="1"/>
  <c r="R59" i="1"/>
  <c r="S123" i="1"/>
  <c r="R123" i="1"/>
  <c r="R122" i="1"/>
  <c r="S122" i="1"/>
  <c r="S91" i="1"/>
  <c r="R91" i="1"/>
  <c r="S75" i="1"/>
  <c r="R75" i="1"/>
  <c r="S74" i="1"/>
  <c r="R74" i="1"/>
  <c r="S61" i="1"/>
  <c r="R61" i="1"/>
  <c r="S77" i="1"/>
  <c r="R77" i="1"/>
  <c r="S41" i="1"/>
  <c r="S73" i="1"/>
  <c r="R73" i="1"/>
  <c r="S121" i="1"/>
  <c r="T121" i="1" s="1"/>
  <c r="R121" i="1"/>
  <c r="S90" i="1"/>
  <c r="R90" i="1"/>
  <c r="S89" i="1"/>
  <c r="T89" i="1" s="1"/>
  <c r="R89" i="1"/>
  <c r="S57" i="1"/>
  <c r="R57" i="1"/>
  <c r="S106" i="1"/>
  <c r="R106" i="1"/>
  <c r="R42" i="1"/>
  <c r="S42" i="1"/>
  <c r="S125" i="1"/>
  <c r="R125" i="1"/>
  <c r="R43" i="1"/>
  <c r="S43" i="1"/>
  <c r="S45" i="1"/>
  <c r="R45" i="1"/>
  <c r="S93" i="1"/>
  <c r="R93" i="1"/>
  <c r="S58" i="1"/>
  <c r="R58" i="1"/>
  <c r="S107" i="1"/>
  <c r="R107" i="1"/>
  <c r="R109" i="1"/>
  <c r="S109" i="1"/>
  <c r="T42" i="1" l="1"/>
  <c r="T138" i="1"/>
  <c r="T58" i="1"/>
  <c r="T106" i="1"/>
  <c r="T74" i="1"/>
  <c r="T57" i="1"/>
  <c r="T90" i="1"/>
  <c r="T73" i="1"/>
  <c r="T41" i="1"/>
  <c r="T122" i="1"/>
</calcChain>
</file>

<file path=xl/sharedStrings.xml><?xml version="1.0" encoding="utf-8"?>
<sst xmlns="http://schemas.openxmlformats.org/spreadsheetml/2006/main" count="572" uniqueCount="114">
  <si>
    <t>Chloroform</t>
  </si>
  <si>
    <t>Dichlorobromoform</t>
  </si>
  <si>
    <t>Bromodichloroform</t>
  </si>
  <si>
    <t>Dibromopropane</t>
  </si>
  <si>
    <t>Bromoform</t>
  </si>
  <si>
    <t>Std1</t>
  </si>
  <si>
    <t>Std2</t>
  </si>
  <si>
    <t>Std3</t>
  </si>
  <si>
    <t>Std4</t>
  </si>
  <si>
    <t>Internal Std correction</t>
  </si>
  <si>
    <t>Concentration</t>
  </si>
  <si>
    <t>Response factor</t>
  </si>
  <si>
    <t>%</t>
  </si>
  <si>
    <t>Bromodichloromethane</t>
  </si>
  <si>
    <t>Dichlorobromomethane</t>
  </si>
  <si>
    <t>1,2-Dibromopropane</t>
  </si>
  <si>
    <t>Average</t>
  </si>
  <si>
    <t xml:space="preserve"> T1</t>
  </si>
  <si>
    <t>BLK1B</t>
  </si>
  <si>
    <t>sand1 T1 A</t>
  </si>
  <si>
    <t>sand1 T1 B</t>
  </si>
  <si>
    <t>sand2 T1 A</t>
  </si>
  <si>
    <t>sand2 T1 B</t>
  </si>
  <si>
    <t>GAC1 T1 A</t>
  </si>
  <si>
    <t>GAC1 T1 B</t>
  </si>
  <si>
    <t>GAC2 T1 A</t>
  </si>
  <si>
    <t>GAC2 T1 B</t>
  </si>
  <si>
    <t>sand STR  T1 A</t>
  </si>
  <si>
    <t>sand STR  T1 B</t>
  </si>
  <si>
    <t>gac STR  T1 A</t>
  </si>
  <si>
    <t>gac STR  T1 b</t>
  </si>
  <si>
    <t>Err.%</t>
  </si>
  <si>
    <t>RT</t>
  </si>
  <si>
    <t>(min)</t>
  </si>
  <si>
    <t>Area</t>
  </si>
  <si>
    <r>
      <rPr>
        <sz val="11"/>
        <color theme="1"/>
        <rFont val="Calibri"/>
        <family val="2"/>
      </rPr>
      <t>(µ</t>
    </r>
    <r>
      <rPr>
        <sz val="11"/>
        <color theme="1"/>
        <rFont val="Calibri"/>
        <family val="2"/>
        <scheme val="minor"/>
      </rPr>
      <t>Vs)</t>
    </r>
  </si>
  <si>
    <r>
      <rPr>
        <sz val="11"/>
        <color theme="1"/>
        <rFont val="Calibri"/>
        <family val="2"/>
      </rPr>
      <t>(µ/L</t>
    </r>
    <r>
      <rPr>
        <sz val="11"/>
        <color theme="1"/>
        <rFont val="Calibri"/>
        <family val="2"/>
        <scheme val="minor"/>
      </rPr>
      <t>)</t>
    </r>
  </si>
  <si>
    <t>(µVsL/µg)</t>
  </si>
  <si>
    <t xml:space="preserve"> Average</t>
  </si>
  <si>
    <t>St.Dev</t>
  </si>
  <si>
    <t>THM Concentration</t>
  </si>
  <si>
    <t>BLK1A</t>
  </si>
  <si>
    <t xml:space="preserve"> THM Average</t>
  </si>
  <si>
    <t xml:space="preserve"> T2</t>
  </si>
  <si>
    <t>BLK A</t>
  </si>
  <si>
    <t>BLK B</t>
  </si>
  <si>
    <t>SAND1 T2 A</t>
  </si>
  <si>
    <t>SAND1 T2 B</t>
  </si>
  <si>
    <t>SAND2 T2 A</t>
  </si>
  <si>
    <t>SAND2 T2 B</t>
  </si>
  <si>
    <t>GAC1 T2 A</t>
  </si>
  <si>
    <t>GAC1 T2 B</t>
  </si>
  <si>
    <t>GAC2 T2 A</t>
  </si>
  <si>
    <t>GAC2 T2 B</t>
  </si>
  <si>
    <t>SAND STERILE T2 A</t>
  </si>
  <si>
    <t>SAND STERILE T2 B</t>
  </si>
  <si>
    <t>GAC STERILE T2 A</t>
  </si>
  <si>
    <t>GAC STERILE T2 B</t>
  </si>
  <si>
    <t>SAND1 T3 A</t>
  </si>
  <si>
    <t>SAND1 T3 B</t>
  </si>
  <si>
    <t>SAND2 T3 A</t>
  </si>
  <si>
    <t>SAND2 T3 B</t>
  </si>
  <si>
    <t>GAC1 T3 A</t>
  </si>
  <si>
    <t>GAC1 T3 B</t>
  </si>
  <si>
    <t>GAC2 T3 A</t>
  </si>
  <si>
    <t>GAC2 T3 B</t>
  </si>
  <si>
    <t>SAND STR T3 A</t>
  </si>
  <si>
    <t>SAND STR T3 B</t>
  </si>
  <si>
    <t>GAC STR T3 A</t>
  </si>
  <si>
    <t>GAC STR T3 B</t>
  </si>
  <si>
    <t xml:space="preserve"> T3</t>
  </si>
  <si>
    <t>TOT</t>
  </si>
  <si>
    <t>BLANK</t>
  </si>
  <si>
    <t>SAND1</t>
  </si>
  <si>
    <t>SAND2</t>
  </si>
  <si>
    <t>GAC1</t>
  </si>
  <si>
    <t>GAC2</t>
  </si>
  <si>
    <t>SAND STR</t>
  </si>
  <si>
    <t>GAC STR</t>
  </si>
  <si>
    <r>
      <rPr>
        <sz val="11"/>
        <color theme="1"/>
        <rFont val="Calibri"/>
        <family val="2"/>
      </rPr>
      <t>(µg/L</t>
    </r>
    <r>
      <rPr>
        <sz val="11"/>
        <color theme="1"/>
        <rFont val="Calibri"/>
        <family val="2"/>
        <scheme val="minor"/>
      </rPr>
      <t>)</t>
    </r>
  </si>
  <si>
    <t>(µg/L)</t>
  </si>
  <si>
    <t>SAND 1A</t>
  </si>
  <si>
    <t>SAND 1B</t>
  </si>
  <si>
    <t>SAND 2A</t>
  </si>
  <si>
    <t>SAND 2B</t>
  </si>
  <si>
    <t>GAC1A</t>
  </si>
  <si>
    <t>GAC1B</t>
  </si>
  <si>
    <t>GAC2A</t>
  </si>
  <si>
    <t>GAC2B</t>
  </si>
  <si>
    <t>SAND STR A</t>
  </si>
  <si>
    <t>SAND STR B</t>
  </si>
  <si>
    <t>GAC STR A</t>
  </si>
  <si>
    <t>GAC STR B</t>
  </si>
  <si>
    <t>(mg/l)</t>
  </si>
  <si>
    <t>a</t>
  </si>
  <si>
    <t>b</t>
  </si>
  <si>
    <t>TC</t>
  </si>
  <si>
    <t>IC</t>
  </si>
  <si>
    <t>TOC</t>
  </si>
  <si>
    <t>SAND 2</t>
  </si>
  <si>
    <t>DOC</t>
  </si>
  <si>
    <t>St. Dev.</t>
  </si>
  <si>
    <t>(mg/L)</t>
  </si>
  <si>
    <t>Dev.st</t>
  </si>
  <si>
    <t>THM-Average</t>
  </si>
  <si>
    <t>St.Err</t>
  </si>
  <si>
    <t>THM-St.Err</t>
  </si>
  <si>
    <t>THM-St.DV</t>
  </si>
  <si>
    <t>St. ERR</t>
  </si>
  <si>
    <t>THM-TOC</t>
  </si>
  <si>
    <t>(µgTHM/mgTOC)</t>
  </si>
  <si>
    <t>TOC-St.Err</t>
  </si>
  <si>
    <t>SAND</t>
  </si>
  <si>
    <t>GAC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</si>
</sst>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&quot;£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1" fontId="0" fillId="0" borderId="0" xfId="0" applyNumberFormat="1"/>
    <xf numFmtId="164" fontId="0" fillId="0" borderId="0" xfId="0" applyNumberFormat="1"/>
    <xf numFmtId="9" fontId="0" fillId="0" borderId="0" xfId="1" applyFont="1"/>
    <xf numFmtId="3" fontId="0" fillId="0" borderId="0" xfId="0" applyNumberFormat="1"/>
    <xf numFmtId="0" fontId="0" fillId="0" borderId="0" xfId="0" applyFill="1"/>
    <xf numFmtId="0" fontId="0" fillId="0" borderId="0" xfId="0" applyFill="1" applyAlignment="1">
      <alignment horizontal="right"/>
    </xf>
    <xf numFmtId="0" fontId="5" fillId="0" borderId="0" xfId="0" applyFont="1"/>
    <xf numFmtId="0" fontId="0" fillId="0" borderId="6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6" fillId="0" borderId="0" xfId="0" applyFont="1" applyAlignment="1">
      <alignment horizontal="left"/>
    </xf>
    <xf numFmtId="0" fontId="0" fillId="0" borderId="1" xfId="0" applyBorder="1"/>
    <xf numFmtId="0" fontId="7" fillId="0" borderId="1" xfId="0" applyFont="1" applyBorder="1"/>
    <xf numFmtId="0" fontId="2" fillId="0" borderId="0" xfId="0" applyFont="1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1" fontId="0" fillId="2" borderId="0" xfId="0" applyNumberFormat="1" applyFill="1"/>
    <xf numFmtId="0" fontId="8" fillId="0" borderId="0" xfId="0" applyFont="1"/>
    <xf numFmtId="165" fontId="8" fillId="0" borderId="0" xfId="0" applyNumberFormat="1" applyFont="1"/>
    <xf numFmtId="1" fontId="8" fillId="0" borderId="0" xfId="0" applyNumberFormat="1" applyFont="1"/>
    <xf numFmtId="2" fontId="8" fillId="0" borderId="0" xfId="0" applyNumberFormat="1" applyFont="1"/>
    <xf numFmtId="9" fontId="8" fillId="0" borderId="0" xfId="1" applyFont="1"/>
    <xf numFmtId="0" fontId="2" fillId="0" borderId="0" xfId="0" applyFont="1" applyFill="1" applyBorder="1"/>
    <xf numFmtId="166" fontId="2" fillId="0" borderId="2" xfId="0" applyNumberFormat="1" applyFont="1" applyFill="1" applyBorder="1" applyAlignment="1">
      <alignment horizontal="center" vertical="top" wrapText="1"/>
    </xf>
    <xf numFmtId="166" fontId="2" fillId="0" borderId="4" xfId="0" applyNumberFormat="1" applyFont="1" applyFill="1" applyBorder="1" applyAlignment="1">
      <alignment horizontal="center" vertical="top" wrapText="1"/>
    </xf>
    <xf numFmtId="166" fontId="2" fillId="0" borderId="3" xfId="0" applyNumberFormat="1" applyFont="1" applyFill="1" applyBorder="1" applyAlignment="1">
      <alignment horizontal="center" vertical="top" wrapText="1"/>
    </xf>
    <xf numFmtId="166" fontId="0" fillId="0" borderId="7" xfId="0" applyNumberFormat="1" applyFont="1" applyFill="1" applyBorder="1" applyAlignment="1">
      <alignment horizontal="center" vertical="top" wrapText="1"/>
    </xf>
    <xf numFmtId="166" fontId="0" fillId="0" borderId="8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/>
    <xf numFmtId="0" fontId="0" fillId="0" borderId="5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0" borderId="15" xfId="0" applyFont="1" applyFill="1" applyBorder="1"/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9" xfId="0" applyBorder="1" applyAlignment="1">
      <alignment horizontal="right"/>
    </xf>
    <xf numFmtId="0" fontId="2" fillId="0" borderId="20" xfId="0" applyFont="1" applyFill="1" applyBorder="1"/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5" xfId="0" applyBorder="1"/>
    <xf numFmtId="0" fontId="0" fillId="0" borderId="14" xfId="0" applyBorder="1"/>
    <xf numFmtId="0" fontId="0" fillId="0" borderId="6" xfId="0" applyBorder="1"/>
    <xf numFmtId="0" fontId="0" fillId="0" borderId="16" xfId="0" applyBorder="1"/>
    <xf numFmtId="0" fontId="0" fillId="0" borderId="0" xfId="0" applyBorder="1"/>
    <xf numFmtId="0" fontId="0" fillId="0" borderId="19" xfId="0" applyBorder="1"/>
    <xf numFmtId="0" fontId="0" fillId="0" borderId="7" xfId="0" applyBorder="1"/>
    <xf numFmtId="0" fontId="0" fillId="0" borderId="11" xfId="0" applyBorder="1"/>
    <xf numFmtId="0" fontId="0" fillId="0" borderId="8" xfId="0" applyBorder="1"/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5" fillId="0" borderId="26" xfId="0" applyFont="1" applyBorder="1"/>
    <xf numFmtId="0" fontId="5" fillId="0" borderId="27" xfId="0" applyFont="1" applyBorder="1"/>
    <xf numFmtId="0" fontId="5" fillId="0" borderId="20" xfId="0" applyFont="1" applyBorder="1"/>
    <xf numFmtId="1" fontId="0" fillId="0" borderId="5" xfId="0" applyNumberFormat="1" applyBorder="1"/>
    <xf numFmtId="1" fontId="0" fillId="0" borderId="14" xfId="0" applyNumberFormat="1" applyBorder="1"/>
    <xf numFmtId="1" fontId="0" fillId="0" borderId="6" xfId="0" applyNumberFormat="1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19" xfId="0" applyNumberFormat="1" applyBorder="1"/>
    <xf numFmtId="1" fontId="0" fillId="0" borderId="7" xfId="0" applyNumberFormat="1" applyBorder="1"/>
    <xf numFmtId="1" fontId="0" fillId="0" borderId="11" xfId="0" applyNumberFormat="1" applyBorder="1"/>
    <xf numFmtId="1" fontId="0" fillId="0" borderId="8" xfId="0" applyNumberFormat="1" applyBorder="1"/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5" xfId="0" applyNumberFormat="1" applyBorder="1"/>
    <xf numFmtId="164" fontId="0" fillId="0" borderId="14" xfId="0" applyNumberFormat="1" applyBorder="1"/>
    <xf numFmtId="164" fontId="0" fillId="0" borderId="6" xfId="0" applyNumberFormat="1" applyBorder="1"/>
    <xf numFmtId="164" fontId="0" fillId="0" borderId="16" xfId="0" applyNumberFormat="1" applyBorder="1"/>
    <xf numFmtId="164" fontId="0" fillId="0" borderId="0" xfId="0" applyNumberFormat="1" applyBorder="1"/>
    <xf numFmtId="164" fontId="0" fillId="0" borderId="19" xfId="0" applyNumberFormat="1" applyBorder="1"/>
    <xf numFmtId="0" fontId="5" fillId="0" borderId="0" xfId="0" applyFont="1" applyFill="1" applyBorder="1"/>
    <xf numFmtId="0" fontId="5" fillId="0" borderId="0" xfId="0" applyFont="1" applyBorder="1"/>
    <xf numFmtId="0" fontId="5" fillId="0" borderId="15" xfId="0" applyFont="1" applyBorder="1"/>
    <xf numFmtId="1" fontId="0" fillId="3" borderId="0" xfId="0" applyNumberFormat="1" applyFill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0" fillId="0" borderId="5" xfId="0" applyNumberFormat="1" applyFont="1" applyFill="1" applyBorder="1" applyAlignment="1">
      <alignment horizontal="center" vertical="top" wrapText="1"/>
    </xf>
    <xf numFmtId="166" fontId="0" fillId="0" borderId="6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 </a:t>
            </a:r>
            <a:r>
              <a:rPr lang="en-GB" baseline="0"/>
              <a:t> THM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'!$B$4</c:f>
              <c:strCache>
                <c:ptCount val="1"/>
                <c:pt idx="0">
                  <c:v>BLANK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'Summary '!$E$2:$G$2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23</c:v>
                </c:pt>
              </c:numCache>
            </c:numRef>
          </c:cat>
          <c:val>
            <c:numRef>
              <c:f>'Summary '!$E$11:$G$11</c:f>
              <c:numCache>
                <c:formatCode>0.000</c:formatCode>
                <c:ptCount val="3"/>
                <c:pt idx="0">
                  <c:v>5.4240930571756314</c:v>
                </c:pt>
                <c:pt idx="1">
                  <c:v>4.7160053972268265</c:v>
                </c:pt>
                <c:pt idx="2">
                  <c:v>4.987930103602042</c:v>
                </c:pt>
              </c:numCache>
            </c:numRef>
          </c:val>
        </c:ser>
        <c:ser>
          <c:idx val="1"/>
          <c:order val="1"/>
          <c:tx>
            <c:strRef>
              <c:f>'Summary '!$B$14</c:f>
              <c:strCache>
                <c:ptCount val="1"/>
                <c:pt idx="0">
                  <c:v>SAND1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'!$E$21:$G$21</c:f>
              <c:numCache>
                <c:formatCode>0</c:formatCode>
                <c:ptCount val="3"/>
                <c:pt idx="0">
                  <c:v>154.18439865328867</c:v>
                </c:pt>
                <c:pt idx="1">
                  <c:v>241.49271084708704</c:v>
                </c:pt>
                <c:pt idx="2">
                  <c:v>294.07700301141119</c:v>
                </c:pt>
              </c:numCache>
            </c:numRef>
          </c:val>
        </c:ser>
        <c:ser>
          <c:idx val="2"/>
          <c:order val="2"/>
          <c:tx>
            <c:strRef>
              <c:f>'Summary '!$B$24</c:f>
              <c:strCache>
                <c:ptCount val="1"/>
                <c:pt idx="0">
                  <c:v>SAND2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'!$E$31:$G$31</c:f>
              <c:numCache>
                <c:formatCode>0</c:formatCode>
                <c:ptCount val="3"/>
                <c:pt idx="0">
                  <c:v>144.59447700335846</c:v>
                </c:pt>
                <c:pt idx="1">
                  <c:v>236.81290285449899</c:v>
                </c:pt>
                <c:pt idx="2">
                  <c:v>261.5042657498978</c:v>
                </c:pt>
              </c:numCache>
            </c:numRef>
          </c:val>
        </c:ser>
        <c:ser>
          <c:idx val="3"/>
          <c:order val="3"/>
          <c:tx>
            <c:strRef>
              <c:f>'Summary '!$B$34</c:f>
              <c:strCache>
                <c:ptCount val="1"/>
                <c:pt idx="0">
                  <c:v>GAC1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'!$E$41:$G$41</c:f>
              <c:numCache>
                <c:formatCode>0</c:formatCode>
                <c:ptCount val="3"/>
                <c:pt idx="0">
                  <c:v>91.353959195653687</c:v>
                </c:pt>
                <c:pt idx="1">
                  <c:v>137.96923907997498</c:v>
                </c:pt>
                <c:pt idx="2">
                  <c:v>202.84226451892394</c:v>
                </c:pt>
              </c:numCache>
            </c:numRef>
          </c:val>
        </c:ser>
        <c:ser>
          <c:idx val="4"/>
          <c:order val="4"/>
          <c:tx>
            <c:strRef>
              <c:f>'Summary '!$B$43</c:f>
              <c:strCache>
                <c:ptCount val="1"/>
                <c:pt idx="0">
                  <c:v>GAC2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'!$E$50:$G$50</c:f>
              <c:numCache>
                <c:formatCode>0</c:formatCode>
                <c:ptCount val="3"/>
                <c:pt idx="0">
                  <c:v>100.72276421524244</c:v>
                </c:pt>
                <c:pt idx="1">
                  <c:v>136.96037187366184</c:v>
                </c:pt>
                <c:pt idx="2">
                  <c:v>213.68701961102943</c:v>
                </c:pt>
              </c:numCache>
            </c:numRef>
          </c:val>
        </c:ser>
        <c:ser>
          <c:idx val="5"/>
          <c:order val="5"/>
          <c:tx>
            <c:strRef>
              <c:f>'Summary '!$B$52</c:f>
              <c:strCache>
                <c:ptCount val="1"/>
                <c:pt idx="0">
                  <c:v>SAND STR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'!$E$59:$G$59</c:f>
              <c:numCache>
                <c:formatCode>0</c:formatCode>
                <c:ptCount val="3"/>
                <c:pt idx="0">
                  <c:v>145.90970595060668</c:v>
                </c:pt>
                <c:pt idx="1">
                  <c:v>214.05085687994989</c:v>
                </c:pt>
                <c:pt idx="2">
                  <c:v>274.83985429485017</c:v>
                </c:pt>
              </c:numCache>
            </c:numRef>
          </c:val>
        </c:ser>
        <c:ser>
          <c:idx val="6"/>
          <c:order val="6"/>
          <c:tx>
            <c:strRef>
              <c:f>'Summary '!$B$61</c:f>
              <c:strCache>
                <c:ptCount val="1"/>
                <c:pt idx="0">
                  <c:v>GAC STR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'!$E$68:$G$68</c:f>
              <c:numCache>
                <c:formatCode>0</c:formatCode>
                <c:ptCount val="3"/>
                <c:pt idx="0">
                  <c:v>76.248622238577155</c:v>
                </c:pt>
                <c:pt idx="1">
                  <c:v>109.21991911189254</c:v>
                </c:pt>
                <c:pt idx="2">
                  <c:v>153.97734234761182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2971944"/>
        <c:axId val="312974296"/>
      </c:barChart>
      <c:catAx>
        <c:axId val="312971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974296"/>
        <c:crosses val="autoZero"/>
        <c:auto val="1"/>
        <c:lblAlgn val="ctr"/>
        <c:lblOffset val="100"/>
        <c:noMultiLvlLbl val="0"/>
      </c:catAx>
      <c:valAx>
        <c:axId val="312974296"/>
        <c:scaling>
          <c:orientation val="minMax"/>
          <c:max val="3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THM</a:t>
                </a:r>
                <a:r>
                  <a:rPr lang="en-GB" baseline="0"/>
                  <a:t> Concentration (µg/L)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971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Chloroform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'!$B$4</c:f>
              <c:strCache>
                <c:ptCount val="1"/>
                <c:pt idx="0">
                  <c:v>BLANK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'Summary '!$E$2:$G$2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23</c:v>
                </c:pt>
              </c:numCache>
            </c:numRef>
          </c:cat>
          <c:val>
            <c:numRef>
              <c:f>'Summary '!$E$6:$G$6</c:f>
              <c:numCache>
                <c:formatCode>0</c:formatCode>
                <c:ptCount val="3"/>
                <c:pt idx="0" formatCode="0.000">
                  <c:v>5.2723898568232439</c:v>
                </c:pt>
                <c:pt idx="1">
                  <c:v>4.5380927249763801</c:v>
                </c:pt>
                <c:pt idx="2" formatCode="0.00">
                  <c:v>4.8751687162240778</c:v>
                </c:pt>
              </c:numCache>
            </c:numRef>
          </c:val>
        </c:ser>
        <c:ser>
          <c:idx val="1"/>
          <c:order val="1"/>
          <c:tx>
            <c:strRef>
              <c:f>'Summary '!$B$14</c:f>
              <c:strCache>
                <c:ptCount val="1"/>
                <c:pt idx="0">
                  <c:v>SAND1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'Summary '!$E$16:$G$16</c:f>
              <c:numCache>
                <c:formatCode>0</c:formatCode>
                <c:ptCount val="3"/>
                <c:pt idx="0">
                  <c:v>129.50190767291735</c:v>
                </c:pt>
                <c:pt idx="1">
                  <c:v>212.73266551282654</c:v>
                </c:pt>
                <c:pt idx="2">
                  <c:v>265.28000570399075</c:v>
                </c:pt>
              </c:numCache>
            </c:numRef>
          </c:val>
        </c:ser>
        <c:ser>
          <c:idx val="2"/>
          <c:order val="2"/>
          <c:tx>
            <c:strRef>
              <c:f>'Summary '!$B$24</c:f>
              <c:strCache>
                <c:ptCount val="1"/>
                <c:pt idx="0">
                  <c:v>SAND2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'Summary '!$E$26:$G$26</c:f>
              <c:numCache>
                <c:formatCode>0</c:formatCode>
                <c:ptCount val="3"/>
                <c:pt idx="0">
                  <c:v>120.25101205152299</c:v>
                </c:pt>
                <c:pt idx="1">
                  <c:v>210.67482344804313</c:v>
                </c:pt>
                <c:pt idx="2">
                  <c:v>235.37948085217806</c:v>
                </c:pt>
              </c:numCache>
            </c:numRef>
          </c:val>
        </c:ser>
        <c:ser>
          <c:idx val="3"/>
          <c:order val="3"/>
          <c:tx>
            <c:strRef>
              <c:f>'Summary '!$B$34</c:f>
              <c:strCache>
                <c:ptCount val="1"/>
                <c:pt idx="0">
                  <c:v>GAC1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'Summary '!$E$36:$G$36</c:f>
              <c:numCache>
                <c:formatCode>0</c:formatCode>
                <c:ptCount val="3"/>
                <c:pt idx="0">
                  <c:v>68.884411622898142</c:v>
                </c:pt>
                <c:pt idx="1">
                  <c:v>112.57426014619844</c:v>
                </c:pt>
                <c:pt idx="2">
                  <c:v>175.22531090395412</c:v>
                </c:pt>
              </c:numCache>
            </c:numRef>
          </c:val>
        </c:ser>
        <c:ser>
          <c:idx val="4"/>
          <c:order val="4"/>
          <c:tx>
            <c:strRef>
              <c:f>'Summary '!$B$43</c:f>
              <c:strCache>
                <c:ptCount val="1"/>
                <c:pt idx="0">
                  <c:v>GAC2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'Summary '!$E$45:$G$45</c:f>
              <c:numCache>
                <c:formatCode>0</c:formatCode>
                <c:ptCount val="3"/>
                <c:pt idx="0">
                  <c:v>76.235205283856203</c:v>
                </c:pt>
                <c:pt idx="1">
                  <c:v>112.10529579656421</c:v>
                </c:pt>
                <c:pt idx="2">
                  <c:v>157.50441431358792</c:v>
                </c:pt>
              </c:numCache>
            </c:numRef>
          </c:val>
        </c:ser>
        <c:ser>
          <c:idx val="5"/>
          <c:order val="5"/>
          <c:tx>
            <c:strRef>
              <c:f>'Summary '!$B$52</c:f>
              <c:strCache>
                <c:ptCount val="1"/>
                <c:pt idx="0">
                  <c:v>SAND STR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'Summary '!$E$54:$G$54</c:f>
              <c:numCache>
                <c:formatCode>0</c:formatCode>
                <c:ptCount val="3"/>
                <c:pt idx="0">
                  <c:v>120.99497589692973</c:v>
                </c:pt>
                <c:pt idx="1">
                  <c:v>184.48680415443357</c:v>
                </c:pt>
                <c:pt idx="2">
                  <c:v>246.90199472350514</c:v>
                </c:pt>
              </c:numCache>
            </c:numRef>
          </c:val>
        </c:ser>
        <c:ser>
          <c:idx val="6"/>
          <c:order val="6"/>
          <c:tx>
            <c:strRef>
              <c:f>'Summary '!$B$61</c:f>
              <c:strCache>
                <c:ptCount val="1"/>
                <c:pt idx="0">
                  <c:v>GAC STR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'!$E$63:$G$63</c:f>
              <c:numCache>
                <c:formatCode>0</c:formatCode>
                <c:ptCount val="3"/>
                <c:pt idx="0">
                  <c:v>53.627488625425059</c:v>
                </c:pt>
                <c:pt idx="1">
                  <c:v>83.500191788460299</c:v>
                </c:pt>
                <c:pt idx="2">
                  <c:v>127.27761580914122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395512"/>
        <c:axId val="301397472"/>
      </c:barChart>
      <c:catAx>
        <c:axId val="301395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397472"/>
        <c:crosses val="autoZero"/>
        <c:auto val="1"/>
        <c:lblAlgn val="ctr"/>
        <c:lblOffset val="100"/>
        <c:noMultiLvlLbl val="0"/>
      </c:catAx>
      <c:valAx>
        <c:axId val="301397472"/>
        <c:scaling>
          <c:orientation val="minMax"/>
          <c:max val="3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Chloroform (µg/L)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395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Bromodichloromethane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'!$B$4</c:f>
              <c:strCache>
                <c:ptCount val="1"/>
                <c:pt idx="0">
                  <c:v>BLANK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'Summary '!$E$2:$G$2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23</c:v>
                </c:pt>
              </c:numCache>
            </c:numRef>
          </c:cat>
          <c:val>
            <c:numRef>
              <c:f>'Summary '!$E$7:$G$7</c:f>
              <c:numCache>
                <c:formatCode>0</c:formatCode>
                <c:ptCount val="3"/>
                <c:pt idx="0" formatCode="0.000">
                  <c:v>0.15170320035238719</c:v>
                </c:pt>
                <c:pt idx="1">
                  <c:v>0.17791267225044638</c:v>
                </c:pt>
                <c:pt idx="2" formatCode="0.00">
                  <c:v>0.11276138737796455</c:v>
                </c:pt>
              </c:numCache>
            </c:numRef>
          </c:val>
        </c:ser>
        <c:ser>
          <c:idx val="1"/>
          <c:order val="1"/>
          <c:tx>
            <c:strRef>
              <c:f>'Summary '!$B$14</c:f>
              <c:strCache>
                <c:ptCount val="1"/>
                <c:pt idx="0">
                  <c:v>SAND1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'Summary '!$E$17:$G$17</c:f>
              <c:numCache>
                <c:formatCode>0</c:formatCode>
                <c:ptCount val="3"/>
                <c:pt idx="0">
                  <c:v>22.469382015273183</c:v>
                </c:pt>
                <c:pt idx="1">
                  <c:v>26.325029422429658</c:v>
                </c:pt>
                <c:pt idx="2">
                  <c:v>26.660825419685299</c:v>
                </c:pt>
              </c:numCache>
            </c:numRef>
          </c:val>
        </c:ser>
        <c:ser>
          <c:idx val="2"/>
          <c:order val="2"/>
          <c:tx>
            <c:strRef>
              <c:f>'Summary '!$B$24</c:f>
              <c:strCache>
                <c:ptCount val="1"/>
                <c:pt idx="0">
                  <c:v>SAND2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'Summary '!$E$27:$G$27</c:f>
              <c:numCache>
                <c:formatCode>0</c:formatCode>
                <c:ptCount val="3"/>
                <c:pt idx="0">
                  <c:v>22.117169691983875</c:v>
                </c:pt>
                <c:pt idx="1">
                  <c:v>23.925861176315728</c:v>
                </c:pt>
                <c:pt idx="2">
                  <c:v>24.040747893134409</c:v>
                </c:pt>
              </c:numCache>
            </c:numRef>
          </c:val>
        </c:ser>
        <c:ser>
          <c:idx val="3"/>
          <c:order val="3"/>
          <c:tx>
            <c:strRef>
              <c:f>'Summary '!$B$34</c:f>
              <c:strCache>
                <c:ptCount val="1"/>
                <c:pt idx="0">
                  <c:v>GAC1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'Summary '!$E$37:$G$37</c:f>
              <c:numCache>
                <c:formatCode>0</c:formatCode>
                <c:ptCount val="3"/>
                <c:pt idx="0">
                  <c:v>19.384658319427807</c:v>
                </c:pt>
                <c:pt idx="1">
                  <c:v>22.121154748689001</c:v>
                </c:pt>
                <c:pt idx="2">
                  <c:v>24.29606772796479</c:v>
                </c:pt>
              </c:numCache>
            </c:numRef>
          </c:val>
        </c:ser>
        <c:ser>
          <c:idx val="4"/>
          <c:order val="4"/>
          <c:tx>
            <c:strRef>
              <c:f>'Summary '!$B$43</c:f>
              <c:strCache>
                <c:ptCount val="1"/>
                <c:pt idx="0">
                  <c:v>GAC2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'Summary '!$E$46:$G$46</c:f>
              <c:numCache>
                <c:formatCode>0</c:formatCode>
                <c:ptCount val="3"/>
                <c:pt idx="0">
                  <c:v>21.165959591186304</c:v>
                </c:pt>
                <c:pt idx="1">
                  <c:v>21.74236909599238</c:v>
                </c:pt>
                <c:pt idx="2">
                  <c:v>21.239610676618383</c:v>
                </c:pt>
              </c:numCache>
            </c:numRef>
          </c:val>
        </c:ser>
        <c:ser>
          <c:idx val="5"/>
          <c:order val="5"/>
          <c:tx>
            <c:strRef>
              <c:f>'Summary '!$B$52</c:f>
              <c:strCache>
                <c:ptCount val="1"/>
                <c:pt idx="0">
                  <c:v>SAND STR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'Summary '!$E$55:$G$55</c:f>
              <c:numCache>
                <c:formatCode>0</c:formatCode>
                <c:ptCount val="3"/>
                <c:pt idx="0">
                  <c:v>22.410205580879044</c:v>
                </c:pt>
                <c:pt idx="1">
                  <c:v>26.680260467110543</c:v>
                </c:pt>
                <c:pt idx="2">
                  <c:v>25.427568348464511</c:v>
                </c:pt>
              </c:numCache>
            </c:numRef>
          </c:val>
        </c:ser>
        <c:ser>
          <c:idx val="6"/>
          <c:order val="6"/>
          <c:tx>
            <c:strRef>
              <c:f>'Summary '!$B$61</c:f>
              <c:strCache>
                <c:ptCount val="1"/>
                <c:pt idx="0">
                  <c:v>GAC STR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'!$E$64:$G$64</c:f>
              <c:numCache>
                <c:formatCode>0</c:formatCode>
                <c:ptCount val="3"/>
                <c:pt idx="0">
                  <c:v>18.60250535463188</c:v>
                </c:pt>
                <c:pt idx="1">
                  <c:v>21.369243416110372</c:v>
                </c:pt>
                <c:pt idx="2">
                  <c:v>22.479418337083203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399040"/>
        <c:axId val="301397080"/>
      </c:barChart>
      <c:catAx>
        <c:axId val="3013990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397080"/>
        <c:crosses val="autoZero"/>
        <c:auto val="1"/>
        <c:lblAlgn val="ctr"/>
        <c:lblOffset val="100"/>
        <c:noMultiLvlLbl val="0"/>
      </c:catAx>
      <c:valAx>
        <c:axId val="301397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39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Sheet5!$B$16</c:f>
              <c:strCache>
                <c:ptCount val="1"/>
                <c:pt idx="0">
                  <c:v>SAND1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Sheet5!$G$16:$I$16</c:f>
                <c:numCache>
                  <c:formatCode>General</c:formatCode>
                  <c:ptCount val="3"/>
                  <c:pt idx="0">
                    <c:v>0.10874671676884101</c:v>
                  </c:pt>
                  <c:pt idx="1">
                    <c:v>0.13360813299491614</c:v>
                  </c:pt>
                  <c:pt idx="2">
                    <c:v>0.51805185485665506</c:v>
                  </c:pt>
                </c:numCache>
              </c:numRef>
            </c:plus>
            <c:minus>
              <c:numRef>
                <c:f>Sheet5!$G$16:$I$16</c:f>
                <c:numCache>
                  <c:formatCode>General</c:formatCode>
                  <c:ptCount val="3"/>
                  <c:pt idx="0">
                    <c:v>0.10874671676884101</c:v>
                  </c:pt>
                  <c:pt idx="1">
                    <c:v>0.13360813299491614</c:v>
                  </c:pt>
                  <c:pt idx="2">
                    <c:v>0.51805185485665506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Sheet5!$C$16:$E$16</c:f>
              <c:numCache>
                <c:formatCode>0.0</c:formatCode>
                <c:ptCount val="3"/>
                <c:pt idx="0">
                  <c:v>4.7883353619033739</c:v>
                </c:pt>
                <c:pt idx="1">
                  <c:v>7.4997736287915222</c:v>
                </c:pt>
                <c:pt idx="2">
                  <c:v>9.1328261804786077</c:v>
                </c:pt>
              </c:numCache>
            </c:numRef>
          </c:val>
        </c:ser>
        <c:ser>
          <c:idx val="1"/>
          <c:order val="1"/>
          <c:tx>
            <c:strRef>
              <c:f>Sheet5!$B$17</c:f>
              <c:strCache>
                <c:ptCount val="1"/>
                <c:pt idx="0">
                  <c:v>SAND2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Sheet5!$G$17:$I$17</c:f>
                <c:numCache>
                  <c:formatCode>General</c:formatCode>
                  <c:ptCount val="3"/>
                  <c:pt idx="0">
                    <c:v>0.63850836251148568</c:v>
                  </c:pt>
                  <c:pt idx="1">
                    <c:v>2.012928411305877</c:v>
                  </c:pt>
                  <c:pt idx="2">
                    <c:v>1.1974931704571072</c:v>
                  </c:pt>
                </c:numCache>
              </c:numRef>
            </c:plus>
            <c:minus>
              <c:numRef>
                <c:f>Sheet5!$G$17:$I$17</c:f>
                <c:numCache>
                  <c:formatCode>General</c:formatCode>
                  <c:ptCount val="3"/>
                  <c:pt idx="0">
                    <c:v>0.63850836251148568</c:v>
                  </c:pt>
                  <c:pt idx="1">
                    <c:v>2.012928411305877</c:v>
                  </c:pt>
                  <c:pt idx="2">
                    <c:v>1.1974931704571072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Sheet5!$C$17:$E$17</c:f>
              <c:numCache>
                <c:formatCode>0.0</c:formatCode>
                <c:ptCount val="3"/>
                <c:pt idx="0">
                  <c:v>5.0416484310794445</c:v>
                </c:pt>
                <c:pt idx="1">
                  <c:v>8.2570747159867146</c:v>
                </c:pt>
                <c:pt idx="2">
                  <c:v>9.1180008978346514</c:v>
                </c:pt>
              </c:numCache>
            </c:numRef>
          </c:val>
        </c:ser>
        <c:ser>
          <c:idx val="4"/>
          <c:order val="4"/>
          <c:tx>
            <c:strRef>
              <c:f>Sheet5!$B$20</c:f>
              <c:strCache>
                <c:ptCount val="1"/>
                <c:pt idx="0">
                  <c:v>SAND STR</c:v>
                </c:pt>
              </c:strCache>
            </c:strRef>
          </c:tx>
          <c:spPr>
            <a:pattFill prst="pct5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Sheet5!$C$20:$E$20</c:f>
              <c:numCache>
                <c:formatCode>0.0</c:formatCode>
                <c:ptCount val="3"/>
                <c:pt idx="0">
                  <c:v>6.0909916906953327</c:v>
                </c:pt>
                <c:pt idx="1">
                  <c:v>8.9355398405322433</c:v>
                </c:pt>
                <c:pt idx="2">
                  <c:v>11.473172794608649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7984664"/>
        <c:axId val="28798427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Sheet5!$B$18</c15:sqref>
                        </c15:formulaRef>
                      </c:ext>
                    </c:extLst>
                    <c:strCache>
                      <c:ptCount val="1"/>
                      <c:pt idx="0">
                        <c:v>GAC1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Sheet5!$G$18:$I$18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0.19474451010902497</c:v>
                        </c:pt>
                        <c:pt idx="1">
                          <c:v>0.1753085525076003</c:v>
                        </c:pt>
                        <c:pt idx="2">
                          <c:v>0.10798929775012946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Sheet5!$G$18:$I$18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0.19474451010902497</c:v>
                        </c:pt>
                        <c:pt idx="1">
                          <c:v>0.1753085525076003</c:v>
                        </c:pt>
                        <c:pt idx="2">
                          <c:v>0.10798929775012946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Sheet5!$C$18:$E$18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2.9854235031259373</c:v>
                      </c:pt>
                      <c:pt idx="1">
                        <c:v>4.5087986627442804</c:v>
                      </c:pt>
                      <c:pt idx="2">
                        <c:v>6.6288321738210438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Sheet5!$B$19</c15:sqref>
                        </c15:formulaRef>
                      </c:ext>
                    </c:extLst>
                    <c:strCache>
                      <c:ptCount val="1"/>
                      <c:pt idx="0">
                        <c:v>GAC2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Sheet5!$G$19:$I$19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0.12211127432382513</c:v>
                        </c:pt>
                        <c:pt idx="1">
                          <c:v>0.24714360421921375</c:v>
                        </c:pt>
                        <c:pt idx="2">
                          <c:v>0.11650169944372986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Sheet5!$G$19:$I$19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0.12211127432382513</c:v>
                        </c:pt>
                        <c:pt idx="1">
                          <c:v>0.24714360421921375</c:v>
                        </c:pt>
                        <c:pt idx="2">
                          <c:v>0.11650169944372986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Sheet5!$C$19:$E$19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3.4606687584690756</c:v>
                      </c:pt>
                      <c:pt idx="1">
                        <c:v>4.7057334435204208</c:v>
                      </c:pt>
                      <c:pt idx="2">
                        <c:v>6.001384004088071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Sheet5!$B$21</c15:sqref>
                        </c15:formulaRef>
                      </c:ext>
                    </c:extLst>
                    <c:strCache>
                      <c:ptCount val="1"/>
                      <c:pt idx="0">
                        <c:v>GAC STR</c:v>
                      </c:pt>
                    </c:strCache>
                  </c:strRef>
                </c:tx>
                <c:spPr>
                  <a:pattFill prst="pct50">
                    <a:fgClr>
                      <a:schemeClr val="accent2">
                        <a:lumMod val="75000"/>
                      </a:schemeClr>
                    </a:fgClr>
                    <a:bgClr>
                      <a:schemeClr val="bg1"/>
                    </a:bgClr>
                  </a:patt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Sheet5!$G$21:$I$21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0.23260091069097427</c:v>
                        </c:pt>
                        <c:pt idx="1">
                          <c:v>0.18270782847574485</c:v>
                        </c:pt>
                        <c:pt idx="2">
                          <c:v>0.41825412017996927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Sheet5!$G$21:$I$21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0.23260091069097427</c:v>
                        </c:pt>
                        <c:pt idx="1">
                          <c:v>0.18270782847574485</c:v>
                        </c:pt>
                        <c:pt idx="2">
                          <c:v>0.41825412017996927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Sheet5!$C$21:$E$21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3.4808775274401804</c:v>
                      </c:pt>
                      <c:pt idx="1">
                        <c:v>4.9860725456239461</c:v>
                      </c:pt>
                      <c:pt idx="2">
                        <c:v>7.0293240058256936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8798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ln>
                      <a:noFill/>
                    </a:ln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ln>
                      <a:noFill/>
                    </a:ln>
                    <a:solidFill>
                      <a:schemeClr val="accent1">
                        <a:lumMod val="50000"/>
                      </a:schemeClr>
                    </a:solidFill>
                  </a:rPr>
                  <a:t>Time</a:t>
                </a:r>
                <a:r>
                  <a:rPr lang="en-GB" b="1" baseline="0">
                    <a:ln>
                      <a:noFill/>
                    </a:ln>
                    <a:solidFill>
                      <a:schemeClr val="accent1">
                        <a:lumMod val="50000"/>
                      </a:schemeClr>
                    </a:solidFill>
                  </a:rPr>
                  <a:t> (h)</a:t>
                </a:r>
                <a:endParaRPr lang="en-GB" b="1">
                  <a:ln>
                    <a:noFill/>
                  </a:ln>
                  <a:solidFill>
                    <a:schemeClr val="accent1">
                      <a:lumMod val="50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ln>
                    <a:noFill/>
                  </a:ln>
                  <a:solidFill>
                    <a:schemeClr val="accent1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84272"/>
        <c:crosses val="autoZero"/>
        <c:auto val="1"/>
        <c:lblAlgn val="ctr"/>
        <c:lblOffset val="100"/>
        <c:noMultiLvlLbl val="0"/>
      </c:catAx>
      <c:valAx>
        <c:axId val="28798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accent1">
                        <a:lumMod val="50000"/>
                      </a:schemeClr>
                    </a:solidFill>
                  </a:rPr>
                  <a:t>THM/DOC</a:t>
                </a:r>
                <a:r>
                  <a:rPr lang="en-GB" b="1" baseline="0">
                    <a:solidFill>
                      <a:schemeClr val="accent1">
                        <a:lumMod val="50000"/>
                      </a:schemeClr>
                    </a:solidFill>
                  </a:rPr>
                  <a:t> (µgTHM/mgDOC)</a:t>
                </a:r>
                <a:endParaRPr lang="en-GB" b="1">
                  <a:solidFill>
                    <a:schemeClr val="accent1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148487532808398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accent1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8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Sheet5!$B$18</c:f>
              <c:strCache>
                <c:ptCount val="1"/>
                <c:pt idx="0">
                  <c:v>GAC1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Sheet5!$G$18:$I$18</c:f>
                <c:numCache>
                  <c:formatCode>General</c:formatCode>
                  <c:ptCount val="3"/>
                  <c:pt idx="0">
                    <c:v>0.19474451010902497</c:v>
                  </c:pt>
                  <c:pt idx="1">
                    <c:v>0.1753085525076003</c:v>
                  </c:pt>
                  <c:pt idx="2">
                    <c:v>0.10798929775012946</c:v>
                  </c:pt>
                </c:numCache>
                <c:extLst xmlns:c15="http://schemas.microsoft.com/office/drawing/2012/chart"/>
              </c:numRef>
            </c:plus>
            <c:minus>
              <c:numRef>
                <c:f>Sheet5!$G$18:$I$18</c:f>
                <c:numCache>
                  <c:formatCode>General</c:formatCode>
                  <c:ptCount val="3"/>
                  <c:pt idx="0">
                    <c:v>0.19474451010902497</c:v>
                  </c:pt>
                  <c:pt idx="1">
                    <c:v>0.1753085525076003</c:v>
                  </c:pt>
                  <c:pt idx="2">
                    <c:v>0.10798929775012946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Sheet5!$C$18:$E$18</c:f>
              <c:numCache>
                <c:formatCode>0.0</c:formatCode>
                <c:ptCount val="3"/>
                <c:pt idx="0">
                  <c:v>2.9854235031259373</c:v>
                </c:pt>
                <c:pt idx="1">
                  <c:v>4.5087986627442804</c:v>
                </c:pt>
                <c:pt idx="2">
                  <c:v>6.6288321738210438</c:v>
                </c:pt>
              </c:numCache>
              <c:extLst xmlns:c15="http://schemas.microsoft.com/office/drawing/2012/chart"/>
            </c:numRef>
          </c:val>
        </c:ser>
        <c:ser>
          <c:idx val="3"/>
          <c:order val="3"/>
          <c:tx>
            <c:strRef>
              <c:f>Sheet5!$B$19</c:f>
              <c:strCache>
                <c:ptCount val="1"/>
                <c:pt idx="0">
                  <c:v>GAC2</c:v>
                </c:pt>
              </c:strCache>
              <c:extLst xmlns:c15="http://schemas.microsoft.com/office/drawing/2012/chart"/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Sheet5!$G$19:$I$19</c:f>
                <c:numCache>
                  <c:formatCode>General</c:formatCode>
                  <c:ptCount val="3"/>
                  <c:pt idx="0">
                    <c:v>0.12211127432382513</c:v>
                  </c:pt>
                  <c:pt idx="1">
                    <c:v>0.24714360421921375</c:v>
                  </c:pt>
                  <c:pt idx="2">
                    <c:v>0.11650169944372986</c:v>
                  </c:pt>
                </c:numCache>
                <c:extLst xmlns:c15="http://schemas.microsoft.com/office/drawing/2012/chart"/>
              </c:numRef>
            </c:plus>
            <c:minus>
              <c:numRef>
                <c:f>Sheet5!$G$19:$I$19</c:f>
                <c:numCache>
                  <c:formatCode>General</c:formatCode>
                  <c:ptCount val="3"/>
                  <c:pt idx="0">
                    <c:v>0.12211127432382513</c:v>
                  </c:pt>
                  <c:pt idx="1">
                    <c:v>0.24714360421921375</c:v>
                  </c:pt>
                  <c:pt idx="2">
                    <c:v>0.11650169944372986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Sheet5!$C$19:$E$19</c:f>
              <c:numCache>
                <c:formatCode>0.0</c:formatCode>
                <c:ptCount val="3"/>
                <c:pt idx="0">
                  <c:v>3.4606687584690756</c:v>
                </c:pt>
                <c:pt idx="1">
                  <c:v>4.7057334435204208</c:v>
                </c:pt>
                <c:pt idx="2">
                  <c:v>6.001384004088071</c:v>
                </c:pt>
              </c:numCache>
              <c:extLst xmlns:c15="http://schemas.microsoft.com/office/drawing/2012/chart"/>
            </c:numRef>
          </c:val>
        </c:ser>
        <c:ser>
          <c:idx val="5"/>
          <c:order val="5"/>
          <c:tx>
            <c:strRef>
              <c:f>Sheet5!$B$21</c:f>
              <c:strCache>
                <c:ptCount val="1"/>
                <c:pt idx="0">
                  <c:v>GAC STR</c:v>
                </c:pt>
              </c:strCache>
              <c:extLst xmlns:c15="http://schemas.microsoft.com/office/drawing/2012/chart"/>
            </c:strRef>
          </c:tx>
          <c:spPr>
            <a:pattFill prst="pct50">
              <a:fgClr>
                <a:schemeClr val="accent2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Sheet5!$G$21:$I$21</c:f>
                <c:numCache>
                  <c:formatCode>General</c:formatCode>
                  <c:ptCount val="3"/>
                  <c:pt idx="0">
                    <c:v>0.23260091069097427</c:v>
                  </c:pt>
                  <c:pt idx="1">
                    <c:v>0.18270782847574485</c:v>
                  </c:pt>
                  <c:pt idx="2">
                    <c:v>0.41825412017996927</c:v>
                  </c:pt>
                </c:numCache>
                <c:extLst xmlns:c15="http://schemas.microsoft.com/office/drawing/2012/chart"/>
              </c:numRef>
            </c:plus>
            <c:minus>
              <c:numRef>
                <c:f>Sheet5!$G$21:$I$21</c:f>
                <c:numCache>
                  <c:formatCode>General</c:formatCode>
                  <c:ptCount val="3"/>
                  <c:pt idx="0">
                    <c:v>0.23260091069097427</c:v>
                  </c:pt>
                  <c:pt idx="1">
                    <c:v>0.18270782847574485</c:v>
                  </c:pt>
                  <c:pt idx="2">
                    <c:v>0.41825412017996927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Sheet5!$C$21:$E$21</c:f>
              <c:numCache>
                <c:formatCode>0.0</c:formatCode>
                <c:ptCount val="3"/>
                <c:pt idx="0">
                  <c:v>3.4808775274401804</c:v>
                </c:pt>
                <c:pt idx="1">
                  <c:v>4.9860725456239461</c:v>
                </c:pt>
                <c:pt idx="2">
                  <c:v>7.0293240058256936</c:v>
                </c:pt>
              </c:numCache>
              <c:extLst xmlns:c15="http://schemas.microsoft.com/office/drawing/2012/chart"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7983880"/>
        <c:axId val="2879858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Sheet5!$B$16</c15:sqref>
                        </c15:formulaRef>
                      </c:ext>
                    </c:extLst>
                    <c:strCache>
                      <c:ptCount val="1"/>
                      <c:pt idx="0">
                        <c:v>SAND1</c:v>
                      </c:pt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Pt>
                  <c:idx val="0"/>
                  <c:invertIfNegative val="0"/>
                  <c:bubble3D val="0"/>
                  <c:spPr>
                    <a:solidFill>
                      <a:schemeClr val="accent1">
                        <a:lumMod val="50000"/>
                      </a:schemeClr>
                    </a:solidFill>
                    <a:ln>
                      <a:solidFill>
                        <a:schemeClr val="accent1"/>
                      </a:solidFill>
                    </a:ln>
                    <a:effectLst/>
                  </c:spPr>
                </c:dPt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Sheet5!$G$16:$I$16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0.10874671676884101</c:v>
                        </c:pt>
                        <c:pt idx="1">
                          <c:v>0.13360813299491614</c:v>
                        </c:pt>
                        <c:pt idx="2">
                          <c:v>0.51805185485665506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Sheet5!$G$16:$I$16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0.10874671676884101</c:v>
                        </c:pt>
                        <c:pt idx="1">
                          <c:v>0.13360813299491614</c:v>
                        </c:pt>
                        <c:pt idx="2">
                          <c:v>0.51805185485665506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Sheet5!$C$16:$E$16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4.7883353619033739</c:v>
                      </c:pt>
                      <c:pt idx="1">
                        <c:v>7.4997736287915222</c:v>
                      </c:pt>
                      <c:pt idx="2">
                        <c:v>9.1328261804786077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Sheet5!$B$17</c15:sqref>
                        </c15:formulaRef>
                      </c:ext>
                    </c:extLst>
                    <c:strCache>
                      <c:ptCount val="1"/>
                      <c:pt idx="0">
                        <c:v>SAND2</c:v>
                      </c:pt>
                    </c:strCache>
                  </c:strRef>
                </c:tx>
                <c:spPr>
                  <a:solidFill>
                    <a:schemeClr val="accent1">
                      <a:lumMod val="7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Sheet5!$G$17:$I$17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0.63850836251148568</c:v>
                        </c:pt>
                        <c:pt idx="1">
                          <c:v>2.012928411305877</c:v>
                        </c:pt>
                        <c:pt idx="2">
                          <c:v>1.1974931704571072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Sheet5!$G$17:$I$17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0.63850836251148568</c:v>
                        </c:pt>
                        <c:pt idx="1">
                          <c:v>2.012928411305877</c:v>
                        </c:pt>
                        <c:pt idx="2">
                          <c:v>1.1974931704571072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Sheet5!$C$17:$E$17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5.0416484310794445</c:v>
                      </c:pt>
                      <c:pt idx="1">
                        <c:v>8.2570747159867146</c:v>
                      </c:pt>
                      <c:pt idx="2">
                        <c:v>9.1180008978346514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Sheet5!$B$20</c15:sqref>
                        </c15:formulaRef>
                      </c:ext>
                    </c:extLst>
                    <c:strCache>
                      <c:ptCount val="1"/>
                      <c:pt idx="0">
                        <c:v>SAND STR</c:v>
                      </c:pt>
                    </c:strCache>
                  </c:strRef>
                </c:tx>
                <c:spPr>
                  <a:pattFill prst="pct50">
                    <a:fgClr>
                      <a:schemeClr val="accent1"/>
                    </a:fgClr>
                    <a:bgClr>
                      <a:schemeClr val="bg1"/>
                    </a:bgClr>
                  </a:patt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Sheet5!$C$20:$E$20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6.0909916906953327</c:v>
                      </c:pt>
                      <c:pt idx="1">
                        <c:v>8.9355398405322433</c:v>
                      </c:pt>
                      <c:pt idx="2">
                        <c:v>11.473172794608649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87983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accent1">
                        <a:lumMod val="50000"/>
                      </a:schemeClr>
                    </a:solidFill>
                  </a:rPr>
                  <a:t>Time</a:t>
                </a:r>
                <a:r>
                  <a:rPr lang="en-GB" b="1" baseline="0">
                    <a:solidFill>
                      <a:schemeClr val="accent1">
                        <a:lumMod val="50000"/>
                      </a:schemeClr>
                    </a:solidFill>
                  </a:rPr>
                  <a:t> (h)</a:t>
                </a:r>
                <a:endParaRPr lang="en-GB" b="1">
                  <a:solidFill>
                    <a:schemeClr val="accent1">
                      <a:lumMod val="50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accent1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85840"/>
        <c:crosses val="autoZero"/>
        <c:auto val="1"/>
        <c:lblAlgn val="ctr"/>
        <c:lblOffset val="100"/>
        <c:noMultiLvlLbl val="0"/>
      </c:catAx>
      <c:valAx>
        <c:axId val="28798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accent1">
                        <a:lumMod val="50000"/>
                      </a:schemeClr>
                    </a:solidFill>
                  </a:rPr>
                  <a:t>THM/DOC</a:t>
                </a:r>
                <a:r>
                  <a:rPr lang="en-GB" b="1" baseline="0">
                    <a:solidFill>
                      <a:schemeClr val="accent1">
                        <a:lumMod val="50000"/>
                      </a:schemeClr>
                    </a:solidFill>
                  </a:rPr>
                  <a:t> (µgTHM/mgDOC)</a:t>
                </a:r>
                <a:endParaRPr lang="en-GB" b="1">
                  <a:solidFill>
                    <a:schemeClr val="accent1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2.2222222222222223E-2"/>
              <c:y val="0.17163568095654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accent1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83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Sheet5!$B$33</c:f>
              <c:strCache>
                <c:ptCount val="1"/>
                <c:pt idx="0">
                  <c:v>SAND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Sheet5!$G$16:$I$16</c:f>
                <c:numCache>
                  <c:formatCode>General</c:formatCode>
                  <c:ptCount val="3"/>
                  <c:pt idx="0">
                    <c:v>0.10874671676884101</c:v>
                  </c:pt>
                  <c:pt idx="1">
                    <c:v>0.13360813299491614</c:v>
                  </c:pt>
                  <c:pt idx="2">
                    <c:v>0.51805185485665506</c:v>
                  </c:pt>
                </c:numCache>
              </c:numRef>
            </c:plus>
            <c:minus>
              <c:numRef>
                <c:f>Sheet5!$G$16:$I$16</c:f>
                <c:numCache>
                  <c:formatCode>General</c:formatCode>
                  <c:ptCount val="3"/>
                  <c:pt idx="0">
                    <c:v>0.10874671676884101</c:v>
                  </c:pt>
                  <c:pt idx="1">
                    <c:v>0.13360813299491614</c:v>
                  </c:pt>
                  <c:pt idx="2">
                    <c:v>0.51805185485665506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Sheet5!$C$26:$E$26</c:f>
              <c:numCache>
                <c:formatCode>0.0</c:formatCode>
                <c:ptCount val="3"/>
                <c:pt idx="0">
                  <c:v>4.9149918964914097</c:v>
                </c:pt>
                <c:pt idx="1">
                  <c:v>7.8784241723891189</c:v>
                </c:pt>
                <c:pt idx="2">
                  <c:v>9.1254135391566287</c:v>
                </c:pt>
              </c:numCache>
            </c:numRef>
          </c:val>
        </c:ser>
        <c:ser>
          <c:idx val="2"/>
          <c:order val="1"/>
          <c:tx>
            <c:strRef>
              <c:f>Sheet5!$B$27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Sheet5!$G$18:$I$18</c:f>
                <c:numCache>
                  <c:formatCode>General</c:formatCode>
                  <c:ptCount val="3"/>
                  <c:pt idx="0">
                    <c:v>0.19474451010902497</c:v>
                  </c:pt>
                  <c:pt idx="1">
                    <c:v>0.1753085525076003</c:v>
                  </c:pt>
                  <c:pt idx="2">
                    <c:v>0.10798929775012946</c:v>
                  </c:pt>
                </c:numCache>
                <c:extLst xmlns:c15="http://schemas.microsoft.com/office/drawing/2012/chart"/>
              </c:numRef>
            </c:plus>
            <c:minus>
              <c:numRef>
                <c:f>Sheet5!$G$18:$I$18</c:f>
                <c:numCache>
                  <c:formatCode>General</c:formatCode>
                  <c:ptCount val="3"/>
                  <c:pt idx="0">
                    <c:v>0.19474451010902497</c:v>
                  </c:pt>
                  <c:pt idx="1">
                    <c:v>0.1753085525076003</c:v>
                  </c:pt>
                  <c:pt idx="2">
                    <c:v>0.10798929775012946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Sheet5!$C$27:$E$27</c:f>
              <c:numCache>
                <c:formatCode>0.0</c:formatCode>
                <c:ptCount val="3"/>
                <c:pt idx="0">
                  <c:v>3.2230461307975062</c:v>
                </c:pt>
                <c:pt idx="1">
                  <c:v>4.607266053132351</c:v>
                </c:pt>
                <c:pt idx="2">
                  <c:v>6.3151080889545579</c:v>
                </c:pt>
              </c:numCache>
            </c:numRef>
          </c:val>
        </c:ser>
        <c:ser>
          <c:idx val="4"/>
          <c:order val="2"/>
          <c:tx>
            <c:strRef>
              <c:f>Sheet5!$B$20</c:f>
              <c:strCache>
                <c:ptCount val="1"/>
                <c:pt idx="0">
                  <c:v>SAND STR</c:v>
                </c:pt>
              </c:strCache>
              <c:extLst xmlns:c15="http://schemas.microsoft.com/office/drawing/2012/chart"/>
            </c:strRef>
          </c:tx>
          <c:spPr>
            <a:pattFill prst="pct5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Sheet5!$C$20:$E$20</c:f>
              <c:numCache>
                <c:formatCode>0.0</c:formatCode>
                <c:ptCount val="3"/>
                <c:pt idx="0">
                  <c:v>6.0909916906953327</c:v>
                </c:pt>
                <c:pt idx="1">
                  <c:v>8.9355398405322433</c:v>
                </c:pt>
                <c:pt idx="2">
                  <c:v>11.473172794608649</c:v>
                </c:pt>
              </c:numCache>
              <c:extLst xmlns:c15="http://schemas.microsoft.com/office/drawing/2012/chart"/>
            </c:numRef>
          </c:val>
        </c:ser>
        <c:ser>
          <c:idx val="5"/>
          <c:order val="3"/>
          <c:tx>
            <c:strRef>
              <c:f>Sheet5!$B$21</c:f>
              <c:strCache>
                <c:ptCount val="1"/>
                <c:pt idx="0">
                  <c:v>GAC STR</c:v>
                </c:pt>
              </c:strCache>
              <c:extLst xmlns:c15="http://schemas.microsoft.com/office/drawing/2012/chart"/>
            </c:strRef>
          </c:tx>
          <c:spPr>
            <a:pattFill prst="pct50">
              <a:fgClr>
                <a:schemeClr val="accent2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Sheet5!$G$21:$I$21</c:f>
                <c:numCache>
                  <c:formatCode>General</c:formatCode>
                  <c:ptCount val="3"/>
                  <c:pt idx="0">
                    <c:v>0.23260091069097427</c:v>
                  </c:pt>
                  <c:pt idx="1">
                    <c:v>0.18270782847574485</c:v>
                  </c:pt>
                  <c:pt idx="2">
                    <c:v>0.41825412017996927</c:v>
                  </c:pt>
                </c:numCache>
                <c:extLst xmlns:c15="http://schemas.microsoft.com/office/drawing/2012/chart"/>
              </c:numRef>
            </c:plus>
            <c:minus>
              <c:numRef>
                <c:f>Sheet5!$G$21:$I$21</c:f>
                <c:numCache>
                  <c:formatCode>General</c:formatCode>
                  <c:ptCount val="3"/>
                  <c:pt idx="0">
                    <c:v>0.23260091069097427</c:v>
                  </c:pt>
                  <c:pt idx="1">
                    <c:v>0.18270782847574485</c:v>
                  </c:pt>
                  <c:pt idx="2">
                    <c:v>0.41825412017996927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Sheet5!$C$21:$E$21</c:f>
              <c:numCache>
                <c:formatCode>0.0</c:formatCode>
                <c:ptCount val="3"/>
                <c:pt idx="0">
                  <c:v>3.4808775274401804</c:v>
                </c:pt>
                <c:pt idx="1">
                  <c:v>4.9860725456239461</c:v>
                </c:pt>
                <c:pt idx="2">
                  <c:v>7.0293240058256936</c:v>
                </c:pt>
              </c:numCache>
              <c:extLst xmlns:c15="http://schemas.microsoft.com/office/drawing/2012/chart"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7985056"/>
        <c:axId val="215356840"/>
        <c:extLst/>
      </c:barChart>
      <c:catAx>
        <c:axId val="287985056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356840"/>
        <c:crosses val="autoZero"/>
        <c:auto val="1"/>
        <c:lblAlgn val="ctr"/>
        <c:lblOffset val="100"/>
        <c:noMultiLvlLbl val="0"/>
      </c:catAx>
      <c:valAx>
        <c:axId val="21535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8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6"/>
          <c:order val="0"/>
          <c:tx>
            <c:strRef>
              <c:f>Sheet5!$B$26</c:f>
              <c:strCache>
                <c:ptCount val="1"/>
                <c:pt idx="0">
                  <c:v>SAND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Sheet5!$G$26:$I$26</c:f>
                <c:numCache>
                  <c:formatCode>General</c:formatCode>
                  <c:ptCount val="3"/>
                  <c:pt idx="0">
                    <c:v>0.17911938897757648</c:v>
                  </c:pt>
                  <c:pt idx="1">
                    <c:v>0.53549273415566545</c:v>
                  </c:pt>
                  <c:pt idx="2">
                    <c:v>1.0483057890548748E-2</c:v>
                  </c:pt>
                </c:numCache>
              </c:numRef>
            </c:plus>
            <c:minus>
              <c:numRef>
                <c:f>Sheet5!$G$26:$I$26</c:f>
                <c:numCache>
                  <c:formatCode>General</c:formatCode>
                  <c:ptCount val="3"/>
                  <c:pt idx="0">
                    <c:v>0.17911938897757648</c:v>
                  </c:pt>
                  <c:pt idx="1">
                    <c:v>0.53549273415566545</c:v>
                  </c:pt>
                  <c:pt idx="2">
                    <c:v>1.0483057890548748E-2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Sheet5!$C$24:$E$24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23</c:v>
                </c:pt>
              </c:numCache>
            </c:numRef>
          </c:cat>
          <c:val>
            <c:numRef>
              <c:f>Sheet5!$C$26:$E$26</c:f>
              <c:numCache>
                <c:formatCode>0.0</c:formatCode>
                <c:ptCount val="3"/>
                <c:pt idx="0">
                  <c:v>4.9149918964914097</c:v>
                </c:pt>
                <c:pt idx="1">
                  <c:v>7.8784241723891189</c:v>
                </c:pt>
                <c:pt idx="2">
                  <c:v>9.1254135391566287</c:v>
                </c:pt>
              </c:numCache>
            </c:numRef>
          </c:val>
        </c:ser>
        <c:ser>
          <c:idx val="7"/>
          <c:order val="1"/>
          <c:tx>
            <c:strRef>
              <c:f>Sheet5!$B$27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Sheet5!$G$27:$I$27</c:f>
                <c:numCache>
                  <c:formatCode>General</c:formatCode>
                  <c:ptCount val="3"/>
                  <c:pt idx="0">
                    <c:v>0.33604914277986542</c:v>
                  </c:pt>
                  <c:pt idx="1">
                    <c:v>0.13925391893829497</c:v>
                  </c:pt>
                  <c:pt idx="2">
                    <c:v>0.4436728556612729</c:v>
                  </c:pt>
                </c:numCache>
              </c:numRef>
            </c:plus>
            <c:minus>
              <c:numRef>
                <c:f>Sheet5!$G$27:$I$27</c:f>
                <c:numCache>
                  <c:formatCode>General</c:formatCode>
                  <c:ptCount val="3"/>
                  <c:pt idx="0">
                    <c:v>0.33604914277986542</c:v>
                  </c:pt>
                  <c:pt idx="1">
                    <c:v>0.13925391893829497</c:v>
                  </c:pt>
                  <c:pt idx="2">
                    <c:v>0.4436728556612729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Sheet5!$C$24:$E$24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23</c:v>
                </c:pt>
              </c:numCache>
            </c:numRef>
          </c:cat>
          <c:val>
            <c:numRef>
              <c:f>Sheet5!$C$27:$E$27</c:f>
              <c:numCache>
                <c:formatCode>0.0</c:formatCode>
                <c:ptCount val="3"/>
                <c:pt idx="0">
                  <c:v>3.2230461307975062</c:v>
                </c:pt>
                <c:pt idx="1">
                  <c:v>4.607266053132351</c:v>
                </c:pt>
                <c:pt idx="2">
                  <c:v>6.3151080889545579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357624"/>
        <c:axId val="316191496"/>
        <c:extLst>
          <c:ext xmlns:c15="http://schemas.microsoft.com/office/drawing/2012/chart" uri="{02D57815-91ED-43cb-92C2-25804820EDAC}">
            <c15:filteredBarSeries>
              <c15:ser>
                <c:idx val="8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Sheet5!$B$35</c15:sqref>
                        </c15:formulaRef>
                      </c:ext>
                    </c:extLst>
                    <c:strCache>
                      <c:ptCount val="1"/>
                      <c:pt idx="0">
                        <c:v>SAND STR</c:v>
                      </c:pt>
                    </c:strCache>
                  </c:strRef>
                </c:tx>
                <c:spPr>
                  <a:pattFill prst="dkDnDiag">
                    <a:fgClr>
                      <a:srgbClr val="FFC000"/>
                    </a:fgClr>
                    <a:bgClr>
                      <a:schemeClr val="bg1"/>
                    </a:bgClr>
                  </a:patt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Sheet5!$G$35:$I$35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2.728194416903627</c:v>
                        </c:pt>
                        <c:pt idx="1">
                          <c:v>6.3943545030471114</c:v>
                        </c:pt>
                        <c:pt idx="2">
                          <c:v>56.872564536977556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Sheet5!$G$35:$I$35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2.728194416903627</c:v>
                        </c:pt>
                        <c:pt idx="1">
                          <c:v>6.3943545030471114</c:v>
                        </c:pt>
                        <c:pt idx="2">
                          <c:v>56.872564536977556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Sheet5!$C$24:$E$24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6</c:v>
                      </c:pt>
                      <c:pt idx="2">
                        <c:v>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Sheet5!$C$35:$E$35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145.90970595060668</c:v>
                      </c:pt>
                      <c:pt idx="1">
                        <c:v>214.05085687994989</c:v>
                      </c:pt>
                      <c:pt idx="2">
                        <c:v>274.83985429485017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Sheet5!$B$36</c15:sqref>
                        </c15:formulaRef>
                      </c:ext>
                    </c:extLst>
                    <c:strCache>
                      <c:ptCount val="1"/>
                      <c:pt idx="0">
                        <c:v>GAC STR</c:v>
                      </c:pt>
                    </c:strCache>
                  </c:strRef>
                </c:tx>
                <c:spPr>
                  <a:pattFill prst="dkDnDiag">
                    <a:fgClr>
                      <a:schemeClr val="tx1"/>
                    </a:fgClr>
                    <a:bgClr>
                      <a:schemeClr val="bg1"/>
                    </a:bgClr>
                  </a:patt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Sheet5!$G$36:$I$36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5.6549401503861718</c:v>
                        </c:pt>
                        <c:pt idx="1">
                          <c:v>3.4388047117994613</c:v>
                        </c:pt>
                        <c:pt idx="2">
                          <c:v>9.8254176392550114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Sheet5!$G$21:$I$21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0.23260091069097427</c:v>
                        </c:pt>
                        <c:pt idx="1">
                          <c:v>0.18270782847574485</c:v>
                        </c:pt>
                        <c:pt idx="2">
                          <c:v>0.41825412017996927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Sheet5!$C$24:$E$24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6</c:v>
                      </c:pt>
                      <c:pt idx="2">
                        <c:v>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Sheet5!$C$36:$E$36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76.248622238577155</c:v>
                      </c:pt>
                      <c:pt idx="1">
                        <c:v>109.21991911189254</c:v>
                      </c:pt>
                      <c:pt idx="2">
                        <c:v>153.97734234761182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15357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2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Contact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GB" sz="12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GB"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91496"/>
        <c:crosses val="autoZero"/>
        <c:auto val="1"/>
        <c:lblAlgn val="ctr"/>
        <c:lblOffset val="100"/>
        <c:noMultiLvlLbl val="0"/>
      </c:catAx>
      <c:valAx>
        <c:axId val="31619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GB" sz="12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THM/DOC (µgTHM/mgDOC)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48487532808398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n-GB" sz="12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GB"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357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GB"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 algn="ctr" rtl="0">
        <a:defRPr lang="en-GB" sz="1200" b="1" i="0" u="none" strike="noStrike" kern="1200" baseline="0">
          <a:solidFill>
            <a:schemeClr val="tx2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73</xdr:row>
      <xdr:rowOff>4762</xdr:rowOff>
    </xdr:from>
    <xdr:to>
      <xdr:col>6</xdr:col>
      <xdr:colOff>666750</xdr:colOff>
      <xdr:row>88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72</xdr:row>
      <xdr:rowOff>171450</xdr:rowOff>
    </xdr:from>
    <xdr:to>
      <xdr:col>18</xdr:col>
      <xdr:colOff>381000</xdr:colOff>
      <xdr:row>88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6</xdr:col>
      <xdr:colOff>676275</xdr:colOff>
      <xdr:row>105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359709</xdr:colOff>
      <xdr:row>44</xdr:row>
      <xdr:rowOff>153240</xdr:rowOff>
    </xdr:from>
    <xdr:to>
      <xdr:col>7</xdr:col>
      <xdr:colOff>96931</xdr:colOff>
      <xdr:row>59</xdr:row>
      <xdr:rowOff>38940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256615</xdr:colOff>
      <xdr:row>45</xdr:row>
      <xdr:rowOff>35858</xdr:rowOff>
    </xdr:from>
    <xdr:to>
      <xdr:col>13</xdr:col>
      <xdr:colOff>275665</xdr:colOff>
      <xdr:row>59</xdr:row>
      <xdr:rowOff>112058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235323</xdr:colOff>
      <xdr:row>63</xdr:row>
      <xdr:rowOff>108137</xdr:rowOff>
    </xdr:from>
    <xdr:to>
      <xdr:col>6</xdr:col>
      <xdr:colOff>1025898</xdr:colOff>
      <xdr:row>77</xdr:row>
      <xdr:rowOff>184337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1019734</xdr:colOff>
      <xdr:row>63</xdr:row>
      <xdr:rowOff>11206</xdr:rowOff>
    </xdr:from>
    <xdr:to>
      <xdr:col>16</xdr:col>
      <xdr:colOff>280147</xdr:colOff>
      <xdr:row>81</xdr:row>
      <xdr:rowOff>44824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opLeftCell="F34" workbookViewId="0">
      <selection activeCell="R61" sqref="R61"/>
    </sheetView>
  </sheetViews>
  <sheetFormatPr defaultRowHeight="15" x14ac:dyDescent="0.25"/>
  <cols>
    <col min="1" max="1" width="22.7109375" bestFit="1" customWidth="1"/>
    <col min="2" max="3" width="9.140625" style="5"/>
    <col min="5" max="5" width="23.7109375" bestFit="1" customWidth="1"/>
    <col min="10" max="10" width="13.7109375" bestFit="1" customWidth="1"/>
    <col min="12" max="12" width="15.28515625" bestFit="1" customWidth="1"/>
    <col min="14" max="14" width="18.28515625" bestFit="1" customWidth="1"/>
    <col min="15" max="15" width="13.140625" customWidth="1"/>
    <col min="16" max="16" width="22.7109375" bestFit="1" customWidth="1"/>
    <col min="18" max="18" width="13.28515625" bestFit="1" customWidth="1"/>
    <col min="19" max="19" width="12" bestFit="1" customWidth="1"/>
    <col min="21" max="21" width="12.7109375" bestFit="1" customWidth="1"/>
  </cols>
  <sheetData>
    <row r="1" spans="1:17" ht="15.75" thickBot="1" x14ac:dyDescent="0.3"/>
    <row r="2" spans="1:17" ht="16.5" thickBot="1" x14ac:dyDescent="0.3">
      <c r="A2" s="7" t="s">
        <v>5</v>
      </c>
      <c r="E2" s="12" t="s">
        <v>9</v>
      </c>
      <c r="H2" s="14">
        <f>AVERAGE(C9,C17,C25,C33)</f>
        <v>4331100.2200000007</v>
      </c>
      <c r="O2" s="94" t="s">
        <v>11</v>
      </c>
      <c r="P2" s="95"/>
      <c r="Q2" s="96"/>
    </row>
    <row r="3" spans="1:17" x14ac:dyDescent="0.25">
      <c r="B3" s="10" t="s">
        <v>32</v>
      </c>
      <c r="C3" s="8" t="s">
        <v>34</v>
      </c>
      <c r="E3" s="10" t="s">
        <v>34</v>
      </c>
      <c r="J3" s="10" t="s">
        <v>10</v>
      </c>
      <c r="L3" s="10" t="s">
        <v>11</v>
      </c>
      <c r="O3" s="10" t="s">
        <v>38</v>
      </c>
      <c r="P3" s="10" t="s">
        <v>39</v>
      </c>
      <c r="Q3" s="10" t="s">
        <v>31</v>
      </c>
    </row>
    <row r="4" spans="1:17" ht="15.75" thickBot="1" x14ac:dyDescent="0.3">
      <c r="B4" s="11" t="s">
        <v>33</v>
      </c>
      <c r="C4" s="9" t="s">
        <v>35</v>
      </c>
      <c r="E4" s="11" t="s">
        <v>35</v>
      </c>
      <c r="J4" s="11" t="s">
        <v>36</v>
      </c>
      <c r="L4" s="11" t="s">
        <v>37</v>
      </c>
      <c r="O4" s="11" t="s">
        <v>37</v>
      </c>
      <c r="P4" s="11" t="s">
        <v>37</v>
      </c>
      <c r="Q4" s="11" t="s">
        <v>12</v>
      </c>
    </row>
    <row r="5" spans="1:17" x14ac:dyDescent="0.25">
      <c r="B5" s="6"/>
      <c r="C5" s="6"/>
      <c r="E5" s="6"/>
    </row>
    <row r="6" spans="1:17" x14ac:dyDescent="0.25">
      <c r="A6" t="s">
        <v>0</v>
      </c>
      <c r="B6" s="5">
        <v>7.8120000000000003</v>
      </c>
      <c r="C6" s="5">
        <v>622296.02099999995</v>
      </c>
      <c r="E6" s="4">
        <f>C6/C$9*$H$2</f>
        <v>632561.90429680352</v>
      </c>
      <c r="J6">
        <v>80</v>
      </c>
      <c r="L6" s="1">
        <f>E6/J6</f>
        <v>7907.0238037100444</v>
      </c>
      <c r="O6" s="1">
        <f>AVERAGE(L6,L14,L22,L30)</f>
        <v>6727.5492894410509</v>
      </c>
      <c r="P6" s="1">
        <f>STDEV(L6,L14,L22,L30)</f>
        <v>869.69890268852521</v>
      </c>
      <c r="Q6" s="3">
        <f>P6/O6</f>
        <v>0.1292742520747526</v>
      </c>
    </row>
    <row r="7" spans="1:17" x14ac:dyDescent="0.25">
      <c r="A7" t="s">
        <v>1</v>
      </c>
      <c r="B7" s="5">
        <v>12.303000000000001</v>
      </c>
      <c r="C7" s="5">
        <v>3621380.3709999998</v>
      </c>
      <c r="E7" s="4">
        <f>C7/C$9*$H$2</f>
        <v>3681121.5022421372</v>
      </c>
      <c r="J7">
        <v>80</v>
      </c>
      <c r="L7" s="1">
        <f t="shared" ref="L7:L10" si="0">E7/J7</f>
        <v>46014.018778026715</v>
      </c>
      <c r="O7" s="1">
        <f>AVERAGE(L7,L15,L23,L31)</f>
        <v>36200.25578326299</v>
      </c>
      <c r="P7" s="1">
        <f>STDEV(L7,L15,L23,L31)</f>
        <v>7294.4721782182387</v>
      </c>
      <c r="Q7" s="3">
        <f t="shared" ref="Q7:Q10" si="1">P7/O7</f>
        <v>0.2015033325148714</v>
      </c>
    </row>
    <row r="8" spans="1:17" x14ac:dyDescent="0.25">
      <c r="A8" t="s">
        <v>2</v>
      </c>
      <c r="B8" s="5">
        <v>19.614999999999998</v>
      </c>
      <c r="C8" s="5">
        <v>2804719.2379999999</v>
      </c>
      <c r="E8" s="4">
        <f>C8/C$9*$H$2</f>
        <v>2850988.0865961048</v>
      </c>
      <c r="J8">
        <v>80</v>
      </c>
      <c r="L8" s="1">
        <f t="shared" si="0"/>
        <v>35637.351082451307</v>
      </c>
      <c r="O8" s="1">
        <f>AVERAGE(L8,L16,L24,L32)</f>
        <v>29798.544640010063</v>
      </c>
      <c r="P8" s="1">
        <f>STDEV(L8,L16,L24,L32)</f>
        <v>5383.8988191666649</v>
      </c>
      <c r="Q8" s="3">
        <f t="shared" si="1"/>
        <v>0.18067656941667493</v>
      </c>
    </row>
    <row r="9" spans="1:17" x14ac:dyDescent="0.25">
      <c r="A9" t="s">
        <v>3</v>
      </c>
      <c r="B9" s="5">
        <v>24.837</v>
      </c>
      <c r="C9" s="5">
        <v>4260810.5470000003</v>
      </c>
      <c r="E9" s="4">
        <f>C9/C$9*$H$2</f>
        <v>4331100.2200000007</v>
      </c>
      <c r="L9" s="1"/>
      <c r="P9" s="1"/>
      <c r="Q9" s="3"/>
    </row>
    <row r="10" spans="1:17" x14ac:dyDescent="0.25">
      <c r="A10" t="s">
        <v>4</v>
      </c>
      <c r="B10" s="5">
        <v>26.832999999999998</v>
      </c>
      <c r="C10" s="5">
        <v>1073332.2749999999</v>
      </c>
      <c r="E10" s="4">
        <f>C10/C$9*$H$2</f>
        <v>1091038.8061395306</v>
      </c>
      <c r="J10">
        <v>80</v>
      </c>
      <c r="L10" s="1">
        <f t="shared" si="0"/>
        <v>13637.985076744133</v>
      </c>
      <c r="O10" s="1">
        <f>AVERAGE(L10,L18,L26,L34)</f>
        <v>12948.488946422163</v>
      </c>
      <c r="P10" s="1">
        <f>STDEV(L10,L18,L26,L34)</f>
        <v>470.74195844277648</v>
      </c>
      <c r="Q10" s="3">
        <f t="shared" si="1"/>
        <v>3.6354972413429651E-2</v>
      </c>
    </row>
    <row r="12" spans="1:17" ht="15.75" x14ac:dyDescent="0.25">
      <c r="A12" s="7" t="s">
        <v>6</v>
      </c>
    </row>
    <row r="14" spans="1:17" x14ac:dyDescent="0.25">
      <c r="A14" t="s">
        <v>0</v>
      </c>
      <c r="B14" s="5">
        <v>7.8049999999999997</v>
      </c>
      <c r="C14" s="5">
        <v>395785.49200000003</v>
      </c>
      <c r="E14" s="4">
        <f>C14/C$17*$H$2</f>
        <v>411520.78892675834</v>
      </c>
      <c r="J14">
        <v>60</v>
      </c>
      <c r="L14" s="1">
        <f>E14/J14</f>
        <v>6858.6798154459721</v>
      </c>
    </row>
    <row r="15" spans="1:17" x14ac:dyDescent="0.25">
      <c r="A15" t="s">
        <v>1</v>
      </c>
      <c r="B15" s="5">
        <v>12.298</v>
      </c>
      <c r="C15" s="5">
        <v>2111459.2289999998</v>
      </c>
      <c r="E15" s="4">
        <f>C15/C$17*$H$2</f>
        <v>2195404.7969619986</v>
      </c>
      <c r="J15">
        <v>60</v>
      </c>
      <c r="L15" s="1">
        <f>E15/J15</f>
        <v>36590.079949366642</v>
      </c>
    </row>
    <row r="16" spans="1:17" x14ac:dyDescent="0.25">
      <c r="A16" t="s">
        <v>2</v>
      </c>
      <c r="B16" s="5">
        <v>19.61</v>
      </c>
      <c r="C16" s="5">
        <v>1887416.382</v>
      </c>
      <c r="E16" s="4">
        <f>C16/C$17*$H$2</f>
        <v>1962454.648423363</v>
      </c>
      <c r="J16">
        <v>60</v>
      </c>
      <c r="L16" s="1">
        <f t="shared" ref="L16:L18" si="2">E16/J16</f>
        <v>32707.577473722715</v>
      </c>
    </row>
    <row r="17" spans="1:21" x14ac:dyDescent="0.25">
      <c r="A17" t="s">
        <v>3</v>
      </c>
      <c r="B17" s="5">
        <v>24.835000000000001</v>
      </c>
      <c r="C17" s="5">
        <v>4165492.1880000001</v>
      </c>
      <c r="E17" s="4">
        <f>C17/C$17*$H$2</f>
        <v>4331100.2200000007</v>
      </c>
      <c r="L17" s="1"/>
      <c r="R17" s="2"/>
      <c r="S17" s="2"/>
      <c r="T17" s="2"/>
      <c r="U17" s="2"/>
    </row>
    <row r="18" spans="1:21" x14ac:dyDescent="0.25">
      <c r="A18" t="s">
        <v>4</v>
      </c>
      <c r="B18" s="5">
        <v>26.832000000000001</v>
      </c>
      <c r="C18" s="5">
        <v>742217.59</v>
      </c>
      <c r="E18" s="4">
        <f>C18/C$17*$H$2</f>
        <v>771726.03434417245</v>
      </c>
      <c r="J18">
        <v>60</v>
      </c>
      <c r="L18" s="1">
        <f t="shared" si="2"/>
        <v>12862.100572402875</v>
      </c>
      <c r="R18" s="2"/>
      <c r="S18" s="2"/>
      <c r="T18" s="2"/>
      <c r="U18" s="2"/>
    </row>
    <row r="19" spans="1:21" x14ac:dyDescent="0.25">
      <c r="R19" s="2"/>
      <c r="S19" s="2"/>
      <c r="T19" s="2"/>
      <c r="U19" s="2"/>
    </row>
    <row r="20" spans="1:21" ht="15.75" x14ac:dyDescent="0.25">
      <c r="A20" s="7" t="s">
        <v>7</v>
      </c>
      <c r="R20" s="2"/>
      <c r="S20" s="2"/>
      <c r="T20" s="2"/>
      <c r="U20" s="2"/>
    </row>
    <row r="22" spans="1:21" x14ac:dyDescent="0.25">
      <c r="A22" t="s">
        <v>0</v>
      </c>
      <c r="B22" s="5">
        <v>7.8</v>
      </c>
      <c r="C22" s="5">
        <v>245652.649</v>
      </c>
      <c r="E22" s="4">
        <f>C22/C$25*$H$2</f>
        <v>244132.58185904531</v>
      </c>
      <c r="J22">
        <v>40</v>
      </c>
      <c r="L22" s="1">
        <f>E22/J22</f>
        <v>6103.3145464761328</v>
      </c>
    </row>
    <row r="23" spans="1:21" x14ac:dyDescent="0.25">
      <c r="A23" t="s">
        <v>1</v>
      </c>
      <c r="B23" s="5">
        <v>12.292</v>
      </c>
      <c r="C23" s="5">
        <v>1346544.6780000001</v>
      </c>
      <c r="E23" s="4">
        <f>C23/C$25*$H$2</f>
        <v>1338212.4319314661</v>
      </c>
      <c r="J23">
        <v>40</v>
      </c>
      <c r="L23" s="1">
        <f t="shared" ref="L23:L26" si="3">E23/J23</f>
        <v>33455.31079828665</v>
      </c>
      <c r="R23" s="2"/>
      <c r="S23" s="2"/>
      <c r="T23" s="2"/>
      <c r="U23" s="2"/>
    </row>
    <row r="24" spans="1:21" x14ac:dyDescent="0.25">
      <c r="A24" t="s">
        <v>2</v>
      </c>
      <c r="B24" s="5">
        <v>19.608000000000001</v>
      </c>
      <c r="C24" s="5">
        <v>1093854.2479999999</v>
      </c>
      <c r="E24" s="4">
        <f>C24/C$25*$H$2</f>
        <v>1087085.6179601972</v>
      </c>
      <c r="J24">
        <v>40</v>
      </c>
      <c r="L24" s="1">
        <f t="shared" si="3"/>
        <v>27177.140449004928</v>
      </c>
      <c r="R24" s="2"/>
      <c r="S24" s="2"/>
      <c r="T24" s="2"/>
      <c r="U24" s="2"/>
    </row>
    <row r="25" spans="1:21" x14ac:dyDescent="0.25">
      <c r="A25" t="s">
        <v>3</v>
      </c>
      <c r="B25" s="5">
        <v>24.838000000000001</v>
      </c>
      <c r="C25" s="5">
        <v>4358067.3830000004</v>
      </c>
      <c r="E25" s="4">
        <f>C25/C$25*$H$2</f>
        <v>4331100.2200000007</v>
      </c>
      <c r="L25" s="1"/>
      <c r="R25" s="2"/>
      <c r="S25" s="2"/>
      <c r="T25" s="2"/>
      <c r="U25" s="2"/>
    </row>
    <row r="26" spans="1:21" x14ac:dyDescent="0.25">
      <c r="A26" t="s">
        <v>4</v>
      </c>
      <c r="B26" s="5">
        <v>26.832999999999998</v>
      </c>
      <c r="C26" s="5">
        <v>509241.364</v>
      </c>
      <c r="E26" s="4">
        <f>C26/C$25*$H$2</f>
        <v>506090.24363804795</v>
      </c>
      <c r="J26">
        <v>40</v>
      </c>
      <c r="L26" s="1">
        <f t="shared" si="3"/>
        <v>12652.256090951199</v>
      </c>
      <c r="R26" s="2"/>
      <c r="S26" s="2"/>
      <c r="T26" s="2"/>
      <c r="U26" s="2"/>
    </row>
    <row r="28" spans="1:21" ht="15.75" x14ac:dyDescent="0.25">
      <c r="A28" s="7" t="s">
        <v>8</v>
      </c>
    </row>
    <row r="30" spans="1:21" x14ac:dyDescent="0.25">
      <c r="A30" t="s">
        <v>0</v>
      </c>
      <c r="B30" s="5">
        <v>7.8129999999999997</v>
      </c>
      <c r="C30" s="5">
        <v>126652.061</v>
      </c>
      <c r="E30" s="4">
        <f>C30/C$33*$H$2</f>
        <v>120823.57984264105</v>
      </c>
      <c r="J30">
        <v>20</v>
      </c>
      <c r="L30" s="1">
        <f>E30/J30</f>
        <v>6041.1789921320524</v>
      </c>
    </row>
    <row r="31" spans="1:21" x14ac:dyDescent="0.25">
      <c r="A31" t="s">
        <v>1</v>
      </c>
      <c r="B31" s="5">
        <v>12.303000000000001</v>
      </c>
      <c r="C31" s="5">
        <v>602561.951</v>
      </c>
      <c r="E31" s="4">
        <f>C31/C$33*$H$2</f>
        <v>574832.27214743919</v>
      </c>
      <c r="J31">
        <v>20</v>
      </c>
      <c r="L31" s="1">
        <f t="shared" ref="L31:L34" si="4">E31/J31</f>
        <v>28741.613607371961</v>
      </c>
    </row>
    <row r="32" spans="1:21" x14ac:dyDescent="0.25">
      <c r="A32" t="s">
        <v>2</v>
      </c>
      <c r="B32" s="5">
        <v>19.614999999999998</v>
      </c>
      <c r="C32" s="5">
        <v>496280.853</v>
      </c>
      <c r="E32" s="4">
        <f>C32/C$33*$H$2</f>
        <v>473442.19109722588</v>
      </c>
      <c r="J32">
        <v>20</v>
      </c>
      <c r="L32" s="1">
        <f t="shared" si="4"/>
        <v>23672.109554861294</v>
      </c>
    </row>
    <row r="33" spans="1:20" x14ac:dyDescent="0.25">
      <c r="A33" t="s">
        <v>3</v>
      </c>
      <c r="B33" s="5">
        <v>24.837</v>
      </c>
      <c r="C33" s="5">
        <v>4540030.7620000001</v>
      </c>
      <c r="E33" s="4">
        <f>C33/C$33*$H$2</f>
        <v>4331100.2200000007</v>
      </c>
      <c r="L33" s="1"/>
    </row>
    <row r="34" spans="1:20" x14ac:dyDescent="0.25">
      <c r="A34" t="s">
        <v>4</v>
      </c>
      <c r="B34" s="5">
        <v>26.835000000000001</v>
      </c>
      <c r="C34" s="5">
        <v>265028.80900000001</v>
      </c>
      <c r="E34" s="4">
        <f>C34/C$33*$H$2</f>
        <v>252832.28091180898</v>
      </c>
      <c r="J34">
        <v>20</v>
      </c>
      <c r="L34" s="1">
        <f t="shared" si="4"/>
        <v>12641.61404559045</v>
      </c>
    </row>
    <row r="35" spans="1:20" ht="15.75" thickBot="1" x14ac:dyDescent="0.3">
      <c r="E35" s="4"/>
      <c r="L35" s="1"/>
    </row>
    <row r="36" spans="1:20" ht="24" thickBot="1" x14ac:dyDescent="0.4">
      <c r="A36" s="91" t="s">
        <v>17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3"/>
    </row>
    <row r="37" spans="1:20" ht="15.75" thickBot="1" x14ac:dyDescent="0.3"/>
    <row r="38" spans="1:20" ht="15.75" thickBot="1" x14ac:dyDescent="0.3">
      <c r="A38" s="15" t="s">
        <v>41</v>
      </c>
      <c r="N38" s="10" t="s">
        <v>40</v>
      </c>
      <c r="R38" s="10" t="s">
        <v>42</v>
      </c>
      <c r="S38" s="10" t="s">
        <v>39</v>
      </c>
      <c r="T38" s="10" t="s">
        <v>31</v>
      </c>
    </row>
    <row r="39" spans="1:20" ht="15.75" thickBot="1" x14ac:dyDescent="0.3">
      <c r="N39" s="11" t="s">
        <v>79</v>
      </c>
      <c r="P39" s="13" t="str">
        <f>A38</f>
        <v>BLK1A</v>
      </c>
      <c r="R39" s="11" t="s">
        <v>80</v>
      </c>
      <c r="S39" s="11" t="s">
        <v>80</v>
      </c>
      <c r="T39" s="11" t="s">
        <v>12</v>
      </c>
    </row>
    <row r="40" spans="1:20" x14ac:dyDescent="0.25">
      <c r="A40" t="s">
        <v>0</v>
      </c>
      <c r="B40" s="5">
        <v>7.81</v>
      </c>
      <c r="C40" s="5">
        <v>55635.817999999999</v>
      </c>
      <c r="E40" s="1">
        <f>C40/C$43*$H$2</f>
        <v>170968.45667782979</v>
      </c>
      <c r="J40" s="1">
        <f>E40/O$6</f>
        <v>25.413185295597362</v>
      </c>
      <c r="N40" s="1">
        <f>J40*0.001*4/0.02</f>
        <v>5.0826370591194729</v>
      </c>
    </row>
    <row r="41" spans="1:20" x14ac:dyDescent="0.25">
      <c r="A41" t="s">
        <v>13</v>
      </c>
      <c r="B41" s="5">
        <v>12.3</v>
      </c>
      <c r="C41" s="5">
        <v>10888.326999999999</v>
      </c>
      <c r="E41" s="1">
        <f>C41/C$43*$H$2</f>
        <v>33459.748232578233</v>
      </c>
      <c r="J41" s="1">
        <f>E41/O$7</f>
        <v>0.92429590644075454</v>
      </c>
      <c r="N41" s="1">
        <f t="shared" ref="N41:N42" si="5">J41*0.001*4/0.02</f>
        <v>0.1848591812881509</v>
      </c>
      <c r="P41" t="str">
        <f t="shared" ref="P41:P44" si="6">A40</f>
        <v>Chloroform</v>
      </c>
      <c r="R41" s="1">
        <f>AVERAGE(N40,N48)</f>
        <v>5.2723898568232439</v>
      </c>
      <c r="S41" s="16">
        <f>STDEV(N40,N48)</f>
        <v>0.26835098001091179</v>
      </c>
      <c r="T41" s="3">
        <f>S41/R41</f>
        <v>5.0897408442516133E-2</v>
      </c>
    </row>
    <row r="42" spans="1:20" x14ac:dyDescent="0.25">
      <c r="A42" t="s">
        <v>14</v>
      </c>
      <c r="B42" s="5">
        <v>19.614999999999998</v>
      </c>
      <c r="C42" s="5">
        <v>0</v>
      </c>
      <c r="E42" s="1">
        <f>C42/C$43*$H$2</f>
        <v>0</v>
      </c>
      <c r="J42" s="1">
        <f>E42/O$8</f>
        <v>0</v>
      </c>
      <c r="N42" s="1">
        <f t="shared" si="5"/>
        <v>0</v>
      </c>
      <c r="P42" t="str">
        <f t="shared" si="6"/>
        <v>Bromodichloromethane</v>
      </c>
      <c r="R42" s="1">
        <f>AVERAGE(N41,N49)</f>
        <v>0.15170320035238719</v>
      </c>
      <c r="S42" s="16">
        <f>STDEV(N41,N49)</f>
        <v>4.6889637913140908E-2</v>
      </c>
      <c r="T42" s="3">
        <f t="shared" ref="T42" si="7">S42/R42</f>
        <v>0.30908799421648497</v>
      </c>
    </row>
    <row r="43" spans="1:20" x14ac:dyDescent="0.25">
      <c r="A43" t="s">
        <v>15</v>
      </c>
      <c r="B43" s="5">
        <v>24.84</v>
      </c>
      <c r="C43" s="5">
        <v>1409407.959</v>
      </c>
      <c r="E43" s="1">
        <f>C43/C$43*$H$2</f>
        <v>4331100.2200000007</v>
      </c>
      <c r="J43" s="1"/>
      <c r="N43" s="1"/>
      <c r="P43" t="str">
        <f t="shared" si="6"/>
        <v>Dichlorobromomethane</v>
      </c>
      <c r="R43" s="1">
        <f>AVERAGE(N42,N50)</f>
        <v>0</v>
      </c>
      <c r="S43" s="16">
        <f>STDEV(N42,N50)</f>
        <v>0</v>
      </c>
      <c r="T43" s="3"/>
    </row>
    <row r="44" spans="1:20" x14ac:dyDescent="0.25">
      <c r="A44" t="s">
        <v>4</v>
      </c>
      <c r="B44" s="5">
        <v>26.835000000000001</v>
      </c>
      <c r="C44" s="5">
        <v>0</v>
      </c>
      <c r="E44" s="1">
        <f>C44/C$43*$H$2</f>
        <v>0</v>
      </c>
      <c r="J44" s="1">
        <f>E44/O$10</f>
        <v>0</v>
      </c>
      <c r="N44" s="1">
        <f t="shared" ref="N44" si="8">J44*0.001*4/0.02</f>
        <v>0</v>
      </c>
      <c r="P44" t="str">
        <f t="shared" si="6"/>
        <v>1,2-Dibromopropane</v>
      </c>
      <c r="R44" s="1"/>
      <c r="S44" s="16"/>
      <c r="T44" s="3"/>
    </row>
    <row r="45" spans="1:20" x14ac:dyDescent="0.25">
      <c r="P45" t="str">
        <f t="shared" ref="P45" si="9">A44</f>
        <v>Bromoform</v>
      </c>
      <c r="R45" s="1">
        <f>AVERAGE(N44,N52)</f>
        <v>0</v>
      </c>
      <c r="S45" s="16">
        <f>STDEV(N44,N52)</f>
        <v>0</v>
      </c>
      <c r="T45" s="3"/>
    </row>
    <row r="46" spans="1:20" x14ac:dyDescent="0.25">
      <c r="A46" s="15" t="s">
        <v>18</v>
      </c>
    </row>
    <row r="48" spans="1:20" x14ac:dyDescent="0.25">
      <c r="A48" t="s">
        <v>0</v>
      </c>
      <c r="B48" s="5">
        <v>7.81</v>
      </c>
      <c r="C48" s="5">
        <v>67839.881999999998</v>
      </c>
      <c r="E48" s="1">
        <f>C48/C$51*$H$2</f>
        <v>183734.1696714444</v>
      </c>
      <c r="J48" s="1">
        <f>E48/O$6</f>
        <v>27.310713272635077</v>
      </c>
      <c r="N48" s="1">
        <f>J48*0.001*4/0.02</f>
        <v>5.4621426545270158</v>
      </c>
    </row>
    <row r="49" spans="1:20" x14ac:dyDescent="0.25">
      <c r="A49" t="s">
        <v>13</v>
      </c>
      <c r="B49" s="5">
        <v>12.3</v>
      </c>
      <c r="C49" s="5">
        <v>7922.6080000000002</v>
      </c>
      <c r="E49" s="1">
        <f>C49/C$51*$H$2</f>
        <v>21457.198326381858</v>
      </c>
      <c r="J49" s="1">
        <f>E49/O$7</f>
        <v>0.59273609708311747</v>
      </c>
      <c r="N49" s="1">
        <f t="shared" ref="N49:N50" si="10">J49*0.001*4/0.02</f>
        <v>0.11854721941662348</v>
      </c>
    </row>
    <row r="50" spans="1:20" x14ac:dyDescent="0.25">
      <c r="A50" t="s">
        <v>14</v>
      </c>
      <c r="B50" s="5">
        <v>19.614999999999998</v>
      </c>
      <c r="C50" s="5">
        <v>0</v>
      </c>
      <c r="E50" s="1">
        <f>C50/C$51*$H$2</f>
        <v>0</v>
      </c>
      <c r="J50" s="1">
        <f>E50/O$8</f>
        <v>0</v>
      </c>
      <c r="N50" s="1">
        <f t="shared" si="10"/>
        <v>0</v>
      </c>
    </row>
    <row r="51" spans="1:20" x14ac:dyDescent="0.25">
      <c r="A51" t="s">
        <v>15</v>
      </c>
      <c r="B51" s="5">
        <v>24.84</v>
      </c>
      <c r="C51" s="5">
        <v>1599165.405</v>
      </c>
      <c r="E51" s="1">
        <f>C51/C$51*$H$2</f>
        <v>4331100.2200000007</v>
      </c>
      <c r="J51" s="1"/>
      <c r="N51" s="1"/>
    </row>
    <row r="52" spans="1:20" x14ac:dyDescent="0.25">
      <c r="A52" t="s">
        <v>4</v>
      </c>
      <c r="B52" s="5">
        <v>26.835000000000001</v>
      </c>
      <c r="C52" s="5">
        <v>0</v>
      </c>
      <c r="E52" s="1">
        <f>C52/C$51*$H$2</f>
        <v>0</v>
      </c>
      <c r="J52" s="1">
        <f>E52/O$10</f>
        <v>0</v>
      </c>
      <c r="N52" s="1">
        <f t="shared" ref="N52" si="11">J52*0.001*4/0.02</f>
        <v>0</v>
      </c>
    </row>
    <row r="54" spans="1:20" ht="15.75" thickBot="1" x14ac:dyDescent="0.3">
      <c r="A54" s="15" t="s">
        <v>19</v>
      </c>
    </row>
    <row r="55" spans="1:20" ht="15.75" thickBot="1" x14ac:dyDescent="0.3">
      <c r="P55" s="13" t="str">
        <f>A54</f>
        <v>sand1 T1 A</v>
      </c>
    </row>
    <row r="56" spans="1:20" x14ac:dyDescent="0.25">
      <c r="A56" t="s">
        <v>0</v>
      </c>
      <c r="B56" s="5">
        <v>7.81</v>
      </c>
      <c r="C56" s="5">
        <v>1607384.888</v>
      </c>
      <c r="E56" s="1">
        <f>C56/C$59*$H$2</f>
        <v>4320894.3002042193</v>
      </c>
      <c r="J56" s="1">
        <f>E56/O$6</f>
        <v>642.26869463236812</v>
      </c>
      <c r="N56" s="1">
        <f>J56*0.001*4/0.02</f>
        <v>128.45373892647362</v>
      </c>
    </row>
    <row r="57" spans="1:20" x14ac:dyDescent="0.25">
      <c r="A57" t="s">
        <v>13</v>
      </c>
      <c r="B57" s="5">
        <v>12.3</v>
      </c>
      <c r="C57" s="5">
        <v>1485047.2409999999</v>
      </c>
      <c r="E57" s="1">
        <f>C57/C$59*$H$2</f>
        <v>3992032.1555063054</v>
      </c>
      <c r="J57" s="1">
        <f>E57/O$7</f>
        <v>110.27635217295901</v>
      </c>
      <c r="N57" s="1">
        <f t="shared" ref="N57:N58" si="12">J57*0.001*4/0.02</f>
        <v>22.055270434591804</v>
      </c>
      <c r="P57" t="str">
        <f t="shared" ref="P57:P61" si="13">A56</f>
        <v>Chloroform</v>
      </c>
      <c r="R57" s="1">
        <f>AVERAGE(N56,N64)</f>
        <v>129.50190767291735</v>
      </c>
      <c r="S57" s="16">
        <f>STDEV(N56,N64)</f>
        <v>1.4823344568763168</v>
      </c>
      <c r="T57" s="3">
        <f>S57/R57</f>
        <v>1.1446429504500005E-2</v>
      </c>
    </row>
    <row r="58" spans="1:20" x14ac:dyDescent="0.25">
      <c r="A58" t="s">
        <v>14</v>
      </c>
      <c r="B58" s="5">
        <v>19.614999999999998</v>
      </c>
      <c r="C58" s="5">
        <v>121096.64200000001</v>
      </c>
      <c r="E58" s="1">
        <f>C58/C$59*$H$2</f>
        <v>325526.13508935197</v>
      </c>
      <c r="J58" s="1">
        <f>E58/O$8</f>
        <v>10.92422932132977</v>
      </c>
      <c r="N58" s="1">
        <f t="shared" si="12"/>
        <v>2.1848458642659541</v>
      </c>
      <c r="P58" t="str">
        <f t="shared" si="13"/>
        <v>Bromodichloromethane</v>
      </c>
      <c r="R58" s="1">
        <f>AVERAGE(N57,N65)</f>
        <v>22.469382015273183</v>
      </c>
      <c r="S58" s="16">
        <f>STDEV(N57,N65)</f>
        <v>0.58564221373536585</v>
      </c>
      <c r="T58" s="3">
        <f t="shared" ref="T58" si="14">S58/R58</f>
        <v>2.6064010720779299E-2</v>
      </c>
    </row>
    <row r="59" spans="1:20" x14ac:dyDescent="0.25">
      <c r="A59" t="s">
        <v>15</v>
      </c>
      <c r="B59" s="5">
        <v>24.84</v>
      </c>
      <c r="C59" s="5">
        <v>1611181.5190000001</v>
      </c>
      <c r="E59" s="1">
        <f>C59/C$59*$H$2</f>
        <v>4331100.2200000007</v>
      </c>
      <c r="J59" s="1"/>
      <c r="N59" s="1"/>
      <c r="P59" t="str">
        <f t="shared" si="13"/>
        <v>Dichlorobromomethane</v>
      </c>
      <c r="R59" s="1">
        <f>AVERAGE(N58,N66)</f>
        <v>2.213108965098102</v>
      </c>
      <c r="S59" s="16">
        <f>STDEV(N58,N66)</f>
        <v>3.997006051154154E-2</v>
      </c>
      <c r="T59" s="3"/>
    </row>
    <row r="60" spans="1:20" x14ac:dyDescent="0.25">
      <c r="A60" t="s">
        <v>4</v>
      </c>
      <c r="B60" s="5">
        <v>26.835000000000001</v>
      </c>
      <c r="C60" s="5">
        <v>0</v>
      </c>
      <c r="E60" s="1">
        <f>C60/C$59*$H$2</f>
        <v>0</v>
      </c>
      <c r="J60" s="1">
        <f>E60/O$10</f>
        <v>0</v>
      </c>
      <c r="N60" s="1">
        <f t="shared" ref="N60" si="15">J60*0.001*4/0.02</f>
        <v>0</v>
      </c>
      <c r="P60" t="str">
        <f t="shared" si="13"/>
        <v>1,2-Dibromopropane</v>
      </c>
      <c r="R60" s="1"/>
      <c r="S60" s="16"/>
      <c r="T60" s="3"/>
    </row>
    <row r="61" spans="1:20" x14ac:dyDescent="0.25">
      <c r="E61" s="1"/>
      <c r="J61" s="1"/>
      <c r="N61" s="1"/>
      <c r="P61" t="str">
        <f t="shared" si="13"/>
        <v>Bromoform</v>
      </c>
      <c r="R61" s="1">
        <f>AVERAGE(N60,N68)</f>
        <v>0</v>
      </c>
      <c r="S61" s="16">
        <f>STDEV(N60,N68)</f>
        <v>0</v>
      </c>
      <c r="T61" s="3"/>
    </row>
    <row r="62" spans="1:20" x14ac:dyDescent="0.25">
      <c r="A62" s="15" t="s">
        <v>20</v>
      </c>
    </row>
    <row r="64" spans="1:20" x14ac:dyDescent="0.25">
      <c r="A64" t="s">
        <v>0</v>
      </c>
      <c r="B64" s="5">
        <v>7.81</v>
      </c>
      <c r="C64" s="5">
        <v>1750241.821</v>
      </c>
      <c r="E64" s="1">
        <f>C64/C$67*$H$2</f>
        <v>4391410.369257737</v>
      </c>
      <c r="J64" s="1">
        <f>E64/O$6</f>
        <v>652.75038209680531</v>
      </c>
      <c r="N64" s="1">
        <f>J64*0.001*4/0.02</f>
        <v>130.55007641936106</v>
      </c>
    </row>
    <row r="65" spans="1:20" x14ac:dyDescent="0.25">
      <c r="A65" t="s">
        <v>13</v>
      </c>
      <c r="B65" s="5">
        <v>12.3</v>
      </c>
      <c r="C65" s="5">
        <v>1650813.477</v>
      </c>
      <c r="E65" s="1">
        <f>C65/C$67*$H$2</f>
        <v>4141941.6069410788</v>
      </c>
      <c r="J65" s="1">
        <f>E65/O$7</f>
        <v>114.41746797977281</v>
      </c>
      <c r="N65" s="1">
        <f t="shared" ref="N65:N68" si="16">J65*0.001*4/0.02</f>
        <v>22.883493595954562</v>
      </c>
    </row>
    <row r="66" spans="1:20" x14ac:dyDescent="0.25">
      <c r="A66" t="s">
        <v>14</v>
      </c>
      <c r="B66" s="5">
        <v>19.614999999999998</v>
      </c>
      <c r="C66" s="5">
        <v>133098.465</v>
      </c>
      <c r="E66" s="1">
        <f>C66/C$67*$H$2</f>
        <v>333948.12780747056</v>
      </c>
      <c r="J66" s="1">
        <f>E66/O$8</f>
        <v>11.206860329651247</v>
      </c>
      <c r="N66" s="1">
        <f t="shared" si="16"/>
        <v>2.2413720659302494</v>
      </c>
    </row>
    <row r="67" spans="1:20" x14ac:dyDescent="0.25">
      <c r="A67" t="s">
        <v>15</v>
      </c>
      <c r="B67" s="5">
        <v>24.84</v>
      </c>
      <c r="C67" s="5">
        <v>1726204.59</v>
      </c>
      <c r="E67" s="1">
        <f>C67/C$67*$H$2</f>
        <v>4331100.2200000007</v>
      </c>
      <c r="J67" s="1"/>
      <c r="N67" s="1"/>
    </row>
    <row r="68" spans="1:20" x14ac:dyDescent="0.25">
      <c r="A68" t="s">
        <v>4</v>
      </c>
      <c r="B68" s="5">
        <v>26.835000000000001</v>
      </c>
      <c r="C68" s="5">
        <v>0</v>
      </c>
      <c r="E68" s="1">
        <f>C68/C$67*$H$2</f>
        <v>0</v>
      </c>
      <c r="J68" s="1">
        <f>E68/O$10</f>
        <v>0</v>
      </c>
      <c r="N68" s="1">
        <f t="shared" si="16"/>
        <v>0</v>
      </c>
    </row>
    <row r="70" spans="1:20" ht="15.75" thickBot="1" x14ac:dyDescent="0.3">
      <c r="A70" s="15" t="s">
        <v>21</v>
      </c>
    </row>
    <row r="71" spans="1:20" ht="15.75" thickBot="1" x14ac:dyDescent="0.3">
      <c r="P71" s="13" t="str">
        <f>A70</f>
        <v>sand2 T1 A</v>
      </c>
    </row>
    <row r="72" spans="1:20" x14ac:dyDescent="0.25">
      <c r="A72" t="s">
        <v>0</v>
      </c>
      <c r="B72" s="5">
        <v>7.81</v>
      </c>
      <c r="C72" s="5">
        <v>1717684.9369999999</v>
      </c>
      <c r="E72" s="1">
        <f>C72/C$75*$H$2</f>
        <v>4213871.4757907977</v>
      </c>
      <c r="J72" s="1">
        <f>E72/O$6</f>
        <v>626.36055040198767</v>
      </c>
      <c r="N72" s="1">
        <f>J72*0.001*4/0.02</f>
        <v>125.27211008039754</v>
      </c>
    </row>
    <row r="73" spans="1:20" x14ac:dyDescent="0.25">
      <c r="A73" t="s">
        <v>13</v>
      </c>
      <c r="B73" s="5">
        <v>12.3</v>
      </c>
      <c r="C73" s="5">
        <v>1727776.1229999999</v>
      </c>
      <c r="E73" s="1">
        <f>C73/C$75*$H$2</f>
        <v>4238627.4481617073</v>
      </c>
      <c r="J73" s="1">
        <f>E73/O$7</f>
        <v>117.08832869963908</v>
      </c>
      <c r="N73" s="1">
        <f t="shared" ref="N73:N76" si="17">J73*0.001*4/0.02</f>
        <v>23.417665739927813</v>
      </c>
      <c r="P73" t="str">
        <f t="shared" ref="P73:P77" si="18">A72</f>
        <v>Chloroform</v>
      </c>
      <c r="R73" s="1">
        <f>AVERAGE(N72,N80)</f>
        <v>120.25101205152299</v>
      </c>
      <c r="S73" s="16">
        <f>STDEV(N72,N80)</f>
        <v>7.1009049304391896</v>
      </c>
      <c r="T73" s="3">
        <f>S73/R73</f>
        <v>5.9050687468615415E-2</v>
      </c>
    </row>
    <row r="74" spans="1:20" x14ac:dyDescent="0.25">
      <c r="A74" t="s">
        <v>14</v>
      </c>
      <c r="B74" s="5">
        <v>19.614999999999998</v>
      </c>
      <c r="C74" s="5">
        <v>143892.334</v>
      </c>
      <c r="E74" s="1">
        <f>C74/C$75*$H$2</f>
        <v>353000.59327909356</v>
      </c>
      <c r="J74" s="1">
        <f>E74/O$8</f>
        <v>11.846236034129161</v>
      </c>
      <c r="N74" s="1">
        <f t="shared" si="17"/>
        <v>2.3692472068258321</v>
      </c>
      <c r="P74" t="str">
        <f t="shared" si="18"/>
        <v>Bromodichloromethane</v>
      </c>
      <c r="R74" s="1">
        <f>AVERAGE(N73,N81)</f>
        <v>22.117169691983875</v>
      </c>
      <c r="S74" s="16">
        <f>STDEV(N73,N81)</f>
        <v>1.8391791488149298</v>
      </c>
      <c r="T74" s="3">
        <f t="shared" ref="T74" si="19">S74/R74</f>
        <v>8.3156171175081228E-2</v>
      </c>
    </row>
    <row r="75" spans="1:20" x14ac:dyDescent="0.25">
      <c r="A75" t="s">
        <v>15</v>
      </c>
      <c r="B75" s="5">
        <v>24.84</v>
      </c>
      <c r="C75" s="5">
        <v>1765470.459</v>
      </c>
      <c r="E75" s="1">
        <f>C75/C$75*$H$2</f>
        <v>4331100.2200000007</v>
      </c>
      <c r="J75" s="1"/>
      <c r="N75" s="1"/>
      <c r="P75" t="str">
        <f t="shared" si="18"/>
        <v>Dichlorobromomethane</v>
      </c>
      <c r="R75" s="1">
        <f>AVERAGE(N74,N82)</f>
        <v>2.2262952598516037</v>
      </c>
      <c r="S75" s="16">
        <f>STDEV(N74,N82)</f>
        <v>0.20216458217859368</v>
      </c>
      <c r="T75" s="3"/>
    </row>
    <row r="76" spans="1:20" x14ac:dyDescent="0.25">
      <c r="A76" t="s">
        <v>4</v>
      </c>
      <c r="B76" s="5">
        <v>26.835000000000001</v>
      </c>
      <c r="C76" s="5">
        <v>0</v>
      </c>
      <c r="E76" s="1">
        <f>C76/C$75*$H$2</f>
        <v>0</v>
      </c>
      <c r="J76" s="1">
        <f>E76/O$10</f>
        <v>0</v>
      </c>
      <c r="N76" s="1">
        <f t="shared" si="17"/>
        <v>0</v>
      </c>
      <c r="P76" t="str">
        <f t="shared" si="18"/>
        <v>1,2-Dibromopropane</v>
      </c>
      <c r="R76" s="1"/>
      <c r="S76" s="16"/>
      <c r="T76" s="3"/>
    </row>
    <row r="77" spans="1:20" x14ac:dyDescent="0.25">
      <c r="P77" t="str">
        <f t="shared" si="18"/>
        <v>Bromoform</v>
      </c>
      <c r="R77" s="1">
        <f>AVERAGE(N76,N84)</f>
        <v>0</v>
      </c>
      <c r="S77" s="16">
        <f>STDEV(N76,N84)</f>
        <v>0</v>
      </c>
      <c r="T77" s="3"/>
    </row>
    <row r="78" spans="1:20" x14ac:dyDescent="0.25">
      <c r="A78" s="15" t="s">
        <v>22</v>
      </c>
    </row>
    <row r="80" spans="1:20" x14ac:dyDescent="0.25">
      <c r="A80" t="s">
        <v>0</v>
      </c>
      <c r="B80" s="5">
        <v>7.81</v>
      </c>
      <c r="C80" s="5">
        <v>1179241.577</v>
      </c>
      <c r="E80" s="1">
        <f>C80/C$83*$H$2</f>
        <v>3876074.6310271099</v>
      </c>
      <c r="J80" s="1">
        <f>E80/O$6</f>
        <v>576.14957011324225</v>
      </c>
      <c r="N80" s="1">
        <f>J80*0.001*4/0.02</f>
        <v>115.22991402264846</v>
      </c>
    </row>
    <row r="81" spans="1:20" x14ac:dyDescent="0.25">
      <c r="A81" t="s">
        <v>13</v>
      </c>
      <c r="B81" s="5">
        <v>12.3</v>
      </c>
      <c r="C81" s="5">
        <v>1146314.0870000001</v>
      </c>
      <c r="E81" s="1">
        <f>C81/C$83*$H$2</f>
        <v>3767844.5523547744</v>
      </c>
      <c r="J81" s="1">
        <f>E81/O$7</f>
        <v>104.08336822019967</v>
      </c>
      <c r="N81" s="1">
        <f t="shared" ref="N81:N84" si="20">J81*0.001*4/0.02</f>
        <v>20.816673644039934</v>
      </c>
    </row>
    <row r="82" spans="1:20" x14ac:dyDescent="0.25">
      <c r="A82" t="s">
        <v>14</v>
      </c>
      <c r="B82" s="5">
        <v>19.614999999999998</v>
      </c>
      <c r="C82" s="5">
        <v>94435.775999999998</v>
      </c>
      <c r="E82" s="1">
        <f>C82/C$83*$H$2</f>
        <v>310402.99354621448</v>
      </c>
      <c r="J82" s="1">
        <f>E82/O$8</f>
        <v>10.416716564386872</v>
      </c>
      <c r="N82" s="1">
        <f t="shared" si="20"/>
        <v>2.0833433128773748</v>
      </c>
    </row>
    <row r="83" spans="1:20" x14ac:dyDescent="0.25">
      <c r="A83" t="s">
        <v>15</v>
      </c>
      <c r="B83" s="5">
        <v>24.84</v>
      </c>
      <c r="C83" s="5">
        <v>1317676.7579999999</v>
      </c>
      <c r="E83" s="1">
        <f>C83/C$83*$H$2</f>
        <v>4331100.2200000007</v>
      </c>
      <c r="J83" s="1"/>
      <c r="N83" s="1"/>
    </row>
    <row r="84" spans="1:20" x14ac:dyDescent="0.25">
      <c r="A84" t="s">
        <v>4</v>
      </c>
      <c r="B84" s="5">
        <v>26.835000000000001</v>
      </c>
      <c r="C84" s="5">
        <v>0</v>
      </c>
      <c r="E84" s="1">
        <f>C84/C$83*$H$2</f>
        <v>0</v>
      </c>
      <c r="J84" s="1">
        <f>E84/O$10</f>
        <v>0</v>
      </c>
      <c r="N84" s="1">
        <f t="shared" si="20"/>
        <v>0</v>
      </c>
    </row>
    <row r="86" spans="1:20" ht="15.75" thickBot="1" x14ac:dyDescent="0.3">
      <c r="A86" s="15" t="s">
        <v>23</v>
      </c>
    </row>
    <row r="87" spans="1:20" ht="15.75" thickBot="1" x14ac:dyDescent="0.3">
      <c r="P87" s="13" t="str">
        <f>A86</f>
        <v>GAC1 T1 A</v>
      </c>
    </row>
    <row r="88" spans="1:20" x14ac:dyDescent="0.25">
      <c r="A88" t="s">
        <v>0</v>
      </c>
      <c r="B88" s="5">
        <v>7.81</v>
      </c>
      <c r="C88" s="5">
        <v>1021595.703</v>
      </c>
      <c r="E88" s="1">
        <f>C88/C$91*$H$2</f>
        <v>2454343.5096654068</v>
      </c>
      <c r="J88" s="1">
        <f>E88/O$6</f>
        <v>364.81984807120193</v>
      </c>
      <c r="N88" s="1">
        <f>J88*0.001*4/0.02</f>
        <v>72.963969614240384</v>
      </c>
    </row>
    <row r="89" spans="1:20" x14ac:dyDescent="0.25">
      <c r="A89" t="s">
        <v>13</v>
      </c>
      <c r="B89" s="5">
        <v>12.3</v>
      </c>
      <c r="C89" s="5">
        <v>1569190.9180000001</v>
      </c>
      <c r="E89" s="1">
        <f>C89/C$91*$H$2</f>
        <v>3769919.4835192068</v>
      </c>
      <c r="J89" s="1">
        <f>E89/O$7</f>
        <v>104.14068635565306</v>
      </c>
      <c r="N89" s="1">
        <f t="shared" ref="N89:N92" si="21">J89*0.001*4/0.02</f>
        <v>20.828137271130611</v>
      </c>
      <c r="P89" t="str">
        <f t="shared" ref="P89:P93" si="22">A88</f>
        <v>Chloroform</v>
      </c>
      <c r="R89" s="1">
        <f>AVERAGE(N88,N96)</f>
        <v>68.884411622898142</v>
      </c>
      <c r="S89" s="16">
        <f>STDEV(N88,N96)</f>
        <v>5.7693662398437295</v>
      </c>
      <c r="T89" s="3">
        <f>S89/R89</f>
        <v>8.3754308179732076E-2</v>
      </c>
    </row>
    <row r="90" spans="1:20" x14ac:dyDescent="0.25">
      <c r="A90" t="s">
        <v>14</v>
      </c>
      <c r="B90" s="5">
        <v>19.614999999999998</v>
      </c>
      <c r="C90" s="5">
        <v>205402.75599999999</v>
      </c>
      <c r="E90" s="1">
        <f>C90/C$91*$H$2</f>
        <v>493472.04532631743</v>
      </c>
      <c r="J90" s="1">
        <f>E90/O$8</f>
        <v>16.560273372000182</v>
      </c>
      <c r="N90" s="1">
        <f t="shared" si="21"/>
        <v>3.3120546744000361</v>
      </c>
      <c r="P90" t="str">
        <f t="shared" si="22"/>
        <v>Bromodichloromethane</v>
      </c>
      <c r="R90" s="1">
        <f>AVERAGE(N89,N97)</f>
        <v>19.384658319427807</v>
      </c>
      <c r="S90" s="16">
        <f>STDEV(N89,N97)</f>
        <v>2.0413875104982062</v>
      </c>
      <c r="T90" s="3">
        <f t="shared" ref="T90" si="23">S90/R90</f>
        <v>0.10530943991167875</v>
      </c>
    </row>
    <row r="91" spans="1:20" x14ac:dyDescent="0.25">
      <c r="A91" t="s">
        <v>15</v>
      </c>
      <c r="B91" s="5">
        <v>24.84</v>
      </c>
      <c r="C91" s="5">
        <v>1802776.733</v>
      </c>
      <c r="E91" s="1">
        <f>C91/C$91*$H$2</f>
        <v>4331100.2200000007</v>
      </c>
      <c r="J91" s="1"/>
      <c r="N91" s="1"/>
      <c r="P91" t="str">
        <f t="shared" si="22"/>
        <v>Dichlorobromomethane</v>
      </c>
      <c r="R91" s="1">
        <f>AVERAGE(N90,N98)</f>
        <v>3.0848892533277237</v>
      </c>
      <c r="S91" s="16">
        <f>STDEV(N90,N98)</f>
        <v>0.32126041938265909</v>
      </c>
      <c r="T91" s="3"/>
    </row>
    <row r="92" spans="1:20" x14ac:dyDescent="0.25">
      <c r="A92" t="s">
        <v>4</v>
      </c>
      <c r="B92" s="5">
        <v>26.835000000000001</v>
      </c>
      <c r="C92" s="5">
        <v>0</v>
      </c>
      <c r="E92" s="1">
        <f>C92/C$91*$H$2</f>
        <v>0</v>
      </c>
      <c r="J92" s="1">
        <f>E92/O$10</f>
        <v>0</v>
      </c>
      <c r="N92" s="1">
        <f t="shared" si="21"/>
        <v>0</v>
      </c>
      <c r="P92" t="str">
        <f t="shared" si="22"/>
        <v>1,2-Dibromopropane</v>
      </c>
      <c r="R92" s="1"/>
      <c r="S92" s="16"/>
      <c r="T92" s="3"/>
    </row>
    <row r="93" spans="1:20" x14ac:dyDescent="0.25">
      <c r="P93" t="str">
        <f t="shared" si="22"/>
        <v>Bromoform</v>
      </c>
      <c r="R93" s="1">
        <f>AVERAGE(N92,N100)</f>
        <v>0</v>
      </c>
      <c r="S93" s="16">
        <f>STDEV(N92,N100)</f>
        <v>0</v>
      </c>
      <c r="T93" s="3"/>
    </row>
    <row r="94" spans="1:20" x14ac:dyDescent="0.25">
      <c r="A94" s="15" t="s">
        <v>24</v>
      </c>
    </row>
    <row r="96" spans="1:20" x14ac:dyDescent="0.25">
      <c r="A96" t="s">
        <v>0</v>
      </c>
      <c r="B96" s="5">
        <v>7.81</v>
      </c>
      <c r="C96" s="5">
        <v>735400.63500000001</v>
      </c>
      <c r="E96" s="1">
        <f>C96/C$99*$H$2</f>
        <v>2179889.2350065261</v>
      </c>
      <c r="J96" s="1">
        <f>E96/O$6</f>
        <v>324.02426815777955</v>
      </c>
      <c r="N96" s="1">
        <f>J96*0.001*4/0.02</f>
        <v>64.804853631555915</v>
      </c>
    </row>
    <row r="97" spans="1:20" x14ac:dyDescent="0.25">
      <c r="A97" t="s">
        <v>13</v>
      </c>
      <c r="B97" s="5">
        <v>12.3</v>
      </c>
      <c r="C97" s="5">
        <v>1095524.78</v>
      </c>
      <c r="E97" s="1">
        <f>C97/C$99*$H$2</f>
        <v>3247376.4108252274</v>
      </c>
      <c r="J97" s="1">
        <f>E97/O$7</f>
        <v>89.705896838624994</v>
      </c>
      <c r="N97" s="1">
        <f t="shared" ref="N97:N100" si="24">J97*0.001*4/0.02</f>
        <v>17.941179367724999</v>
      </c>
    </row>
    <row r="98" spans="1:20" x14ac:dyDescent="0.25">
      <c r="A98" t="s">
        <v>14</v>
      </c>
      <c r="B98" s="5">
        <v>19.614999999999998</v>
      </c>
      <c r="C98" s="5">
        <v>143639.83199999999</v>
      </c>
      <c r="E98" s="1">
        <f>C98/C$99*$H$2</f>
        <v>425780.05592141749</v>
      </c>
      <c r="J98" s="1">
        <f>E98/O$8</f>
        <v>14.288619161277056</v>
      </c>
      <c r="N98" s="1">
        <f t="shared" si="24"/>
        <v>2.8577238322554113</v>
      </c>
    </row>
    <row r="99" spans="1:20" x14ac:dyDescent="0.25">
      <c r="A99" t="s">
        <v>15</v>
      </c>
      <c r="B99" s="5">
        <v>24.84</v>
      </c>
      <c r="C99" s="5">
        <v>1461126.4650000001</v>
      </c>
      <c r="E99" s="1">
        <f>C99/C$99*$H$2</f>
        <v>4331100.2200000007</v>
      </c>
      <c r="J99" s="1"/>
      <c r="N99" s="1"/>
    </row>
    <row r="100" spans="1:20" x14ac:dyDescent="0.25">
      <c r="A100" t="s">
        <v>4</v>
      </c>
      <c r="B100" s="5">
        <v>26.835000000000001</v>
      </c>
      <c r="C100" s="5">
        <v>0</v>
      </c>
      <c r="E100" s="1">
        <f>C100/C$99*$H$2</f>
        <v>0</v>
      </c>
      <c r="J100" s="1">
        <f>E100/O$10</f>
        <v>0</v>
      </c>
      <c r="N100" s="1">
        <f t="shared" si="24"/>
        <v>0</v>
      </c>
    </row>
    <row r="102" spans="1:20" ht="15.75" thickBot="1" x14ac:dyDescent="0.3">
      <c r="A102" s="15" t="s">
        <v>25</v>
      </c>
    </row>
    <row r="103" spans="1:20" ht="15.75" thickBot="1" x14ac:dyDescent="0.3">
      <c r="P103" s="13" t="str">
        <f>A102</f>
        <v>GAC2 T1 A</v>
      </c>
    </row>
    <row r="104" spans="1:20" x14ac:dyDescent="0.25">
      <c r="A104" t="s">
        <v>0</v>
      </c>
      <c r="B104" s="5">
        <v>7.81</v>
      </c>
      <c r="C104" s="5">
        <v>1083696.777</v>
      </c>
      <c r="E104" s="1">
        <f>C104/C$107*$H$2</f>
        <v>2521346.9329832778</v>
      </c>
      <c r="J104" s="1">
        <f>E104/O$6</f>
        <v>374.77940695886906</v>
      </c>
      <c r="N104" s="1">
        <f>J104*0.001*4/0.02</f>
        <v>74.955881391773815</v>
      </c>
    </row>
    <row r="105" spans="1:20" x14ac:dyDescent="0.25">
      <c r="A105" t="s">
        <v>13</v>
      </c>
      <c r="B105" s="5">
        <v>12.3</v>
      </c>
      <c r="C105" s="5">
        <v>1622544.4339999999</v>
      </c>
      <c r="E105" s="1">
        <f>C105/C$107*$H$2</f>
        <v>3775038.8476932682</v>
      </c>
      <c r="J105" s="1">
        <f>E105/O$7</f>
        <v>104.28210425625332</v>
      </c>
      <c r="N105" s="1">
        <f t="shared" ref="N105:N108" si="25">J105*0.001*4/0.02</f>
        <v>20.856420851250665</v>
      </c>
      <c r="P105" t="str">
        <f t="shared" ref="P105:P109" si="26">A104</f>
        <v>Chloroform</v>
      </c>
      <c r="R105" s="1">
        <f>AVERAGE(N104,N112)</f>
        <v>76.235205283856203</v>
      </c>
      <c r="S105" s="16">
        <f>STDEV(N104,N112)</f>
        <v>1.8092371988508371</v>
      </c>
      <c r="T105" s="3">
        <f>S105/R105</f>
        <v>2.3732305725606365E-2</v>
      </c>
    </row>
    <row r="106" spans="1:20" x14ac:dyDescent="0.25">
      <c r="A106" t="s">
        <v>14</v>
      </c>
      <c r="B106" s="5">
        <v>19.614999999999998</v>
      </c>
      <c r="C106" s="5">
        <v>212075.28700000001</v>
      </c>
      <c r="E106" s="1">
        <f>C106/C$107*$H$2</f>
        <v>493417.88753792562</v>
      </c>
      <c r="J106" s="1">
        <f>E106/O$8</f>
        <v>16.558455907790233</v>
      </c>
      <c r="N106" s="1">
        <f t="shared" si="25"/>
        <v>3.3116911815580461</v>
      </c>
      <c r="P106" t="str">
        <f t="shared" si="26"/>
        <v>Bromodichloromethane</v>
      </c>
      <c r="R106" s="1">
        <f>AVERAGE(N105,N113)</f>
        <v>21.165959591186304</v>
      </c>
      <c r="S106" s="16">
        <f>STDEV(N105,N113)</f>
        <v>0.43775388409686011</v>
      </c>
      <c r="T106" s="3">
        <f t="shared" ref="T106" si="27">S106/R106</f>
        <v>2.0681976747189142E-2</v>
      </c>
    </row>
    <row r="107" spans="1:20" x14ac:dyDescent="0.25">
      <c r="A107" t="s">
        <v>15</v>
      </c>
      <c r="B107" s="5">
        <v>24.84</v>
      </c>
      <c r="C107" s="5">
        <v>1861544.4339999999</v>
      </c>
      <c r="E107" s="1">
        <f>C107/C$107*$H$2</f>
        <v>4331100.2200000007</v>
      </c>
      <c r="J107" s="1"/>
      <c r="N107" s="1"/>
      <c r="P107" t="str">
        <f t="shared" si="26"/>
        <v>Dichlorobromomethane</v>
      </c>
      <c r="R107" s="1">
        <f>AVERAGE(N106,N114)</f>
        <v>3.3215993401999295</v>
      </c>
      <c r="S107" s="16">
        <f>STDEV(N106,N114)</f>
        <v>1.4012252329495741E-2</v>
      </c>
      <c r="T107" s="3"/>
    </row>
    <row r="108" spans="1:20" x14ac:dyDescent="0.25">
      <c r="A108" t="s">
        <v>4</v>
      </c>
      <c r="B108" s="5">
        <v>26.835000000000001</v>
      </c>
      <c r="C108" s="5">
        <v>0</v>
      </c>
      <c r="E108" s="1">
        <f>C108/C$107*$H$2</f>
        <v>0</v>
      </c>
      <c r="J108" s="1">
        <f>E108/O$10</f>
        <v>0</v>
      </c>
      <c r="N108" s="1">
        <f t="shared" si="25"/>
        <v>0</v>
      </c>
      <c r="P108" t="str">
        <f t="shared" si="26"/>
        <v>1,2-Dibromopropane</v>
      </c>
      <c r="R108" s="1"/>
      <c r="S108" s="16"/>
      <c r="T108" s="3"/>
    </row>
    <row r="109" spans="1:20" x14ac:dyDescent="0.25">
      <c r="P109" t="str">
        <f t="shared" si="26"/>
        <v>Bromoform</v>
      </c>
      <c r="R109" s="1">
        <f>AVERAGE(N108,N116)</f>
        <v>0</v>
      </c>
      <c r="S109" s="16">
        <f>STDEV(N108,N116)</f>
        <v>0</v>
      </c>
      <c r="T109" s="3"/>
    </row>
    <row r="110" spans="1:20" x14ac:dyDescent="0.25">
      <c r="A110" s="15" t="s">
        <v>26</v>
      </c>
    </row>
    <row r="112" spans="1:20" x14ac:dyDescent="0.25">
      <c r="A112" t="s">
        <v>0</v>
      </c>
      <c r="B112" s="5">
        <v>7.81</v>
      </c>
      <c r="C112" s="5">
        <v>900701.29399999999</v>
      </c>
      <c r="E112" s="1">
        <f>C112/C$115*$H$2</f>
        <v>2607414.0783947161</v>
      </c>
      <c r="J112" s="1">
        <f>E112/O$6</f>
        <v>387.57264587969291</v>
      </c>
      <c r="N112" s="1">
        <f>J112*0.001*4/0.02</f>
        <v>77.514529175938577</v>
      </c>
    </row>
    <row r="113" spans="1:20" x14ac:dyDescent="0.25">
      <c r="A113" t="s">
        <v>13</v>
      </c>
      <c r="B113" s="5">
        <v>12.3</v>
      </c>
      <c r="C113" s="5">
        <v>1342751.5870000001</v>
      </c>
      <c r="E113" s="1">
        <f>C113/C$115*$H$2</f>
        <v>3887092.663298259</v>
      </c>
      <c r="J113" s="1">
        <f>E113/O$7</f>
        <v>107.37749165560972</v>
      </c>
      <c r="N113" s="1">
        <f t="shared" ref="N113:N116" si="28">J113*0.001*4/0.02</f>
        <v>21.475498331121944</v>
      </c>
    </row>
    <row r="114" spans="1:20" x14ac:dyDescent="0.25">
      <c r="A114" t="s">
        <v>14</v>
      </c>
      <c r="B114" s="5">
        <v>19.614999999999998</v>
      </c>
      <c r="C114" s="5">
        <v>171465.454</v>
      </c>
      <c r="E114" s="1">
        <f>C114/C$115*$H$2</f>
        <v>496370.37461383024</v>
      </c>
      <c r="J114" s="1">
        <f>E114/O$8</f>
        <v>16.657537494209066</v>
      </c>
      <c r="N114" s="1">
        <f t="shared" si="28"/>
        <v>3.331507498841813</v>
      </c>
    </row>
    <row r="115" spans="1:20" x14ac:dyDescent="0.25">
      <c r="A115" t="s">
        <v>15</v>
      </c>
      <c r="B115" s="5">
        <v>24.84</v>
      </c>
      <c r="C115" s="5">
        <v>1496128.906</v>
      </c>
      <c r="E115" s="1">
        <f>C115/C$115*$H$2</f>
        <v>4331100.2200000007</v>
      </c>
      <c r="J115" s="1"/>
      <c r="N115" s="1"/>
    </row>
    <row r="116" spans="1:20" x14ac:dyDescent="0.25">
      <c r="A116" t="s">
        <v>4</v>
      </c>
      <c r="B116" s="5">
        <v>26.835000000000001</v>
      </c>
      <c r="C116" s="5">
        <v>0</v>
      </c>
      <c r="E116" s="1">
        <f>C116/C$115*$H$2</f>
        <v>0</v>
      </c>
      <c r="J116" s="1">
        <f>E116/O$10</f>
        <v>0</v>
      </c>
      <c r="N116" s="1">
        <f t="shared" si="28"/>
        <v>0</v>
      </c>
    </row>
    <row r="118" spans="1:20" ht="15.75" thickBot="1" x14ac:dyDescent="0.3">
      <c r="A118" s="15" t="s">
        <v>27</v>
      </c>
    </row>
    <row r="119" spans="1:20" ht="15.75" thickBot="1" x14ac:dyDescent="0.3">
      <c r="P119" s="13" t="str">
        <f>A118</f>
        <v>sand STR  T1 A</v>
      </c>
    </row>
    <row r="120" spans="1:20" x14ac:dyDescent="0.25">
      <c r="A120" t="s">
        <v>0</v>
      </c>
      <c r="B120" s="5">
        <v>7.81</v>
      </c>
      <c r="C120" s="5">
        <v>1518962.7690000001</v>
      </c>
      <c r="E120" s="1">
        <f>C120/C$123*$H$2</f>
        <v>4114348.5089319116</v>
      </c>
      <c r="J120" s="1">
        <f>E120/O$6</f>
        <v>611.56720403214558</v>
      </c>
      <c r="N120" s="1">
        <f>J120*0.001*4/0.02</f>
        <v>122.31344080642911</v>
      </c>
    </row>
    <row r="121" spans="1:20" x14ac:dyDescent="0.25">
      <c r="A121" t="s">
        <v>13</v>
      </c>
      <c r="B121" s="5">
        <v>12.3</v>
      </c>
      <c r="C121" s="5">
        <v>1532654.175</v>
      </c>
      <c r="E121" s="1">
        <f>C121/C$123*$H$2</f>
        <v>4151433.8259725436</v>
      </c>
      <c r="J121" s="1">
        <f>E121/O$7</f>
        <v>114.67968212235502</v>
      </c>
      <c r="N121" s="1">
        <f t="shared" ref="N121:N124" si="29">J121*0.001*4/0.02</f>
        <v>22.935936424471002</v>
      </c>
      <c r="P121" t="str">
        <f t="shared" ref="P121:P125" si="30">A120</f>
        <v>Chloroform</v>
      </c>
      <c r="R121" s="1">
        <f>AVERAGE(N120,N128)</f>
        <v>120.99497589692973</v>
      </c>
      <c r="S121">
        <f>STDEV(N120,N128)</f>
        <v>1.8645909565270529</v>
      </c>
      <c r="T121" s="3">
        <f>S121/R121</f>
        <v>1.5410482482474442E-2</v>
      </c>
    </row>
    <row r="122" spans="1:20" x14ac:dyDescent="0.25">
      <c r="A122" t="s">
        <v>14</v>
      </c>
      <c r="B122" s="5">
        <v>19.614999999999998</v>
      </c>
      <c r="C122" s="5">
        <v>142435.82199999999</v>
      </c>
      <c r="E122" s="1">
        <f>C122/C$123*$H$2</f>
        <v>385809.72741682199</v>
      </c>
      <c r="J122" s="1">
        <f>E122/O$8</f>
        <v>12.947267461471961</v>
      </c>
      <c r="N122" s="1">
        <f t="shared" si="29"/>
        <v>2.5894534922943921</v>
      </c>
      <c r="P122" t="str">
        <f t="shared" si="30"/>
        <v>Bromodichloromethane</v>
      </c>
      <c r="R122" s="1">
        <f>AVERAGE(N121,N129)</f>
        <v>22.410205580879044</v>
      </c>
      <c r="S122">
        <f>STDEV(N121,N129)</f>
        <v>0.74349568916559583</v>
      </c>
      <c r="T122" s="3">
        <f t="shared" ref="T122" si="31">S122/R122</f>
        <v>3.3176656344463221E-2</v>
      </c>
    </row>
    <row r="123" spans="1:20" x14ac:dyDescent="0.25">
      <c r="A123" t="s">
        <v>15</v>
      </c>
      <c r="B123" s="5">
        <v>24.84</v>
      </c>
      <c r="C123" s="5">
        <v>1598984.6189999999</v>
      </c>
      <c r="E123" s="1">
        <f>C123/C$123*$H$2</f>
        <v>4331100.2200000007</v>
      </c>
      <c r="J123" s="1"/>
      <c r="N123" s="1"/>
      <c r="P123" t="str">
        <f t="shared" si="30"/>
        <v>Dichlorobromomethane</v>
      </c>
      <c r="R123" s="1">
        <f>AVERAGE(N122,N130)</f>
        <v>2.504524472797907</v>
      </c>
      <c r="S123">
        <f>STDEV(N122,N130)</f>
        <v>0.12010777121097828</v>
      </c>
      <c r="T123" s="3"/>
    </row>
    <row r="124" spans="1:20" x14ac:dyDescent="0.25">
      <c r="A124" t="s">
        <v>4</v>
      </c>
      <c r="B124" s="5">
        <v>26.835000000000001</v>
      </c>
      <c r="C124" s="5">
        <v>0</v>
      </c>
      <c r="E124" s="1">
        <f>C124/C$123*$H$2</f>
        <v>0</v>
      </c>
      <c r="J124" s="1">
        <f>E124/O$10</f>
        <v>0</v>
      </c>
      <c r="N124" s="1">
        <f t="shared" si="29"/>
        <v>0</v>
      </c>
      <c r="P124" t="str">
        <f t="shared" si="30"/>
        <v>1,2-Dibromopropane</v>
      </c>
      <c r="R124" s="1"/>
      <c r="T124" s="3"/>
    </row>
    <row r="125" spans="1:20" x14ac:dyDescent="0.25">
      <c r="P125" t="str">
        <f t="shared" si="30"/>
        <v>Bromoform</v>
      </c>
      <c r="R125" s="1">
        <f>AVERAGE(N124,N132)</f>
        <v>0</v>
      </c>
      <c r="S125">
        <f>STDEV(N124,N132)</f>
        <v>0</v>
      </c>
      <c r="T125" s="3"/>
    </row>
    <row r="126" spans="1:20" x14ac:dyDescent="0.25">
      <c r="A126" s="15" t="s">
        <v>28</v>
      </c>
    </row>
    <row r="128" spans="1:20" x14ac:dyDescent="0.25">
      <c r="A128" t="s">
        <v>0</v>
      </c>
      <c r="B128" s="5">
        <v>7.81</v>
      </c>
      <c r="C128" s="5">
        <v>1307633.179</v>
      </c>
      <c r="E128" s="1">
        <f>C128/C$131*$H$2</f>
        <v>4025648.1322813556</v>
      </c>
      <c r="J128" s="1">
        <f>E128/O$6</f>
        <v>598.38255493715167</v>
      </c>
      <c r="N128" s="1">
        <f>J128*0.001*4/0.02</f>
        <v>119.67651098743033</v>
      </c>
    </row>
    <row r="129" spans="1:20" x14ac:dyDescent="0.25">
      <c r="A129" t="s">
        <v>13</v>
      </c>
      <c r="B129" s="5">
        <v>12.3</v>
      </c>
      <c r="C129" s="5">
        <v>1286672.1189999999</v>
      </c>
      <c r="E129" s="1">
        <f>C129/C$131*$H$2</f>
        <v>3961117.9158607479</v>
      </c>
      <c r="J129" s="1">
        <f>E129/O$7</f>
        <v>109.42237368643542</v>
      </c>
      <c r="N129" s="1">
        <f t="shared" ref="N129:N132" si="32">J129*0.001*4/0.02</f>
        <v>21.884474737287086</v>
      </c>
    </row>
    <row r="130" spans="1:20" x14ac:dyDescent="0.25">
      <c r="A130" t="s">
        <v>14</v>
      </c>
      <c r="B130" s="5">
        <v>19.614999999999998</v>
      </c>
      <c r="C130" s="5">
        <v>117100.281</v>
      </c>
      <c r="E130" s="1">
        <f>C130/C$131*$H$2</f>
        <v>360502.11562983895</v>
      </c>
      <c r="J130" s="1">
        <f>E130/O$8</f>
        <v>12.097977266507108</v>
      </c>
      <c r="N130" s="1">
        <f t="shared" si="32"/>
        <v>2.4195954533014219</v>
      </c>
    </row>
    <row r="131" spans="1:20" x14ac:dyDescent="0.25">
      <c r="A131" t="s">
        <v>15</v>
      </c>
      <c r="B131" s="5">
        <v>24.84</v>
      </c>
      <c r="C131" s="5">
        <v>1406851.807</v>
      </c>
      <c r="E131" s="1">
        <f>C131/C$131*$H$2</f>
        <v>4331100.2200000007</v>
      </c>
      <c r="J131" s="1"/>
      <c r="N131" s="1"/>
    </row>
    <row r="132" spans="1:20" x14ac:dyDescent="0.25">
      <c r="A132" t="s">
        <v>4</v>
      </c>
      <c r="B132" s="5">
        <v>26.835000000000001</v>
      </c>
      <c r="C132" s="5">
        <v>0</v>
      </c>
      <c r="E132" s="1">
        <f>C132/C$131*$H$2</f>
        <v>0</v>
      </c>
      <c r="J132" s="1">
        <f>E132/O$10</f>
        <v>0</v>
      </c>
      <c r="N132" s="1">
        <f t="shared" si="32"/>
        <v>0</v>
      </c>
    </row>
    <row r="134" spans="1:20" ht="15.75" thickBot="1" x14ac:dyDescent="0.3">
      <c r="A134" s="15" t="s">
        <v>29</v>
      </c>
    </row>
    <row r="135" spans="1:20" ht="15.75" thickBot="1" x14ac:dyDescent="0.3">
      <c r="P135" s="13" t="str">
        <f>A134</f>
        <v>gac STR  T1 A</v>
      </c>
    </row>
    <row r="136" spans="1:20" x14ac:dyDescent="0.25">
      <c r="A136" t="s">
        <v>0</v>
      </c>
      <c r="B136" s="5">
        <v>7.81</v>
      </c>
      <c r="C136" s="5">
        <v>734259.39899999998</v>
      </c>
      <c r="E136" s="1">
        <f>C136/C$139*$H$2</f>
        <v>1891757.6369879264</v>
      </c>
      <c r="J136" s="1">
        <f>E136/O$6</f>
        <v>281.19565618895683</v>
      </c>
      <c r="N136" s="1">
        <f>J136*0.001*4/0.02</f>
        <v>56.239131237791362</v>
      </c>
    </row>
    <row r="137" spans="1:20" x14ac:dyDescent="0.25">
      <c r="A137" t="s">
        <v>13</v>
      </c>
      <c r="B137" s="5">
        <v>12.3</v>
      </c>
      <c r="C137" s="5">
        <v>1392337.524</v>
      </c>
      <c r="E137" s="1">
        <f>C137/C$139*$H$2</f>
        <v>3587240.6235168404</v>
      </c>
      <c r="J137" s="1">
        <f>E137/O$7</f>
        <v>99.09434466414416</v>
      </c>
      <c r="N137" s="1">
        <f t="shared" ref="N137:N140" si="33">J137*0.001*4/0.02</f>
        <v>19.818868932828831</v>
      </c>
      <c r="P137" t="str">
        <f t="shared" ref="P137:P141" si="34">A136</f>
        <v>Chloroform</v>
      </c>
      <c r="R137" s="1">
        <f>AVERAGE(N136,N144)</f>
        <v>53.627488625425059</v>
      </c>
      <c r="S137">
        <f>STDEV(N136,N144)</f>
        <v>3.6934204024799207</v>
      </c>
      <c r="T137" s="3">
        <f>S137/R137</f>
        <v>6.8871776343612925E-2</v>
      </c>
    </row>
    <row r="138" spans="1:20" x14ac:dyDescent="0.25">
      <c r="A138" t="s">
        <v>14</v>
      </c>
      <c r="B138" s="5">
        <v>19.614999999999998</v>
      </c>
      <c r="C138" s="5">
        <v>242263.10699999999</v>
      </c>
      <c r="E138" s="1">
        <f>C138/C$139*$H$2</f>
        <v>624170.53625986085</v>
      </c>
      <c r="J138" s="1">
        <f>E138/O$8</f>
        <v>20.946342977495497</v>
      </c>
      <c r="N138" s="1">
        <f t="shared" si="33"/>
        <v>4.1892685954990991</v>
      </c>
      <c r="P138" t="str">
        <f t="shared" si="34"/>
        <v>Bromodichloromethane</v>
      </c>
      <c r="R138" s="1">
        <f>AVERAGE(N137,N145)</f>
        <v>18.60250535463188</v>
      </c>
      <c r="S138">
        <f>STDEV(N137,N145)</f>
        <v>1.7201978690627926</v>
      </c>
      <c r="T138" s="3">
        <f t="shared" ref="T138" si="35">S138/R138</f>
        <v>9.247130084198453E-2</v>
      </c>
    </row>
    <row r="139" spans="1:20" x14ac:dyDescent="0.25">
      <c r="A139" t="s">
        <v>15</v>
      </c>
      <c r="B139" s="5">
        <v>24.84</v>
      </c>
      <c r="C139" s="5">
        <v>1681056.274</v>
      </c>
      <c r="E139" s="1">
        <f>C139/C$139*$H$2</f>
        <v>4331100.2200000007</v>
      </c>
      <c r="J139" s="1"/>
      <c r="N139" s="1"/>
      <c r="P139" t="str">
        <f t="shared" si="34"/>
        <v>Dichlorobromomethane</v>
      </c>
      <c r="R139" s="1">
        <f>AVERAGE(N138,N146)</f>
        <v>4.0186282585202111</v>
      </c>
      <c r="S139">
        <f>STDEV(N138,N146)</f>
        <v>0.24132187884345832</v>
      </c>
      <c r="T139" s="3"/>
    </row>
    <row r="140" spans="1:20" x14ac:dyDescent="0.25">
      <c r="A140" t="s">
        <v>4</v>
      </c>
      <c r="B140" s="5">
        <v>26.835000000000001</v>
      </c>
      <c r="C140" s="5">
        <v>0</v>
      </c>
      <c r="E140" s="1">
        <f>C140/C$139*$H$2</f>
        <v>0</v>
      </c>
      <c r="J140" s="1">
        <f>E140/O$10</f>
        <v>0</v>
      </c>
      <c r="N140" s="1">
        <f t="shared" si="33"/>
        <v>0</v>
      </c>
      <c r="P140" t="str">
        <f t="shared" si="34"/>
        <v>1,2-Dibromopropane</v>
      </c>
      <c r="R140" s="1"/>
      <c r="T140" s="3"/>
    </row>
    <row r="141" spans="1:20" x14ac:dyDescent="0.25">
      <c r="P141" t="str">
        <f t="shared" si="34"/>
        <v>Bromoform</v>
      </c>
      <c r="R141" s="1">
        <f>AVERAGE(N140,N148)</f>
        <v>0</v>
      </c>
      <c r="S141">
        <f>STDEV(N140,N148)</f>
        <v>0</v>
      </c>
      <c r="T141" s="3"/>
    </row>
    <row r="142" spans="1:20" x14ac:dyDescent="0.25">
      <c r="A142" s="15" t="s">
        <v>30</v>
      </c>
    </row>
    <row r="144" spans="1:20" x14ac:dyDescent="0.25">
      <c r="A144" t="s">
        <v>0</v>
      </c>
      <c r="B144" s="5">
        <v>7.81</v>
      </c>
      <c r="C144" s="5">
        <v>683374.451</v>
      </c>
      <c r="E144" s="1">
        <f>C144/C$147*$H$2</f>
        <v>1716058.0929769375</v>
      </c>
      <c r="J144" s="1">
        <f>E144/O$6</f>
        <v>255.07923006529379</v>
      </c>
      <c r="N144" s="1">
        <f>J144*0.001*4/0.02</f>
        <v>51.015846013058763</v>
      </c>
    </row>
    <row r="145" spans="1:14" x14ac:dyDescent="0.25">
      <c r="A145" t="s">
        <v>13</v>
      </c>
      <c r="B145" s="5">
        <v>12.3</v>
      </c>
      <c r="C145" s="5">
        <v>1253174.683</v>
      </c>
      <c r="E145" s="1">
        <f>C145/C$147*$H$2</f>
        <v>3146913.8969550943</v>
      </c>
      <c r="J145" s="1">
        <f>E145/O$7</f>
        <v>86.930708882174656</v>
      </c>
      <c r="N145" s="1">
        <f t="shared" ref="N145:N146" si="36">J145*0.001*4/0.02</f>
        <v>17.386141776434933</v>
      </c>
    </row>
    <row r="146" spans="1:14" x14ac:dyDescent="0.25">
      <c r="A146" t="s">
        <v>14</v>
      </c>
      <c r="B146" s="5">
        <v>19.614999999999998</v>
      </c>
      <c r="C146" s="5">
        <v>228310.30300000001</v>
      </c>
      <c r="E146" s="1">
        <f>C146/C$147*$H$2</f>
        <v>573322.1992713433</v>
      </c>
      <c r="J146" s="1">
        <f>E146/O$8</f>
        <v>19.239939607706617</v>
      </c>
      <c r="N146" s="1">
        <f t="shared" si="36"/>
        <v>3.8479879215413235</v>
      </c>
    </row>
    <row r="147" spans="1:14" x14ac:dyDescent="0.25">
      <c r="A147" t="s">
        <v>15</v>
      </c>
      <c r="B147" s="5">
        <v>24.84</v>
      </c>
      <c r="C147" s="5">
        <v>1724745.361</v>
      </c>
      <c r="E147" s="1">
        <f>C147/C$147*$H$2</f>
        <v>4331100.2200000007</v>
      </c>
      <c r="J147" s="1"/>
      <c r="N147" s="1"/>
    </row>
    <row r="148" spans="1:14" x14ac:dyDescent="0.25">
      <c r="A148" t="s">
        <v>4</v>
      </c>
      <c r="B148" s="5">
        <v>26.835000000000001</v>
      </c>
      <c r="C148" s="5">
        <v>0</v>
      </c>
      <c r="E148" s="1">
        <f>C148/C$147*$H$2</f>
        <v>0</v>
      </c>
      <c r="J148" s="1">
        <f>E148/O$10</f>
        <v>0</v>
      </c>
      <c r="N148" s="1">
        <f t="shared" ref="N148" si="37">J148*0.001*4/0.02</f>
        <v>0</v>
      </c>
    </row>
  </sheetData>
  <mergeCells count="2">
    <mergeCell ref="A36:Q36"/>
    <mergeCell ref="O2: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opLeftCell="I56" workbookViewId="0">
      <selection activeCell="N46" sqref="N46"/>
    </sheetView>
  </sheetViews>
  <sheetFormatPr defaultRowHeight="15" x14ac:dyDescent="0.25"/>
  <cols>
    <col min="1" max="1" width="22.7109375" bestFit="1" customWidth="1"/>
    <col min="2" max="3" width="9.140625" style="5"/>
    <col min="5" max="5" width="23.7109375" bestFit="1" customWidth="1"/>
    <col min="10" max="10" width="13.7109375" bestFit="1" customWidth="1"/>
    <col min="12" max="12" width="15.28515625" bestFit="1" customWidth="1"/>
    <col min="14" max="14" width="18.28515625" bestFit="1" customWidth="1"/>
    <col min="15" max="15" width="13.140625" customWidth="1"/>
    <col min="16" max="16" width="22.7109375" bestFit="1" customWidth="1"/>
    <col min="18" max="18" width="13.28515625" bestFit="1" customWidth="1"/>
    <col min="19" max="19" width="12" bestFit="1" customWidth="1"/>
    <col min="21" max="21" width="12.7109375" bestFit="1" customWidth="1"/>
  </cols>
  <sheetData>
    <row r="1" spans="1:17" ht="15.75" thickBot="1" x14ac:dyDescent="0.3"/>
    <row r="2" spans="1:17" ht="16.5" thickBot="1" x14ac:dyDescent="0.3">
      <c r="A2" s="7" t="s">
        <v>5</v>
      </c>
      <c r="E2" s="12" t="s">
        <v>9</v>
      </c>
      <c r="H2" s="14">
        <f>AVERAGE(C9,C17,C25,C33)</f>
        <v>4331100.2200000007</v>
      </c>
      <c r="O2" s="94" t="s">
        <v>11</v>
      </c>
      <c r="P2" s="95"/>
      <c r="Q2" s="96"/>
    </row>
    <row r="3" spans="1:17" x14ac:dyDescent="0.25">
      <c r="B3" s="10" t="s">
        <v>32</v>
      </c>
      <c r="C3" s="8" t="s">
        <v>34</v>
      </c>
      <c r="E3" s="10" t="s">
        <v>34</v>
      </c>
      <c r="J3" s="10" t="s">
        <v>10</v>
      </c>
      <c r="L3" s="10" t="s">
        <v>11</v>
      </c>
      <c r="O3" s="10" t="s">
        <v>38</v>
      </c>
      <c r="P3" s="10" t="s">
        <v>39</v>
      </c>
      <c r="Q3" s="10" t="s">
        <v>31</v>
      </c>
    </row>
    <row r="4" spans="1:17" ht="15.75" thickBot="1" x14ac:dyDescent="0.3">
      <c r="B4" s="11" t="s">
        <v>33</v>
      </c>
      <c r="C4" s="9" t="s">
        <v>35</v>
      </c>
      <c r="E4" s="11" t="s">
        <v>35</v>
      </c>
      <c r="J4" s="11" t="s">
        <v>36</v>
      </c>
      <c r="L4" s="11" t="s">
        <v>37</v>
      </c>
      <c r="O4" s="11" t="s">
        <v>37</v>
      </c>
      <c r="P4" s="11" t="s">
        <v>37</v>
      </c>
      <c r="Q4" s="11" t="s">
        <v>12</v>
      </c>
    </row>
    <row r="5" spans="1:17" x14ac:dyDescent="0.25">
      <c r="B5" s="6"/>
      <c r="C5" s="6"/>
      <c r="E5" s="6"/>
    </row>
    <row r="6" spans="1:17" x14ac:dyDescent="0.25">
      <c r="A6" t="s">
        <v>0</v>
      </c>
      <c r="B6" s="5">
        <v>7.8120000000000003</v>
      </c>
      <c r="C6" s="5">
        <v>622296.02099999995</v>
      </c>
      <c r="E6" s="4">
        <f>C6/C$9*$H$2</f>
        <v>632561.90429680352</v>
      </c>
      <c r="J6">
        <v>80</v>
      </c>
      <c r="L6" s="1">
        <f>E6/J6</f>
        <v>7907.0238037100444</v>
      </c>
      <c r="O6" s="1">
        <f>AVERAGE(L6,L14,L22,L30)</f>
        <v>6727.5492894410509</v>
      </c>
      <c r="P6" s="1">
        <f>STDEV(L6,L14,L22,L30)</f>
        <v>869.69890268852521</v>
      </c>
      <c r="Q6" s="3">
        <f>P6/O6</f>
        <v>0.1292742520747526</v>
      </c>
    </row>
    <row r="7" spans="1:17" x14ac:dyDescent="0.25">
      <c r="A7" t="s">
        <v>1</v>
      </c>
      <c r="B7" s="5">
        <v>12.303000000000001</v>
      </c>
      <c r="C7" s="5">
        <v>3621380.3709999998</v>
      </c>
      <c r="E7" s="4">
        <f>C7/C$9*$H$2</f>
        <v>3681121.5022421372</v>
      </c>
      <c r="J7">
        <v>80</v>
      </c>
      <c r="L7" s="1">
        <f t="shared" ref="L7:L10" si="0">E7/J7</f>
        <v>46014.018778026715</v>
      </c>
      <c r="O7" s="1">
        <f>AVERAGE(L7,L15,L23,L31)</f>
        <v>36200.25578326299</v>
      </c>
      <c r="P7" s="1">
        <f>STDEV(L7,L15,L23,L31)</f>
        <v>7294.4721782182387</v>
      </c>
      <c r="Q7" s="3">
        <f t="shared" ref="Q7:Q10" si="1">P7/O7</f>
        <v>0.2015033325148714</v>
      </c>
    </row>
    <row r="8" spans="1:17" x14ac:dyDescent="0.25">
      <c r="A8" t="s">
        <v>2</v>
      </c>
      <c r="B8" s="5">
        <v>19.614999999999998</v>
      </c>
      <c r="C8" s="5">
        <v>2804719.2379999999</v>
      </c>
      <c r="E8" s="4">
        <f>C8/C$9*$H$2</f>
        <v>2850988.0865961048</v>
      </c>
      <c r="J8">
        <v>80</v>
      </c>
      <c r="L8" s="1">
        <f t="shared" si="0"/>
        <v>35637.351082451307</v>
      </c>
      <c r="O8" s="1">
        <f>AVERAGE(L8,L16,L24,L32)</f>
        <v>29798.544640010063</v>
      </c>
      <c r="P8" s="1">
        <f>STDEV(L8,L16,L24,L32)</f>
        <v>5383.8988191666649</v>
      </c>
      <c r="Q8" s="3">
        <f t="shared" si="1"/>
        <v>0.18067656941667493</v>
      </c>
    </row>
    <row r="9" spans="1:17" x14ac:dyDescent="0.25">
      <c r="A9" t="s">
        <v>3</v>
      </c>
      <c r="B9" s="5">
        <v>24.837</v>
      </c>
      <c r="C9" s="5">
        <v>4260810.5470000003</v>
      </c>
      <c r="E9" s="4">
        <f>C9/C$9*$H$2</f>
        <v>4331100.2200000007</v>
      </c>
      <c r="L9" s="1"/>
      <c r="P9" s="1"/>
      <c r="Q9" s="3"/>
    </row>
    <row r="10" spans="1:17" x14ac:dyDescent="0.25">
      <c r="A10" t="s">
        <v>4</v>
      </c>
      <c r="B10" s="5">
        <v>26.832999999999998</v>
      </c>
      <c r="C10" s="5">
        <v>1073332.2749999999</v>
      </c>
      <c r="E10" s="4">
        <f>C10/C$9*$H$2</f>
        <v>1091038.8061395306</v>
      </c>
      <c r="J10">
        <v>80</v>
      </c>
      <c r="L10" s="1">
        <f t="shared" si="0"/>
        <v>13637.985076744133</v>
      </c>
      <c r="O10" s="1">
        <f>AVERAGE(L10,L18,L26,L34)</f>
        <v>12948.488946422163</v>
      </c>
      <c r="P10" s="1">
        <f>STDEV(L10,L18,L26,L34)</f>
        <v>470.74195844277648</v>
      </c>
      <c r="Q10" s="3">
        <f t="shared" si="1"/>
        <v>3.6354972413429651E-2</v>
      </c>
    </row>
    <row r="12" spans="1:17" ht="15.75" x14ac:dyDescent="0.25">
      <c r="A12" s="7" t="s">
        <v>6</v>
      </c>
    </row>
    <row r="14" spans="1:17" x14ac:dyDescent="0.25">
      <c r="A14" t="s">
        <v>0</v>
      </c>
      <c r="B14" s="5">
        <v>7.8049999999999997</v>
      </c>
      <c r="C14" s="5">
        <v>395785.49200000003</v>
      </c>
      <c r="E14" s="4">
        <f>C14/C$17*$H$2</f>
        <v>411520.78892675834</v>
      </c>
      <c r="J14">
        <v>60</v>
      </c>
      <c r="L14" s="1">
        <f>E14/J14</f>
        <v>6858.6798154459721</v>
      </c>
    </row>
    <row r="15" spans="1:17" x14ac:dyDescent="0.25">
      <c r="A15" t="s">
        <v>1</v>
      </c>
      <c r="B15" s="5">
        <v>12.298</v>
      </c>
      <c r="C15" s="5">
        <v>2111459.2289999998</v>
      </c>
      <c r="E15" s="4">
        <f>C15/C$17*$H$2</f>
        <v>2195404.7969619986</v>
      </c>
      <c r="J15">
        <v>60</v>
      </c>
      <c r="L15" s="1">
        <f>E15/J15</f>
        <v>36590.079949366642</v>
      </c>
    </row>
    <row r="16" spans="1:17" x14ac:dyDescent="0.25">
      <c r="A16" t="s">
        <v>2</v>
      </c>
      <c r="B16" s="5">
        <v>19.61</v>
      </c>
      <c r="C16" s="5">
        <v>1887416.382</v>
      </c>
      <c r="E16" s="4">
        <f>C16/C$17*$H$2</f>
        <v>1962454.648423363</v>
      </c>
      <c r="J16">
        <v>60</v>
      </c>
      <c r="L16" s="1">
        <f t="shared" ref="L16:L18" si="2">E16/J16</f>
        <v>32707.577473722715</v>
      </c>
    </row>
    <row r="17" spans="1:21" x14ac:dyDescent="0.25">
      <c r="A17" t="s">
        <v>3</v>
      </c>
      <c r="B17" s="5">
        <v>24.835000000000001</v>
      </c>
      <c r="C17" s="5">
        <v>4165492.1880000001</v>
      </c>
      <c r="E17" s="4">
        <f>C17/C$17*$H$2</f>
        <v>4331100.2200000007</v>
      </c>
      <c r="L17" s="1"/>
      <c r="R17" s="2"/>
      <c r="S17" s="2"/>
      <c r="T17" s="2"/>
      <c r="U17" s="2"/>
    </row>
    <row r="18" spans="1:21" x14ac:dyDescent="0.25">
      <c r="A18" t="s">
        <v>4</v>
      </c>
      <c r="B18" s="5">
        <v>26.832000000000001</v>
      </c>
      <c r="C18" s="5">
        <v>742217.59</v>
      </c>
      <c r="E18" s="4">
        <f>C18/C$17*$H$2</f>
        <v>771726.03434417245</v>
      </c>
      <c r="J18">
        <v>60</v>
      </c>
      <c r="L18" s="1">
        <f t="shared" si="2"/>
        <v>12862.100572402875</v>
      </c>
      <c r="R18" s="2"/>
      <c r="S18" s="2"/>
      <c r="T18" s="2"/>
      <c r="U18" s="2"/>
    </row>
    <row r="19" spans="1:21" x14ac:dyDescent="0.25">
      <c r="R19" s="2"/>
      <c r="S19" s="2"/>
      <c r="T19" s="2"/>
      <c r="U19" s="2"/>
    </row>
    <row r="20" spans="1:21" ht="15.75" x14ac:dyDescent="0.25">
      <c r="A20" s="7" t="s">
        <v>7</v>
      </c>
      <c r="R20" s="2"/>
      <c r="S20" s="2"/>
      <c r="T20" s="2"/>
      <c r="U20" s="2"/>
    </row>
    <row r="22" spans="1:21" x14ac:dyDescent="0.25">
      <c r="A22" t="s">
        <v>0</v>
      </c>
      <c r="B22" s="5">
        <v>7.8</v>
      </c>
      <c r="C22" s="5">
        <v>245652.649</v>
      </c>
      <c r="E22" s="4">
        <f>C22/C$25*$H$2</f>
        <v>244132.58185904531</v>
      </c>
      <c r="J22">
        <v>40</v>
      </c>
      <c r="L22" s="1">
        <f>E22/J22</f>
        <v>6103.3145464761328</v>
      </c>
    </row>
    <row r="23" spans="1:21" x14ac:dyDescent="0.25">
      <c r="A23" t="s">
        <v>1</v>
      </c>
      <c r="B23" s="5">
        <v>12.292</v>
      </c>
      <c r="C23" s="5">
        <v>1346544.6780000001</v>
      </c>
      <c r="E23" s="4">
        <f>C23/C$25*$H$2</f>
        <v>1338212.4319314661</v>
      </c>
      <c r="J23">
        <v>40</v>
      </c>
      <c r="L23" s="1">
        <f t="shared" ref="L23:L26" si="3">E23/J23</f>
        <v>33455.31079828665</v>
      </c>
      <c r="R23" s="2"/>
      <c r="S23" s="2"/>
      <c r="T23" s="2"/>
      <c r="U23" s="2"/>
    </row>
    <row r="24" spans="1:21" x14ac:dyDescent="0.25">
      <c r="A24" t="s">
        <v>2</v>
      </c>
      <c r="B24" s="5">
        <v>19.608000000000001</v>
      </c>
      <c r="C24" s="5">
        <v>1093854.2479999999</v>
      </c>
      <c r="E24" s="4">
        <f>C24/C$25*$H$2</f>
        <v>1087085.6179601972</v>
      </c>
      <c r="J24">
        <v>40</v>
      </c>
      <c r="L24" s="1">
        <f t="shared" si="3"/>
        <v>27177.140449004928</v>
      </c>
      <c r="R24" s="2"/>
      <c r="S24" s="2"/>
      <c r="T24" s="2"/>
      <c r="U24" s="2"/>
    </row>
    <row r="25" spans="1:21" x14ac:dyDescent="0.25">
      <c r="A25" t="s">
        <v>3</v>
      </c>
      <c r="B25" s="5">
        <v>24.838000000000001</v>
      </c>
      <c r="C25" s="5">
        <v>4358067.3830000004</v>
      </c>
      <c r="E25" s="4">
        <f>C25/C$25*$H$2</f>
        <v>4331100.2200000007</v>
      </c>
      <c r="L25" s="1"/>
      <c r="R25" s="2"/>
      <c r="S25" s="2"/>
      <c r="T25" s="2"/>
      <c r="U25" s="2"/>
    </row>
    <row r="26" spans="1:21" x14ac:dyDescent="0.25">
      <c r="A26" t="s">
        <v>4</v>
      </c>
      <c r="B26" s="5">
        <v>26.832999999999998</v>
      </c>
      <c r="C26" s="5">
        <v>509241.364</v>
      </c>
      <c r="E26" s="4">
        <f>C26/C$25*$H$2</f>
        <v>506090.24363804795</v>
      </c>
      <c r="J26">
        <v>40</v>
      </c>
      <c r="L26" s="1">
        <f t="shared" si="3"/>
        <v>12652.256090951199</v>
      </c>
      <c r="R26" s="2"/>
      <c r="S26" s="2"/>
      <c r="T26" s="2"/>
      <c r="U26" s="2"/>
    </row>
    <row r="28" spans="1:21" ht="15.75" x14ac:dyDescent="0.25">
      <c r="A28" s="7" t="s">
        <v>8</v>
      </c>
    </row>
    <row r="30" spans="1:21" x14ac:dyDescent="0.25">
      <c r="A30" t="s">
        <v>0</v>
      </c>
      <c r="B30" s="5">
        <v>7.8129999999999997</v>
      </c>
      <c r="C30" s="5">
        <v>126652.061</v>
      </c>
      <c r="E30" s="4">
        <f>C30/C$33*$H$2</f>
        <v>120823.57984264105</v>
      </c>
      <c r="J30">
        <v>20</v>
      </c>
      <c r="L30" s="1">
        <f>E30/J30</f>
        <v>6041.1789921320524</v>
      </c>
    </row>
    <row r="31" spans="1:21" x14ac:dyDescent="0.25">
      <c r="A31" t="s">
        <v>1</v>
      </c>
      <c r="B31" s="5">
        <v>12.303000000000001</v>
      </c>
      <c r="C31" s="5">
        <v>602561.951</v>
      </c>
      <c r="E31" s="4">
        <f>C31/C$33*$H$2</f>
        <v>574832.27214743919</v>
      </c>
      <c r="J31">
        <v>20</v>
      </c>
      <c r="L31" s="1">
        <f t="shared" ref="L31:L34" si="4">E31/J31</f>
        <v>28741.613607371961</v>
      </c>
    </row>
    <row r="32" spans="1:21" x14ac:dyDescent="0.25">
      <c r="A32" t="s">
        <v>2</v>
      </c>
      <c r="B32" s="5">
        <v>19.614999999999998</v>
      </c>
      <c r="C32" s="5">
        <v>496280.853</v>
      </c>
      <c r="E32" s="4">
        <f>C32/C$33*$H$2</f>
        <v>473442.19109722588</v>
      </c>
      <c r="J32">
        <v>20</v>
      </c>
      <c r="L32" s="1">
        <f t="shared" si="4"/>
        <v>23672.109554861294</v>
      </c>
    </row>
    <row r="33" spans="1:20" x14ac:dyDescent="0.25">
      <c r="A33" t="s">
        <v>3</v>
      </c>
      <c r="B33" s="5">
        <v>24.837</v>
      </c>
      <c r="C33" s="5">
        <v>4540030.7620000001</v>
      </c>
      <c r="E33" s="4">
        <f>C33/C$33*$H$2</f>
        <v>4331100.2200000007</v>
      </c>
      <c r="L33" s="1"/>
    </row>
    <row r="34" spans="1:20" x14ac:dyDescent="0.25">
      <c r="A34" t="s">
        <v>4</v>
      </c>
      <c r="B34" s="5">
        <v>26.835000000000001</v>
      </c>
      <c r="C34" s="5">
        <v>265028.80900000001</v>
      </c>
      <c r="E34" s="4">
        <f>C34/C$33*$H$2</f>
        <v>252832.28091180898</v>
      </c>
      <c r="J34">
        <v>20</v>
      </c>
      <c r="L34" s="1">
        <f t="shared" si="4"/>
        <v>12641.61404559045</v>
      </c>
    </row>
    <row r="35" spans="1:20" ht="15.75" thickBot="1" x14ac:dyDescent="0.3">
      <c r="E35" s="4"/>
      <c r="L35" s="1"/>
    </row>
    <row r="36" spans="1:20" ht="24" thickBot="1" x14ac:dyDescent="0.4">
      <c r="A36" s="91" t="s">
        <v>43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3"/>
    </row>
    <row r="37" spans="1:20" ht="15.75" thickBot="1" x14ac:dyDescent="0.3"/>
    <row r="38" spans="1:20" ht="15.75" thickBot="1" x14ac:dyDescent="0.3">
      <c r="A38" s="15" t="s">
        <v>44</v>
      </c>
      <c r="N38" s="10" t="s">
        <v>40</v>
      </c>
      <c r="R38" s="10" t="s">
        <v>42</v>
      </c>
      <c r="S38" s="10" t="s">
        <v>39</v>
      </c>
      <c r="T38" s="10" t="s">
        <v>31</v>
      </c>
    </row>
    <row r="39" spans="1:20" ht="15.75" thickBot="1" x14ac:dyDescent="0.3">
      <c r="N39" s="11" t="s">
        <v>36</v>
      </c>
      <c r="P39" s="13" t="str">
        <f>A38</f>
        <v>BLK A</v>
      </c>
      <c r="R39" s="11" t="s">
        <v>37</v>
      </c>
      <c r="S39" s="11" t="s">
        <v>37</v>
      </c>
      <c r="T39" s="11" t="s">
        <v>12</v>
      </c>
    </row>
    <row r="40" spans="1:20" x14ac:dyDescent="0.25">
      <c r="A40" t="s">
        <v>0</v>
      </c>
      <c r="B40">
        <v>7.8170000000000002</v>
      </c>
      <c r="C40">
        <v>68244.652000000002</v>
      </c>
      <c r="E40" s="1">
        <f>C40/C$43*$H$2</f>
        <v>149607.08925987416</v>
      </c>
      <c r="J40" s="1">
        <f>E40/O$6</f>
        <v>22.237977430307918</v>
      </c>
      <c r="N40" s="1">
        <f>J40*0.001*4/0.02</f>
        <v>4.4475954860615836</v>
      </c>
    </row>
    <row r="41" spans="1:20" x14ac:dyDescent="0.25">
      <c r="A41" t="s">
        <v>13</v>
      </c>
      <c r="B41">
        <v>12.308</v>
      </c>
      <c r="C41">
        <v>12229.49</v>
      </c>
      <c r="E41" s="1">
        <f>C41/C$43*$H$2</f>
        <v>26809.696414493235</v>
      </c>
      <c r="J41" s="1">
        <f>E41/O$7</f>
        <v>0.74059411555010524</v>
      </c>
      <c r="N41" s="1">
        <f t="shared" ref="N41:N42" si="5">J41*0.001*4/0.02</f>
        <v>0.14811882311002103</v>
      </c>
      <c r="P41" t="str">
        <f t="shared" ref="P41:P45" si="6">A40</f>
        <v>Chloroform</v>
      </c>
      <c r="R41" s="1">
        <f>AVERAGE(N40,N48)</f>
        <v>4.5380927249763801</v>
      </c>
      <c r="S41" s="16">
        <f>STDEV(N40,N48)</f>
        <v>0.12798242263062337</v>
      </c>
      <c r="T41" s="3">
        <f>S41/R41</f>
        <v>2.82018086422616E-2</v>
      </c>
    </row>
    <row r="42" spans="1:20" x14ac:dyDescent="0.25">
      <c r="A42" t="s">
        <v>14</v>
      </c>
      <c r="B42"/>
      <c r="C42">
        <v>0</v>
      </c>
      <c r="E42" s="1">
        <f>C42/C$43*$H$2</f>
        <v>0</v>
      </c>
      <c r="J42" s="1">
        <f>E42/O$8</f>
        <v>0</v>
      </c>
      <c r="N42" s="1">
        <f t="shared" si="5"/>
        <v>0</v>
      </c>
      <c r="P42" t="str">
        <f t="shared" si="6"/>
        <v>Bromodichloromethane</v>
      </c>
      <c r="R42" s="1">
        <f>AVERAGE(N41,N49)</f>
        <v>0.17791267225044638</v>
      </c>
      <c r="S42" s="16">
        <f>STDEV(N41,N49)</f>
        <v>4.2134865529687412E-2</v>
      </c>
      <c r="T42" s="3">
        <f t="shared" ref="T42" si="7">S42/R42</f>
        <v>0.23682891722504437</v>
      </c>
    </row>
    <row r="43" spans="1:20" x14ac:dyDescent="0.25">
      <c r="A43" t="s">
        <v>15</v>
      </c>
      <c r="B43">
        <v>24.841999999999999</v>
      </c>
      <c r="C43">
        <v>1975671.2649999999</v>
      </c>
      <c r="E43" s="1">
        <f>C43/C$43*$H$2</f>
        <v>4331100.2200000007</v>
      </c>
      <c r="J43" s="1"/>
      <c r="N43" s="1"/>
      <c r="P43" t="str">
        <f t="shared" si="6"/>
        <v>Dichlorobromomethane</v>
      </c>
      <c r="R43" s="1">
        <f>AVERAGE(N42,N50)</f>
        <v>0</v>
      </c>
      <c r="S43" s="16">
        <f>STDEV(N42,N50)</f>
        <v>0</v>
      </c>
      <c r="T43" s="3"/>
    </row>
    <row r="44" spans="1:20" x14ac:dyDescent="0.25">
      <c r="A44" t="s">
        <v>4</v>
      </c>
      <c r="B44"/>
      <c r="C44">
        <v>0</v>
      </c>
      <c r="E44" s="1">
        <f>C44/C$43*$H$2</f>
        <v>0</v>
      </c>
      <c r="J44" s="1">
        <f>E44/O$10</f>
        <v>0</v>
      </c>
      <c r="N44" s="1">
        <f t="shared" ref="N44" si="8">J44*0.001*4/0.02</f>
        <v>0</v>
      </c>
      <c r="P44" t="str">
        <f t="shared" si="6"/>
        <v>1,2-Dibromopropane</v>
      </c>
      <c r="R44" s="1"/>
      <c r="S44" s="16"/>
      <c r="T44" s="3"/>
    </row>
    <row r="45" spans="1:20" x14ac:dyDescent="0.25">
      <c r="P45" t="str">
        <f t="shared" si="6"/>
        <v>Bromoform</v>
      </c>
      <c r="R45" s="1">
        <f>AVERAGE(N44,N52)</f>
        <v>0</v>
      </c>
      <c r="S45" s="16">
        <f>STDEV(N44,N52)</f>
        <v>0</v>
      </c>
      <c r="T45" s="3"/>
    </row>
    <row r="46" spans="1:20" x14ac:dyDescent="0.25">
      <c r="A46" s="15" t="s">
        <v>45</v>
      </c>
    </row>
    <row r="48" spans="1:20" x14ac:dyDescent="0.25">
      <c r="A48" t="s">
        <v>0</v>
      </c>
      <c r="B48">
        <v>7.8049999999999997</v>
      </c>
      <c r="C48">
        <v>69270.584000000003</v>
      </c>
      <c r="E48" s="1">
        <f>C48/C$51*$H$2</f>
        <v>155695.3356134503</v>
      </c>
      <c r="J48" s="1">
        <f>E48/O$6</f>
        <v>23.142949819455879</v>
      </c>
      <c r="N48" s="1">
        <f>J48*0.001*4/0.02</f>
        <v>4.6285899638911765</v>
      </c>
    </row>
    <row r="49" spans="1:20" x14ac:dyDescent="0.25">
      <c r="A49" t="s">
        <v>13</v>
      </c>
      <c r="B49">
        <v>12.295</v>
      </c>
      <c r="C49">
        <v>16726.498</v>
      </c>
      <c r="E49" s="1">
        <f>C49/C$51*$H$2</f>
        <v>37595.146011006706</v>
      </c>
      <c r="J49" s="1">
        <f>E49/O$7</f>
        <v>1.0385326069543586</v>
      </c>
      <c r="N49" s="1">
        <f t="shared" ref="N49:N50" si="9">J49*0.001*4/0.02</f>
        <v>0.2077065213908717</v>
      </c>
    </row>
    <row r="50" spans="1:20" x14ac:dyDescent="0.25">
      <c r="A50" t="s">
        <v>14</v>
      </c>
      <c r="B50"/>
      <c r="C50">
        <v>0</v>
      </c>
      <c r="E50" s="1">
        <f>C50/C$51*$H$2</f>
        <v>0</v>
      </c>
      <c r="J50" s="1">
        <f>E50/O$8</f>
        <v>0</v>
      </c>
      <c r="N50" s="1">
        <f t="shared" si="9"/>
        <v>0</v>
      </c>
    </row>
    <row r="51" spans="1:20" x14ac:dyDescent="0.25">
      <c r="A51" t="s">
        <v>15</v>
      </c>
      <c r="B51">
        <v>24.841999999999999</v>
      </c>
      <c r="C51">
        <v>1926954.59</v>
      </c>
      <c r="E51" s="1">
        <f>C51/C$51*$H$2</f>
        <v>4331100.2200000007</v>
      </c>
      <c r="J51" s="1"/>
      <c r="N51" s="1"/>
    </row>
    <row r="52" spans="1:20" x14ac:dyDescent="0.25">
      <c r="A52" t="s">
        <v>4</v>
      </c>
      <c r="B52"/>
      <c r="C52">
        <v>0</v>
      </c>
      <c r="E52" s="1">
        <f>C52/C$51*$H$2</f>
        <v>0</v>
      </c>
      <c r="J52" s="1">
        <f>E52/O$10</f>
        <v>0</v>
      </c>
      <c r="N52" s="1">
        <f t="shared" ref="N52" si="10">J52*0.001*4/0.02</f>
        <v>0</v>
      </c>
    </row>
    <row r="54" spans="1:20" ht="15.75" thickBot="1" x14ac:dyDescent="0.3">
      <c r="A54" s="15" t="s">
        <v>46</v>
      </c>
      <c r="B54"/>
      <c r="C54"/>
    </row>
    <row r="55" spans="1:20" ht="15.75" thickBot="1" x14ac:dyDescent="0.3">
      <c r="B55"/>
      <c r="C55"/>
      <c r="P55" s="13" t="str">
        <f>A54</f>
        <v>SAND1 T2 A</v>
      </c>
    </row>
    <row r="56" spans="1:20" x14ac:dyDescent="0.25">
      <c r="A56" t="s">
        <v>0</v>
      </c>
      <c r="B56">
        <v>7.8129999999999997</v>
      </c>
      <c r="C56">
        <v>3292794.1889999998</v>
      </c>
      <c r="E56" s="1">
        <f>C56/C$59*$H$2</f>
        <v>7194082.7666856861</v>
      </c>
      <c r="J56" s="1">
        <f>E56/O$6</f>
        <v>1069.3467200570144</v>
      </c>
      <c r="N56" s="1">
        <f>J56*0.001*4/0.02</f>
        <v>213.86934401140286</v>
      </c>
    </row>
    <row r="57" spans="1:20" x14ac:dyDescent="0.25">
      <c r="A57" t="s">
        <v>13</v>
      </c>
      <c r="B57">
        <v>12.302</v>
      </c>
      <c r="C57">
        <v>2179820.068</v>
      </c>
      <c r="E57" s="1">
        <f>C57/C$59*$H$2</f>
        <v>4762461.6315412298</v>
      </c>
      <c r="J57" s="1">
        <f>E57/O$7</f>
        <v>131.55878400569563</v>
      </c>
      <c r="N57" s="1">
        <f t="shared" ref="N57:N58" si="11">J57*0.001*4/0.02</f>
        <v>26.311756801139126</v>
      </c>
      <c r="P57" t="str">
        <f t="shared" ref="P57:P61" si="12">A56</f>
        <v>Chloroform</v>
      </c>
      <c r="R57" s="1">
        <f>AVERAGE(N56,N64)</f>
        <v>212.73266551282654</v>
      </c>
      <c r="S57" s="16">
        <f>STDEV(N56,N64)</f>
        <v>1.607506148744493</v>
      </c>
      <c r="T57" s="3">
        <f>S57/R57</f>
        <v>7.5564612743855729E-3</v>
      </c>
    </row>
    <row r="58" spans="1:20" x14ac:dyDescent="0.25">
      <c r="A58" t="s">
        <v>14</v>
      </c>
      <c r="B58">
        <v>19.614999999999998</v>
      </c>
      <c r="C58">
        <v>166215.16399999999</v>
      </c>
      <c r="E58" s="1">
        <f>C58/C$59*$H$2</f>
        <v>363146.18474754452</v>
      </c>
      <c r="J58" s="1">
        <f>E58/O$8</f>
        <v>12.18670875153928</v>
      </c>
      <c r="N58" s="1">
        <f t="shared" si="11"/>
        <v>2.4373417503078558</v>
      </c>
      <c r="P58" t="str">
        <f t="shared" si="12"/>
        <v>Bromodichloromethane</v>
      </c>
      <c r="R58" s="1">
        <f>AVERAGE(N57,N65)</f>
        <v>26.325029422429658</v>
      </c>
      <c r="S58" s="16">
        <f>STDEV(N57,N65)</f>
        <v>1.8770321037315504E-2</v>
      </c>
      <c r="T58" s="3">
        <f t="shared" ref="T58" si="13">S58/R58</f>
        <v>7.130218445766548E-4</v>
      </c>
    </row>
    <row r="59" spans="1:20" x14ac:dyDescent="0.25">
      <c r="A59" t="s">
        <v>15</v>
      </c>
      <c r="B59">
        <v>24.841999999999999</v>
      </c>
      <c r="C59">
        <v>1982382.202</v>
      </c>
      <c r="E59" s="1">
        <f>C59/C$59*$H$2</f>
        <v>4331100.2200000007</v>
      </c>
      <c r="J59" s="1"/>
      <c r="N59" s="1"/>
      <c r="P59" t="str">
        <f t="shared" si="12"/>
        <v>Dichlorobromomethane</v>
      </c>
      <c r="R59" s="1">
        <f>AVERAGE(N58,N66)</f>
        <v>2.435015911830857</v>
      </c>
      <c r="S59" s="16">
        <f>STDEV(N58,N66)</f>
        <v>3.289232318061277E-3</v>
      </c>
      <c r="T59" s="3"/>
    </row>
    <row r="60" spans="1:20" x14ac:dyDescent="0.25">
      <c r="A60" t="s">
        <v>4</v>
      </c>
      <c r="B60"/>
      <c r="C60">
        <v>0</v>
      </c>
      <c r="E60" s="1">
        <f>C60/C$59*$H$2</f>
        <v>0</v>
      </c>
      <c r="J60" s="1">
        <f>E60/O$10</f>
        <v>0</v>
      </c>
      <c r="N60" s="1">
        <f t="shared" ref="N60" si="14">J60*0.001*4/0.02</f>
        <v>0</v>
      </c>
      <c r="P60" t="str">
        <f t="shared" si="12"/>
        <v>1,2-Dibromopropane</v>
      </c>
      <c r="R60" s="1"/>
      <c r="S60" s="16"/>
      <c r="T60" s="3"/>
    </row>
    <row r="61" spans="1:20" x14ac:dyDescent="0.25">
      <c r="E61" s="1"/>
      <c r="J61" s="1"/>
      <c r="N61" s="1"/>
      <c r="P61" t="str">
        <f t="shared" si="12"/>
        <v>Bromoform</v>
      </c>
      <c r="R61" s="1">
        <f>AVERAGE(N60,N68)</f>
        <v>0</v>
      </c>
      <c r="S61" s="16">
        <f>STDEV(N60,N68)</f>
        <v>0</v>
      </c>
      <c r="T61" s="3"/>
    </row>
    <row r="62" spans="1:20" x14ac:dyDescent="0.25">
      <c r="A62" s="15" t="s">
        <v>47</v>
      </c>
      <c r="B62"/>
      <c r="C62"/>
    </row>
    <row r="63" spans="1:20" x14ac:dyDescent="0.25">
      <c r="B63"/>
      <c r="C63"/>
    </row>
    <row r="64" spans="1:20" x14ac:dyDescent="0.25">
      <c r="A64" t="s">
        <v>0</v>
      </c>
      <c r="B64">
        <v>7.8129999999999997</v>
      </c>
      <c r="C64">
        <v>3252947.2659999998</v>
      </c>
      <c r="E64" s="1">
        <f>C64/C$67*$H$2</f>
        <v>7117612.1604314856</v>
      </c>
      <c r="J64" s="1">
        <f>E64/O$6</f>
        <v>1057.9799350712512</v>
      </c>
      <c r="N64" s="1">
        <f>J64*0.001*4/0.02</f>
        <v>211.59598701425026</v>
      </c>
    </row>
    <row r="65" spans="1:20" x14ac:dyDescent="0.25">
      <c r="A65" t="s">
        <v>13</v>
      </c>
      <c r="B65">
        <v>12.302</v>
      </c>
      <c r="C65">
        <v>2178773.682</v>
      </c>
      <c r="E65" s="1">
        <f>C65/C$67*$H$2</f>
        <v>4767266.3543975465</v>
      </c>
      <c r="J65" s="1">
        <f>E65/O$7</f>
        <v>131.69151021860097</v>
      </c>
      <c r="N65" s="1">
        <f t="shared" ref="N65:N68" si="15">J65*0.001*4/0.02</f>
        <v>26.338302043720194</v>
      </c>
    </row>
    <row r="66" spans="1:20" x14ac:dyDescent="0.25">
      <c r="A66" t="s">
        <v>14</v>
      </c>
      <c r="B66">
        <v>19.614999999999998</v>
      </c>
      <c r="C66">
        <v>165651.18400000001</v>
      </c>
      <c r="E66" s="1">
        <f>C66/C$67*$H$2</f>
        <v>362453.11873072141</v>
      </c>
      <c r="J66" s="1">
        <f>E66/O$8</f>
        <v>12.163450366769288</v>
      </c>
      <c r="N66" s="1">
        <f t="shared" si="15"/>
        <v>2.4326900733538577</v>
      </c>
    </row>
    <row r="67" spans="1:20" x14ac:dyDescent="0.25">
      <c r="A67" t="s">
        <v>15</v>
      </c>
      <c r="B67">
        <v>24.841999999999999</v>
      </c>
      <c r="C67">
        <v>1979433.594</v>
      </c>
      <c r="E67" s="1">
        <f>C67/C$67*$H$2</f>
        <v>4331100.2200000007</v>
      </c>
      <c r="J67" s="1"/>
      <c r="N67" s="1"/>
    </row>
    <row r="68" spans="1:20" x14ac:dyDescent="0.25">
      <c r="A68" t="s">
        <v>4</v>
      </c>
      <c r="B68"/>
      <c r="C68">
        <v>0</v>
      </c>
      <c r="E68" s="1">
        <f>C68/C$67*$H$2</f>
        <v>0</v>
      </c>
      <c r="J68" s="1">
        <f>E68/O$10</f>
        <v>0</v>
      </c>
      <c r="N68" s="1">
        <f t="shared" si="15"/>
        <v>0</v>
      </c>
    </row>
    <row r="70" spans="1:20" ht="15.75" thickBot="1" x14ac:dyDescent="0.3">
      <c r="A70" s="15" t="s">
        <v>48</v>
      </c>
      <c r="B70"/>
      <c r="C70"/>
    </row>
    <row r="71" spans="1:20" ht="15.75" thickBot="1" x14ac:dyDescent="0.3">
      <c r="B71"/>
      <c r="C71"/>
      <c r="P71" s="13" t="str">
        <f>A70</f>
        <v>SAND2 T2 A</v>
      </c>
    </row>
    <row r="72" spans="1:20" x14ac:dyDescent="0.25">
      <c r="A72" t="s">
        <v>0</v>
      </c>
      <c r="B72">
        <v>7.8</v>
      </c>
      <c r="C72">
        <v>3890924.0720000002</v>
      </c>
      <c r="E72" s="1">
        <f>C72/C$75*$H$2</f>
        <v>8318654.3158284733</v>
      </c>
      <c r="J72" s="1">
        <f>E72/O$6</f>
        <v>1236.5058891333099</v>
      </c>
      <c r="N72" s="1">
        <f>J72*0.001*4/0.02</f>
        <v>247.30117782666196</v>
      </c>
    </row>
    <row r="73" spans="1:20" x14ac:dyDescent="0.25">
      <c r="A73" t="s">
        <v>13</v>
      </c>
      <c r="B73">
        <v>12.29</v>
      </c>
      <c r="C73">
        <v>2163147.4610000001</v>
      </c>
      <c r="E73" s="1">
        <f>C73/C$75*$H$2</f>
        <v>4624730.6884535514</v>
      </c>
      <c r="J73" s="1">
        <f>E73/O$7</f>
        <v>127.75408870430614</v>
      </c>
      <c r="N73" s="1">
        <f t="shared" ref="N73:N76" si="16">J73*0.001*4/0.02</f>
        <v>25.55081774086123</v>
      </c>
      <c r="P73" t="str">
        <f t="shared" ref="P73:P77" si="17">A72</f>
        <v>Chloroform</v>
      </c>
      <c r="R73" s="1">
        <f>AVERAGE(N72,N80)</f>
        <v>210.67482344804313</v>
      </c>
      <c r="S73" s="16">
        <f>STDEV(N72,N80)</f>
        <v>51.797487102525906</v>
      </c>
      <c r="T73" s="3">
        <f>S73/R73</f>
        <v>0.24586462803088696</v>
      </c>
    </row>
    <row r="74" spans="1:20" x14ac:dyDescent="0.25">
      <c r="A74" t="s">
        <v>14</v>
      </c>
      <c r="B74">
        <v>19.61</v>
      </c>
      <c r="C74">
        <v>159418.549</v>
      </c>
      <c r="E74" s="1">
        <f>C74/C$75*$H$2</f>
        <v>340831.06637963786</v>
      </c>
      <c r="J74" s="1">
        <f>E74/O$8</f>
        <v>11.437842703297967</v>
      </c>
      <c r="N74" s="1">
        <f t="shared" si="16"/>
        <v>2.2875685406595934</v>
      </c>
      <c r="P74" t="str">
        <f t="shared" si="17"/>
        <v>Bromodichloromethane</v>
      </c>
      <c r="R74" s="1">
        <f>AVERAGE(N73,N81)</f>
        <v>23.925861176315728</v>
      </c>
      <c r="S74" s="16">
        <f>STDEV(N73,N81)</f>
        <v>2.2980356118474394</v>
      </c>
      <c r="T74" s="3">
        <f t="shared" ref="T74" si="18">S74/R74</f>
        <v>9.6048187980053601E-2</v>
      </c>
    </row>
    <row r="75" spans="1:20" x14ac:dyDescent="0.25">
      <c r="A75" t="s">
        <v>15</v>
      </c>
      <c r="B75">
        <v>24.84</v>
      </c>
      <c r="C75">
        <v>2025806.274</v>
      </c>
      <c r="E75" s="1">
        <f>C75/C$75*$H$2</f>
        <v>4331100.2200000007</v>
      </c>
      <c r="J75" s="1"/>
      <c r="N75" s="1"/>
      <c r="P75" t="str">
        <f t="shared" si="17"/>
        <v>Dichlorobromomethane</v>
      </c>
      <c r="R75" s="1">
        <f>AVERAGE(N74,N82)</f>
        <v>2.2122182301401452</v>
      </c>
      <c r="S75" s="16">
        <f>STDEV(N74,N82)</f>
        <v>0.10656143106562771</v>
      </c>
      <c r="T75" s="3"/>
    </row>
    <row r="76" spans="1:20" x14ac:dyDescent="0.25">
      <c r="A76" t="s">
        <v>4</v>
      </c>
      <c r="B76"/>
      <c r="C76">
        <v>0</v>
      </c>
      <c r="E76" s="1">
        <f>C76/C$75*$H$2</f>
        <v>0</v>
      </c>
      <c r="J76" s="1">
        <f>E76/O$10</f>
        <v>0</v>
      </c>
      <c r="N76" s="1">
        <f t="shared" si="16"/>
        <v>0</v>
      </c>
      <c r="P76" t="str">
        <f t="shared" si="17"/>
        <v>1,2-Dibromopropane</v>
      </c>
      <c r="R76" s="1"/>
      <c r="S76" s="16"/>
      <c r="T76" s="3"/>
    </row>
    <row r="77" spans="1:20" x14ac:dyDescent="0.25">
      <c r="P77" t="str">
        <f t="shared" si="17"/>
        <v>Bromoform</v>
      </c>
      <c r="R77" s="1">
        <f>AVERAGE(N76,N84)</f>
        <v>0</v>
      </c>
      <c r="S77" s="16">
        <f>STDEV(N76,N84)</f>
        <v>0</v>
      </c>
      <c r="T77" s="3"/>
    </row>
    <row r="78" spans="1:20" x14ac:dyDescent="0.25">
      <c r="A78" s="15" t="s">
        <v>49</v>
      </c>
      <c r="B78"/>
      <c r="C78"/>
    </row>
    <row r="79" spans="1:20" x14ac:dyDescent="0.25">
      <c r="B79"/>
      <c r="C79"/>
    </row>
    <row r="80" spans="1:20" x14ac:dyDescent="0.25">
      <c r="A80" t="s">
        <v>0</v>
      </c>
      <c r="B80">
        <v>7.81</v>
      </c>
      <c r="C80">
        <v>2300247.3139999998</v>
      </c>
      <c r="E80" s="1">
        <f>C80/C$83*$H$2</f>
        <v>5854598.2720815409</v>
      </c>
      <c r="J80" s="1">
        <f>E80/O$6</f>
        <v>870.2423453471215</v>
      </c>
      <c r="N80" s="1">
        <f>J80*0.001*4/0.02</f>
        <v>174.0484690694243</v>
      </c>
    </row>
    <row r="81" spans="1:20" x14ac:dyDescent="0.25">
      <c r="A81" t="s">
        <v>13</v>
      </c>
      <c r="B81">
        <v>12.302</v>
      </c>
      <c r="C81">
        <v>1585921.0209999999</v>
      </c>
      <c r="E81" s="1">
        <f>C81/C$83*$H$2</f>
        <v>4036492.2557211574</v>
      </c>
      <c r="J81" s="1">
        <f>E81/O$7</f>
        <v>111.50452305885113</v>
      </c>
      <c r="N81" s="1">
        <f t="shared" ref="N81:N84" si="19">J81*0.001*4/0.02</f>
        <v>22.300904611770228</v>
      </c>
    </row>
    <row r="82" spans="1:20" x14ac:dyDescent="0.25">
      <c r="A82" t="s">
        <v>14</v>
      </c>
      <c r="B82">
        <v>19.613</v>
      </c>
      <c r="C82">
        <v>125089.302</v>
      </c>
      <c r="E82" s="1">
        <f>C82/C$83*$H$2</f>
        <v>318377.77046311385</v>
      </c>
      <c r="J82" s="1">
        <f>E82/O$8</f>
        <v>10.684339598103485</v>
      </c>
      <c r="N82" s="1">
        <f t="shared" si="19"/>
        <v>2.136867919620697</v>
      </c>
    </row>
    <row r="83" spans="1:20" x14ac:dyDescent="0.25">
      <c r="A83" t="s">
        <v>15</v>
      </c>
      <c r="B83">
        <v>24.841999999999999</v>
      </c>
      <c r="C83">
        <v>1701671.2649999999</v>
      </c>
      <c r="E83" s="1">
        <f>C83/C$83*$H$2</f>
        <v>4331100.2200000007</v>
      </c>
      <c r="J83" s="1"/>
      <c r="N83" s="1"/>
    </row>
    <row r="84" spans="1:20" x14ac:dyDescent="0.25">
      <c r="A84" t="s">
        <v>4</v>
      </c>
      <c r="B84"/>
      <c r="C84">
        <v>0</v>
      </c>
      <c r="E84" s="1">
        <f>C84/C$83*$H$2</f>
        <v>0</v>
      </c>
      <c r="J84" s="1">
        <f>E84/O$10</f>
        <v>0</v>
      </c>
      <c r="N84" s="1">
        <f t="shared" si="19"/>
        <v>0</v>
      </c>
    </row>
    <row r="86" spans="1:20" ht="15.75" thickBot="1" x14ac:dyDescent="0.3">
      <c r="A86" s="15" t="s">
        <v>50</v>
      </c>
      <c r="B86"/>
      <c r="C86"/>
    </row>
    <row r="87" spans="1:20" ht="15.75" thickBot="1" x14ac:dyDescent="0.3">
      <c r="B87"/>
      <c r="C87"/>
      <c r="P87" s="13" t="str">
        <f>A86</f>
        <v>GAC1 T2 A</v>
      </c>
    </row>
    <row r="88" spans="1:20" x14ac:dyDescent="0.25">
      <c r="A88" t="s">
        <v>0</v>
      </c>
      <c r="B88">
        <v>7.7969999999999997</v>
      </c>
      <c r="C88">
        <v>1769757.08</v>
      </c>
      <c r="E88" s="1">
        <f>C88/C$91*$H$2</f>
        <v>3952851.8937297435</v>
      </c>
      <c r="J88" s="1">
        <f>E88/O$6</f>
        <v>587.56193729175345</v>
      </c>
      <c r="N88" s="1">
        <f>J88*0.001*4/0.02</f>
        <v>117.51238745835069</v>
      </c>
    </row>
    <row r="89" spans="1:20" x14ac:dyDescent="0.25">
      <c r="A89" t="s">
        <v>13</v>
      </c>
      <c r="B89">
        <v>12.29</v>
      </c>
      <c r="C89">
        <v>1795009.6440000001</v>
      </c>
      <c r="E89" s="1">
        <f>C89/C$91*$H$2</f>
        <v>4009254.9145493759</v>
      </c>
      <c r="J89" s="1">
        <f>E89/O$7</f>
        <v>110.75211563568662</v>
      </c>
      <c r="N89" s="1">
        <f t="shared" ref="N89:N92" si="20">J89*0.001*4/0.02</f>
        <v>22.150423127137326</v>
      </c>
      <c r="P89" t="str">
        <f t="shared" ref="P89:P93" si="21">A88</f>
        <v>Chloroform</v>
      </c>
      <c r="R89" s="1">
        <f>AVERAGE(N88,N96)</f>
        <v>112.57426014619844</v>
      </c>
      <c r="S89" s="16">
        <f>STDEV(N88,N96)</f>
        <v>6.9835666175707161</v>
      </c>
      <c r="T89" s="3">
        <f>S89/R89</f>
        <v>6.2035198885617961E-2</v>
      </c>
    </row>
    <row r="90" spans="1:20" x14ac:dyDescent="0.25">
      <c r="A90" t="s">
        <v>14</v>
      </c>
      <c r="B90">
        <v>19.608000000000001</v>
      </c>
      <c r="C90">
        <v>212953.44500000001</v>
      </c>
      <c r="E90" s="1">
        <f>C90/C$91*$H$2</f>
        <v>475643.48681375117</v>
      </c>
      <c r="J90" s="1">
        <f>E90/O$8</f>
        <v>15.961970376738188</v>
      </c>
      <c r="N90" s="1">
        <f t="shared" si="20"/>
        <v>3.1923940753476376</v>
      </c>
      <c r="P90" t="str">
        <f t="shared" si="21"/>
        <v>Bromodichloromethane</v>
      </c>
      <c r="R90" s="1">
        <f>AVERAGE(N89,N97)</f>
        <v>22.121154748689001</v>
      </c>
      <c r="S90" s="16">
        <f>STDEV(N89,N97)</f>
        <v>4.1391737750287379E-2</v>
      </c>
      <c r="T90" s="3">
        <f t="shared" ref="T90" si="22">S90/R90</f>
        <v>1.8711382032504627E-3</v>
      </c>
    </row>
    <row r="91" spans="1:20" x14ac:dyDescent="0.25">
      <c r="A91" t="s">
        <v>15</v>
      </c>
      <c r="B91">
        <v>24.84</v>
      </c>
      <c r="C91">
        <v>1939105.1029999999</v>
      </c>
      <c r="E91" s="1">
        <f>C91/C$91*$H$2</f>
        <v>4331100.2200000007</v>
      </c>
      <c r="J91" s="1"/>
      <c r="N91" s="1"/>
      <c r="P91" t="str">
        <f t="shared" si="21"/>
        <v>Dichlorobromomethane</v>
      </c>
      <c r="R91" s="1">
        <f>AVERAGE(N90,N98)</f>
        <v>3.2738241850875376</v>
      </c>
      <c r="S91" s="16">
        <f>STDEV(N90,N98)</f>
        <v>0.11515956557969566</v>
      </c>
      <c r="T91" s="3"/>
    </row>
    <row r="92" spans="1:20" x14ac:dyDescent="0.25">
      <c r="A92" t="s">
        <v>4</v>
      </c>
      <c r="B92"/>
      <c r="C92">
        <v>0</v>
      </c>
      <c r="E92" s="1">
        <f>C92/C$91*$H$2</f>
        <v>0</v>
      </c>
      <c r="J92" s="1">
        <f>E92/O$10</f>
        <v>0</v>
      </c>
      <c r="N92" s="1">
        <f t="shared" si="20"/>
        <v>0</v>
      </c>
      <c r="P92" t="str">
        <f t="shared" si="21"/>
        <v>1,2-Dibromopropane</v>
      </c>
      <c r="R92" s="1"/>
      <c r="S92" s="16"/>
      <c r="T92" s="3"/>
    </row>
    <row r="93" spans="1:20" x14ac:dyDescent="0.25">
      <c r="P93" t="str">
        <f t="shared" si="21"/>
        <v>Bromoform</v>
      </c>
      <c r="R93" s="1">
        <f>AVERAGE(N92,N100)</f>
        <v>0</v>
      </c>
      <c r="S93" s="16">
        <f>STDEV(N92,N100)</f>
        <v>0</v>
      </c>
      <c r="T93" s="3"/>
    </row>
    <row r="94" spans="1:20" x14ac:dyDescent="0.25">
      <c r="A94" s="15" t="s">
        <v>51</v>
      </c>
      <c r="B94"/>
      <c r="C94"/>
    </row>
    <row r="95" spans="1:20" x14ac:dyDescent="0.25">
      <c r="B95"/>
      <c r="C95"/>
    </row>
    <row r="96" spans="1:20" x14ac:dyDescent="0.25">
      <c r="A96" t="s">
        <v>0</v>
      </c>
      <c r="B96">
        <v>7.82</v>
      </c>
      <c r="C96">
        <v>1956539.1850000001</v>
      </c>
      <c r="E96" s="1">
        <f>C96/C$99*$H$2</f>
        <v>3620636.9448293499</v>
      </c>
      <c r="J96" s="1">
        <f>E96/O$6</f>
        <v>538.1806641702309</v>
      </c>
      <c r="N96" s="1">
        <f>J96*0.001*4/0.02</f>
        <v>107.63613283404618</v>
      </c>
    </row>
    <row r="97" spans="1:20" x14ac:dyDescent="0.25">
      <c r="A97" t="s">
        <v>13</v>
      </c>
      <c r="B97">
        <v>12.308</v>
      </c>
      <c r="C97">
        <v>2160817.139</v>
      </c>
      <c r="E97" s="1">
        <f>C97/C$99*$H$2</f>
        <v>3998659.6866874695</v>
      </c>
      <c r="J97" s="1">
        <f>E97/O$7</f>
        <v>110.45943185120339</v>
      </c>
      <c r="N97" s="1">
        <f t="shared" ref="N97:N100" si="23">J97*0.001*4/0.02</f>
        <v>22.09188637024068</v>
      </c>
    </row>
    <row r="98" spans="1:20" x14ac:dyDescent="0.25">
      <c r="A98" t="s">
        <v>14</v>
      </c>
      <c r="B98">
        <v>19.617999999999999</v>
      </c>
      <c r="C98">
        <v>270143.21899999998</v>
      </c>
      <c r="E98" s="1">
        <f>C98/C$99*$H$2</f>
        <v>499908.47441500437</v>
      </c>
      <c r="J98" s="1">
        <f>E98/O$8</f>
        <v>16.776271474137186</v>
      </c>
      <c r="N98" s="1">
        <f t="shared" si="23"/>
        <v>3.3552542948274371</v>
      </c>
    </row>
    <row r="99" spans="1:20" x14ac:dyDescent="0.25">
      <c r="A99" t="s">
        <v>15</v>
      </c>
      <c r="B99">
        <v>24.84</v>
      </c>
      <c r="C99">
        <v>2340463.1349999998</v>
      </c>
      <c r="E99" s="1">
        <f>C99/C$99*$H$2</f>
        <v>4331100.2200000007</v>
      </c>
      <c r="J99" s="1"/>
      <c r="N99" s="1"/>
    </row>
    <row r="100" spans="1:20" x14ac:dyDescent="0.25">
      <c r="A100" t="s">
        <v>4</v>
      </c>
      <c r="B100"/>
      <c r="C100">
        <v>0</v>
      </c>
      <c r="E100" s="1">
        <f>C100/C$99*$H$2</f>
        <v>0</v>
      </c>
      <c r="J100" s="1">
        <f>E100/O$10</f>
        <v>0</v>
      </c>
      <c r="N100" s="1">
        <f t="shared" si="23"/>
        <v>0</v>
      </c>
    </row>
    <row r="102" spans="1:20" ht="15.75" thickBot="1" x14ac:dyDescent="0.3">
      <c r="A102" s="15" t="s">
        <v>52</v>
      </c>
      <c r="B102"/>
      <c r="C102"/>
    </row>
    <row r="103" spans="1:20" ht="15.75" thickBot="1" x14ac:dyDescent="0.3">
      <c r="B103"/>
      <c r="C103"/>
      <c r="P103" s="13" t="str">
        <f>A102</f>
        <v>GAC2 T2 A</v>
      </c>
    </row>
    <row r="104" spans="1:20" x14ac:dyDescent="0.25">
      <c r="A104" t="s">
        <v>0</v>
      </c>
      <c r="B104">
        <v>7.8179999999999996</v>
      </c>
      <c r="C104">
        <v>1774801.88</v>
      </c>
      <c r="E104" s="1">
        <f>C104/C$107*$H$2</f>
        <v>3897663.7845962136</v>
      </c>
      <c r="J104" s="1">
        <f>E104/O$6</f>
        <v>579.35863669012906</v>
      </c>
      <c r="N104" s="1">
        <f>J104*0.001*4/0.02</f>
        <v>115.87172733802582</v>
      </c>
    </row>
    <row r="105" spans="1:20" x14ac:dyDescent="0.25">
      <c r="A105" t="s">
        <v>13</v>
      </c>
      <c r="B105">
        <v>12.307</v>
      </c>
      <c r="C105">
        <v>1845032.959</v>
      </c>
      <c r="E105" s="1">
        <f>C105/C$107*$H$2</f>
        <v>4051899.1030597128</v>
      </c>
      <c r="J105" s="1">
        <f>E105/O$7</f>
        <v>111.93012356926738</v>
      </c>
      <c r="N105" s="1">
        <f t="shared" ref="N105:N108" si="24">J105*0.001*4/0.02</f>
        <v>22.386024713853473</v>
      </c>
      <c r="P105" t="str">
        <f t="shared" ref="P105:P109" si="25">A104</f>
        <v>Chloroform</v>
      </c>
      <c r="R105" s="1">
        <f>AVERAGE(N104,N112)</f>
        <v>112.10529579656421</v>
      </c>
      <c r="S105" s="16">
        <f>STDEV(N104,N112)</f>
        <v>5.3265385676848167</v>
      </c>
      <c r="T105" s="3">
        <f>S105/R105</f>
        <v>4.7513710479394358E-2</v>
      </c>
    </row>
    <row r="106" spans="1:20" x14ac:dyDescent="0.25">
      <c r="A106" t="s">
        <v>14</v>
      </c>
      <c r="B106">
        <v>19.617999999999999</v>
      </c>
      <c r="C106">
        <v>219610.245</v>
      </c>
      <c r="E106" s="1">
        <f>C106/C$107*$H$2</f>
        <v>482288.70405681658</v>
      </c>
      <c r="J106" s="1">
        <f>E106/O$8</f>
        <v>16.184975134968663</v>
      </c>
      <c r="N106" s="1">
        <f t="shared" si="24"/>
        <v>3.2369950269937329</v>
      </c>
      <c r="P106" t="str">
        <f t="shared" si="25"/>
        <v>Bromodichloromethane</v>
      </c>
      <c r="R106" s="1">
        <f>AVERAGE(N105,N113)</f>
        <v>21.74236909599238</v>
      </c>
      <c r="S106" s="16">
        <f>STDEV(N105,N113)</f>
        <v>0.91026650427678912</v>
      </c>
      <c r="T106" s="3">
        <f t="shared" ref="T106" si="26">S106/R106</f>
        <v>4.1866022063095795E-2</v>
      </c>
    </row>
    <row r="107" spans="1:20" x14ac:dyDescent="0.25">
      <c r="A107" t="s">
        <v>15</v>
      </c>
      <c r="B107">
        <v>24.841999999999999</v>
      </c>
      <c r="C107">
        <v>1972167.236</v>
      </c>
      <c r="E107" s="1">
        <f>C107/C$107*$H$2</f>
        <v>4331100.2200000007</v>
      </c>
      <c r="J107" s="1"/>
      <c r="N107" s="1"/>
      <c r="P107" t="str">
        <f t="shared" si="25"/>
        <v>Dichlorobromomethane</v>
      </c>
      <c r="R107" s="1">
        <f>AVERAGE(N106,N114)</f>
        <v>3.1127069811052572</v>
      </c>
      <c r="S107" s="16">
        <f>STDEV(N106,N114)</f>
        <v>0.17576984013633185</v>
      </c>
      <c r="T107" s="3"/>
    </row>
    <row r="108" spans="1:20" x14ac:dyDescent="0.25">
      <c r="A108" t="s">
        <v>4</v>
      </c>
      <c r="B108"/>
      <c r="C108">
        <v>0</v>
      </c>
      <c r="E108" s="1">
        <f>C108/C$107*$H$2</f>
        <v>0</v>
      </c>
      <c r="J108" s="1">
        <f>E108/O$10</f>
        <v>0</v>
      </c>
      <c r="N108" s="1">
        <f t="shared" si="24"/>
        <v>0</v>
      </c>
      <c r="P108" t="str">
        <f t="shared" si="25"/>
        <v>1,2-Dibromopropane</v>
      </c>
      <c r="R108" s="1"/>
      <c r="S108" s="16"/>
      <c r="T108" s="3"/>
    </row>
    <row r="109" spans="1:20" x14ac:dyDescent="0.25">
      <c r="P109" t="str">
        <f t="shared" si="25"/>
        <v>Bromoform</v>
      </c>
      <c r="R109" s="1">
        <f>AVERAGE(N108,N116)</f>
        <v>0</v>
      </c>
      <c r="S109" s="16">
        <f>STDEV(N108,N116)</f>
        <v>0</v>
      </c>
      <c r="T109" s="3"/>
    </row>
    <row r="110" spans="1:20" x14ac:dyDescent="0.25">
      <c r="A110" s="15" t="s">
        <v>53</v>
      </c>
      <c r="B110"/>
      <c r="C110"/>
    </row>
    <row r="111" spans="1:20" x14ac:dyDescent="0.25">
      <c r="B111"/>
      <c r="C111"/>
    </row>
    <row r="112" spans="1:20" x14ac:dyDescent="0.25">
      <c r="A112" t="s">
        <v>0</v>
      </c>
      <c r="B112">
        <v>7.8079999999999998</v>
      </c>
      <c r="C112">
        <v>1709969.8489999999</v>
      </c>
      <c r="E112" s="1">
        <f>C112/C$115*$H$2</f>
        <v>3644275.2461913298</v>
      </c>
      <c r="J112" s="1">
        <f>E112/O$6</f>
        <v>541.69432127551295</v>
      </c>
      <c r="N112" s="1">
        <f>J112*0.001*4/0.02</f>
        <v>108.33886425510259</v>
      </c>
    </row>
    <row r="113" spans="1:20" x14ac:dyDescent="0.25">
      <c r="A113" t="s">
        <v>13</v>
      </c>
      <c r="B113">
        <v>12.298</v>
      </c>
      <c r="C113">
        <v>1791904.6629999999</v>
      </c>
      <c r="E113" s="1">
        <f>C113/C$115*$H$2</f>
        <v>3818894.1230306556</v>
      </c>
      <c r="J113" s="1">
        <f>E113/O$7</f>
        <v>105.49356739065647</v>
      </c>
      <c r="N113" s="1">
        <f t="shared" ref="N113:N116" si="27">J113*0.001*4/0.02</f>
        <v>21.098713478131291</v>
      </c>
    </row>
    <row r="114" spans="1:20" x14ac:dyDescent="0.25">
      <c r="A114" t="s">
        <v>14</v>
      </c>
      <c r="B114">
        <v>19.613</v>
      </c>
      <c r="C114">
        <v>208921.829</v>
      </c>
      <c r="E114" s="1">
        <f>C114/C$115*$H$2</f>
        <v>445252.67522054305</v>
      </c>
      <c r="J114" s="1">
        <f>E114/O$8</f>
        <v>14.942094676083908</v>
      </c>
      <c r="N114" s="1">
        <f t="shared" si="27"/>
        <v>2.9884189352167816</v>
      </c>
    </row>
    <row r="115" spans="1:20" x14ac:dyDescent="0.25">
      <c r="A115" t="s">
        <v>15</v>
      </c>
      <c r="B115">
        <v>24.841999999999999</v>
      </c>
      <c r="C115">
        <v>2032242.432</v>
      </c>
      <c r="E115" s="1">
        <f>C115/C$115*$H$2</f>
        <v>4331100.2200000007</v>
      </c>
      <c r="J115" s="1"/>
      <c r="N115" s="1"/>
    </row>
    <row r="116" spans="1:20" x14ac:dyDescent="0.25">
      <c r="A116" t="s">
        <v>4</v>
      </c>
      <c r="B116"/>
      <c r="C116">
        <v>0</v>
      </c>
      <c r="E116" s="1">
        <f>C116/C$115*$H$2</f>
        <v>0</v>
      </c>
      <c r="J116" s="1">
        <f>E116/O$10</f>
        <v>0</v>
      </c>
      <c r="N116" s="1">
        <f t="shared" si="27"/>
        <v>0</v>
      </c>
    </row>
    <row r="118" spans="1:20" ht="15.75" thickBot="1" x14ac:dyDescent="0.3">
      <c r="A118" s="15" t="s">
        <v>54</v>
      </c>
      <c r="B118"/>
      <c r="C118"/>
    </row>
    <row r="119" spans="1:20" ht="15.75" thickBot="1" x14ac:dyDescent="0.3">
      <c r="B119"/>
      <c r="C119"/>
      <c r="P119" s="13" t="str">
        <f>A118</f>
        <v>SAND STERILE T2 A</v>
      </c>
    </row>
    <row r="120" spans="1:20" x14ac:dyDescent="0.25">
      <c r="A120" t="s">
        <v>0</v>
      </c>
      <c r="B120">
        <v>7.8049999999999997</v>
      </c>
      <c r="C120">
        <v>2832144.531</v>
      </c>
      <c r="E120" s="1">
        <f>C120/C$123*$H$2</f>
        <v>6057886.9050072376</v>
      </c>
      <c r="J120" s="1">
        <f>E120/O$6</f>
        <v>900.45968366447278</v>
      </c>
      <c r="N120" s="1">
        <f>J120*0.001*4/0.02</f>
        <v>180.09193673289457</v>
      </c>
    </row>
    <row r="121" spans="1:20" x14ac:dyDescent="0.25">
      <c r="A121" t="s">
        <v>13</v>
      </c>
      <c r="B121">
        <v>12.295</v>
      </c>
      <c r="C121">
        <v>2266412.3539999998</v>
      </c>
      <c r="E121" s="1">
        <f>C121/C$123*$H$2</f>
        <v>4847799.8104833392</v>
      </c>
      <c r="J121" s="1">
        <f>E121/O$7</f>
        <v>133.91617560682252</v>
      </c>
      <c r="N121" s="1">
        <f t="shared" ref="N121:N124" si="28">J121*0.001*4/0.02</f>
        <v>26.783235121364505</v>
      </c>
      <c r="P121" t="str">
        <f t="shared" ref="P121:P125" si="29">A120</f>
        <v>Chloroform</v>
      </c>
      <c r="R121" s="1">
        <f>AVERAGE(N120,N128)</f>
        <v>184.48680415443357</v>
      </c>
      <c r="S121">
        <f>STDEV(N120,N128)</f>
        <v>6.2152811123721143</v>
      </c>
      <c r="T121" s="3">
        <f>S121/R121</f>
        <v>3.3689570052768188E-2</v>
      </c>
    </row>
    <row r="122" spans="1:20" x14ac:dyDescent="0.25">
      <c r="A122" t="s">
        <v>14</v>
      </c>
      <c r="B122">
        <v>19.61</v>
      </c>
      <c r="C122">
        <v>199226.47099999999</v>
      </c>
      <c r="E122" s="1">
        <f>C122/C$123*$H$2</f>
        <v>426140.47997598612</v>
      </c>
      <c r="J122" s="1">
        <f>E122/O$8</f>
        <v>14.300714518916928</v>
      </c>
      <c r="N122" s="1">
        <f t="shared" si="28"/>
        <v>2.8601429037833856</v>
      </c>
      <c r="P122" t="str">
        <f t="shared" si="29"/>
        <v>Bromodichloromethane</v>
      </c>
      <c r="R122" s="1">
        <f>AVERAGE(N121,N129)</f>
        <v>26.680260467110543</v>
      </c>
      <c r="S122">
        <f>STDEV(N121,N129)</f>
        <v>0.14562815262663184</v>
      </c>
      <c r="T122" s="3">
        <f t="shared" ref="T122" si="30">S122/R122</f>
        <v>5.4582732730871003E-3</v>
      </c>
    </row>
    <row r="123" spans="1:20" x14ac:dyDescent="0.25">
      <c r="A123" t="s">
        <v>15</v>
      </c>
      <c r="B123">
        <v>24.84</v>
      </c>
      <c r="C123">
        <v>2024848.267</v>
      </c>
      <c r="E123" s="1">
        <f>C123/C$123*$H$2</f>
        <v>4331100.2200000007</v>
      </c>
      <c r="J123" s="1"/>
      <c r="N123" s="1"/>
      <c r="P123" t="str">
        <f t="shared" si="29"/>
        <v>Dichlorobromomethane</v>
      </c>
      <c r="R123" s="1">
        <f>AVERAGE(N122,N130)</f>
        <v>2.8837922584057836</v>
      </c>
      <c r="S123">
        <f>STDEV(N122,N130)</f>
        <v>3.3445238048365675E-2</v>
      </c>
      <c r="T123" s="3"/>
    </row>
    <row r="124" spans="1:20" x14ac:dyDescent="0.25">
      <c r="A124" t="s">
        <v>4</v>
      </c>
      <c r="B124"/>
      <c r="C124">
        <v>0</v>
      </c>
      <c r="E124" s="1">
        <f>C124/C$123*$H$2</f>
        <v>0</v>
      </c>
      <c r="J124" s="1">
        <f>E124/O$10</f>
        <v>0</v>
      </c>
      <c r="N124" s="1">
        <f t="shared" si="28"/>
        <v>0</v>
      </c>
      <c r="P124" t="str">
        <f t="shared" si="29"/>
        <v>1,2-Dibromopropane</v>
      </c>
      <c r="R124" s="1"/>
      <c r="T124" s="3"/>
    </row>
    <row r="125" spans="1:20" x14ac:dyDescent="0.25">
      <c r="P125" t="str">
        <f t="shared" si="29"/>
        <v>Bromoform</v>
      </c>
      <c r="R125" s="1">
        <f>AVERAGE(N124,N132)</f>
        <v>0</v>
      </c>
      <c r="S125">
        <f>STDEV(N124,N132)</f>
        <v>0</v>
      </c>
      <c r="T125" s="3"/>
    </row>
    <row r="126" spans="1:20" x14ac:dyDescent="0.25">
      <c r="A126" s="15" t="s">
        <v>55</v>
      </c>
      <c r="B126"/>
      <c r="C126"/>
    </row>
    <row r="127" spans="1:20" x14ac:dyDescent="0.25">
      <c r="B127"/>
      <c r="C127"/>
    </row>
    <row r="128" spans="1:20" x14ac:dyDescent="0.25">
      <c r="A128" t="s">
        <v>0</v>
      </c>
      <c r="B128">
        <v>7.8120000000000003</v>
      </c>
      <c r="C128">
        <v>3182421.875</v>
      </c>
      <c r="E128" s="1">
        <f>C128/C$131*$H$2</f>
        <v>6353553.7769968603</v>
      </c>
      <c r="J128" s="1">
        <f>E128/O$6</f>
        <v>944.40835787986271</v>
      </c>
      <c r="N128" s="1">
        <f>J128*0.001*4/0.02</f>
        <v>188.88167157597255</v>
      </c>
    </row>
    <row r="129" spans="1:20" x14ac:dyDescent="0.25">
      <c r="A129" t="s">
        <v>13</v>
      </c>
      <c r="B129">
        <v>12.302</v>
      </c>
      <c r="C129">
        <v>2409535.4</v>
      </c>
      <c r="E129" s="1">
        <f>C129/C$131*$H$2</f>
        <v>4810522.7222514739</v>
      </c>
      <c r="J129" s="1">
        <f>E129/O$7</f>
        <v>132.88642906428291</v>
      </c>
      <c r="N129" s="1">
        <f t="shared" ref="N129:N132" si="31">J129*0.001*4/0.02</f>
        <v>26.577285812856584</v>
      </c>
    </row>
    <row r="130" spans="1:20" x14ac:dyDescent="0.25">
      <c r="A130" t="s">
        <v>14</v>
      </c>
      <c r="B130">
        <v>19.617000000000001</v>
      </c>
      <c r="C130">
        <v>216978.69899999999</v>
      </c>
      <c r="E130" s="1">
        <f>C130/C$131*$H$2</f>
        <v>433187.64347021561</v>
      </c>
      <c r="J130" s="1">
        <f>E130/O$8</f>
        <v>14.537208065140906</v>
      </c>
      <c r="N130" s="1">
        <f t="shared" si="31"/>
        <v>2.907441613028181</v>
      </c>
    </row>
    <row r="131" spans="1:20" x14ac:dyDescent="0.25">
      <c r="A131" t="s">
        <v>15</v>
      </c>
      <c r="B131">
        <v>24.84</v>
      </c>
      <c r="C131">
        <v>2169398.193</v>
      </c>
      <c r="E131" s="1">
        <f>C131/C$131*$H$2</f>
        <v>4331100.2200000007</v>
      </c>
      <c r="J131" s="1"/>
      <c r="N131" s="1"/>
    </row>
    <row r="132" spans="1:20" x14ac:dyDescent="0.25">
      <c r="A132" t="s">
        <v>4</v>
      </c>
      <c r="B132"/>
      <c r="C132">
        <v>0</v>
      </c>
      <c r="E132" s="1">
        <f>C132/C$131*$H$2</f>
        <v>0</v>
      </c>
      <c r="J132" s="1">
        <f>E132/O$10</f>
        <v>0</v>
      </c>
      <c r="N132" s="1">
        <f t="shared" si="31"/>
        <v>0</v>
      </c>
    </row>
    <row r="134" spans="1:20" ht="15.75" thickBot="1" x14ac:dyDescent="0.3">
      <c r="A134" s="15" t="s">
        <v>56</v>
      </c>
      <c r="B134"/>
      <c r="C134"/>
    </row>
    <row r="135" spans="1:20" ht="15.75" thickBot="1" x14ac:dyDescent="0.3">
      <c r="B135"/>
      <c r="C135"/>
      <c r="P135" s="13" t="str">
        <f>A134</f>
        <v>GAC STERILE T2 A</v>
      </c>
    </row>
    <row r="136" spans="1:20" x14ac:dyDescent="0.25">
      <c r="A136" t="s">
        <v>0</v>
      </c>
      <c r="B136">
        <v>7.8129999999999997</v>
      </c>
      <c r="C136">
        <v>1620134.0330000001</v>
      </c>
      <c r="E136" s="1">
        <f>C136/C$139*$H$2</f>
        <v>2857821.5412657238</v>
      </c>
      <c r="J136" s="1">
        <f>E136/O$6</f>
        <v>424.7938466613839</v>
      </c>
      <c r="N136" s="1">
        <f>J136*0.001*4/0.02</f>
        <v>84.958769332276788</v>
      </c>
    </row>
    <row r="137" spans="1:20" x14ac:dyDescent="0.25">
      <c r="A137" t="s">
        <v>13</v>
      </c>
      <c r="B137">
        <v>12.303000000000001</v>
      </c>
      <c r="C137">
        <v>2281660.156</v>
      </c>
      <c r="E137" s="1">
        <f>C137/C$139*$H$2</f>
        <v>4024714.8759602108</v>
      </c>
      <c r="J137" s="1">
        <f>E137/O$7</f>
        <v>111.17918337530139</v>
      </c>
      <c r="N137" s="1">
        <f t="shared" ref="N137:N140" si="32">J137*0.001*4/0.02</f>
        <v>22.235836675060277</v>
      </c>
      <c r="P137" t="str">
        <f t="shared" ref="P137:P141" si="33">A136</f>
        <v>Chloroform</v>
      </c>
      <c r="R137" s="1">
        <f>AVERAGE(N136,N144)</f>
        <v>83.500191788460299</v>
      </c>
      <c r="S137">
        <f>STDEV(N136,N144)</f>
        <v>2.0627401442381155</v>
      </c>
      <c r="T137" s="3">
        <f>S137/R137</f>
        <v>2.4703418040809645E-2</v>
      </c>
    </row>
    <row r="138" spans="1:20" x14ac:dyDescent="0.25">
      <c r="A138" t="s">
        <v>14</v>
      </c>
      <c r="B138">
        <v>19.617000000000001</v>
      </c>
      <c r="C138">
        <v>376456.90899999999</v>
      </c>
      <c r="E138" s="1">
        <f>C138/C$139*$H$2</f>
        <v>664047.93800076295</v>
      </c>
      <c r="J138" s="1">
        <f>E138/O$8</f>
        <v>22.284576177225638</v>
      </c>
      <c r="N138" s="1">
        <f t="shared" si="32"/>
        <v>4.4569152354451278</v>
      </c>
      <c r="P138" t="str">
        <f t="shared" si="33"/>
        <v>Bromodichloromethane</v>
      </c>
      <c r="R138" s="1">
        <f>AVERAGE(N137,N145)</f>
        <v>21.369243416110372</v>
      </c>
      <c r="S138">
        <f>STDEV(N137,N145)</f>
        <v>1.2255479398680578</v>
      </c>
      <c r="T138" s="3">
        <f t="shared" ref="T138" si="34">S138/R138</f>
        <v>5.735102155952379E-2</v>
      </c>
    </row>
    <row r="139" spans="1:20" x14ac:dyDescent="0.25">
      <c r="A139" t="s">
        <v>15</v>
      </c>
      <c r="B139">
        <v>24.84</v>
      </c>
      <c r="C139">
        <v>2455353.7599999998</v>
      </c>
      <c r="E139" s="1">
        <f>C139/C$139*$H$2</f>
        <v>4331100.2200000007</v>
      </c>
      <c r="J139" s="1"/>
      <c r="N139" s="1"/>
      <c r="P139" t="str">
        <f t="shared" si="33"/>
        <v>Dichlorobromomethane</v>
      </c>
      <c r="R139" s="1">
        <f>AVERAGE(N138,N146)</f>
        <v>4.3504839073218733</v>
      </c>
      <c r="S139">
        <f>STDEV(N138,N146)</f>
        <v>0.15051662769328816</v>
      </c>
      <c r="T139" s="3"/>
    </row>
    <row r="140" spans="1:20" x14ac:dyDescent="0.25">
      <c r="A140" t="s">
        <v>4</v>
      </c>
      <c r="B140"/>
      <c r="C140">
        <v>0</v>
      </c>
      <c r="E140" s="1">
        <f>C140/C$139*$H$2</f>
        <v>0</v>
      </c>
      <c r="J140" s="1">
        <f>E140/O$10</f>
        <v>0</v>
      </c>
      <c r="N140" s="1">
        <f t="shared" si="32"/>
        <v>0</v>
      </c>
      <c r="P140" t="str">
        <f t="shared" si="33"/>
        <v>1,2-Dibromopropane</v>
      </c>
      <c r="R140" s="1"/>
      <c r="T140" s="3"/>
    </row>
    <row r="141" spans="1:20" x14ac:dyDescent="0.25">
      <c r="P141" t="str">
        <f t="shared" si="33"/>
        <v>Bromoform</v>
      </c>
      <c r="R141" s="1">
        <f>AVERAGE(N140,N148)</f>
        <v>0</v>
      </c>
      <c r="S141">
        <f>STDEV(N140,N148)</f>
        <v>0</v>
      </c>
      <c r="T141" s="3"/>
    </row>
    <row r="142" spans="1:20" x14ac:dyDescent="0.25">
      <c r="A142" s="15" t="s">
        <v>57</v>
      </c>
      <c r="B142"/>
      <c r="C142"/>
    </row>
    <row r="143" spans="1:20" x14ac:dyDescent="0.25">
      <c r="B143"/>
      <c r="C143"/>
    </row>
    <row r="144" spans="1:20" x14ac:dyDescent="0.25">
      <c r="A144" t="s">
        <v>0</v>
      </c>
      <c r="B144">
        <v>7.8079999999999998</v>
      </c>
      <c r="C144">
        <v>1129062.7439999999</v>
      </c>
      <c r="E144" s="1">
        <f>C144/C$147*$H$2</f>
        <v>2759695.0180807514</v>
      </c>
      <c r="J144" s="1">
        <f>E144/O$6</f>
        <v>410.20807122321906</v>
      </c>
      <c r="N144" s="1">
        <f>J144*0.001*4/0.02</f>
        <v>82.04161424464381</v>
      </c>
    </row>
    <row r="145" spans="1:14" x14ac:dyDescent="0.25">
      <c r="A145" t="s">
        <v>13</v>
      </c>
      <c r="B145">
        <v>12.298</v>
      </c>
      <c r="C145">
        <v>1518268.6769999999</v>
      </c>
      <c r="E145" s="1">
        <f>C145/C$147*$H$2</f>
        <v>3711005.8996198294</v>
      </c>
      <c r="J145" s="1">
        <f>E145/O$7</f>
        <v>102.51325078580231</v>
      </c>
      <c r="N145" s="1">
        <f t="shared" ref="N145:N146" si="35">J145*0.001*4/0.02</f>
        <v>20.502650157160463</v>
      </c>
    </row>
    <row r="146" spans="1:14" x14ac:dyDescent="0.25">
      <c r="A146" t="s">
        <v>14</v>
      </c>
      <c r="B146">
        <v>19.613</v>
      </c>
      <c r="C146">
        <v>258703.796</v>
      </c>
      <c r="E146" s="1">
        <f>C146/C$147*$H$2</f>
        <v>632332.95117899927</v>
      </c>
      <c r="J146" s="1">
        <f>E146/O$8</f>
        <v>21.220262895993088</v>
      </c>
      <c r="N146" s="1">
        <f t="shared" si="35"/>
        <v>4.2440525791986179</v>
      </c>
    </row>
    <row r="147" spans="1:14" x14ac:dyDescent="0.25">
      <c r="A147" t="s">
        <v>15</v>
      </c>
      <c r="B147">
        <v>24.843</v>
      </c>
      <c r="C147">
        <v>1771965.3319999999</v>
      </c>
      <c r="E147" s="1">
        <f>C147/C$147*$H$2</f>
        <v>4331100.2200000007</v>
      </c>
      <c r="J147" s="1"/>
      <c r="N147" s="1"/>
    </row>
    <row r="148" spans="1:14" x14ac:dyDescent="0.25">
      <c r="A148" t="s">
        <v>4</v>
      </c>
      <c r="B148"/>
      <c r="C148">
        <v>0</v>
      </c>
      <c r="E148" s="1">
        <f>C148/C$147*$H$2</f>
        <v>0</v>
      </c>
      <c r="J148" s="1">
        <f>E148/O$10</f>
        <v>0</v>
      </c>
      <c r="N148" s="1">
        <f t="shared" ref="N148" si="36">J148*0.001*4/0.02</f>
        <v>0</v>
      </c>
    </row>
  </sheetData>
  <mergeCells count="2">
    <mergeCell ref="O2:Q2"/>
    <mergeCell ref="A36:Q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topLeftCell="E102" workbookViewId="0">
      <selection activeCell="N118" sqref="N118"/>
    </sheetView>
  </sheetViews>
  <sheetFormatPr defaultRowHeight="15" x14ac:dyDescent="0.25"/>
  <cols>
    <col min="1" max="1" width="22.7109375" bestFit="1" customWidth="1"/>
    <col min="2" max="3" width="9.140625" style="5"/>
    <col min="5" max="5" width="23.7109375" bestFit="1" customWidth="1"/>
    <col min="10" max="10" width="13.7109375" bestFit="1" customWidth="1"/>
    <col min="12" max="12" width="15.28515625" bestFit="1" customWidth="1"/>
    <col min="14" max="14" width="18.28515625" bestFit="1" customWidth="1"/>
    <col min="15" max="15" width="13.140625" customWidth="1"/>
    <col min="16" max="16" width="22.7109375" bestFit="1" customWidth="1"/>
    <col min="18" max="18" width="13.28515625" bestFit="1" customWidth="1"/>
    <col min="19" max="19" width="12" bestFit="1" customWidth="1"/>
    <col min="21" max="21" width="12.7109375" bestFit="1" customWidth="1"/>
  </cols>
  <sheetData>
    <row r="1" spans="1:17" ht="15.75" thickBot="1" x14ac:dyDescent="0.3"/>
    <row r="2" spans="1:17" ht="16.5" thickBot="1" x14ac:dyDescent="0.3">
      <c r="A2" s="7" t="s">
        <v>5</v>
      </c>
      <c r="E2" s="12" t="s">
        <v>9</v>
      </c>
      <c r="H2" s="14">
        <f>AVERAGE(C9,C17,C25,C33)</f>
        <v>4331100.2200000007</v>
      </c>
      <c r="O2" s="94" t="s">
        <v>11</v>
      </c>
      <c r="P2" s="95"/>
      <c r="Q2" s="96"/>
    </row>
    <row r="3" spans="1:17" x14ac:dyDescent="0.25">
      <c r="B3" s="10" t="s">
        <v>32</v>
      </c>
      <c r="C3" s="8" t="s">
        <v>34</v>
      </c>
      <c r="E3" s="10" t="s">
        <v>34</v>
      </c>
      <c r="J3" s="10" t="s">
        <v>10</v>
      </c>
      <c r="L3" s="10" t="s">
        <v>11</v>
      </c>
      <c r="O3" s="10" t="s">
        <v>38</v>
      </c>
      <c r="P3" s="10" t="s">
        <v>39</v>
      </c>
      <c r="Q3" s="10" t="s">
        <v>31</v>
      </c>
    </row>
    <row r="4" spans="1:17" ht="15.75" thickBot="1" x14ac:dyDescent="0.3">
      <c r="B4" s="11" t="s">
        <v>33</v>
      </c>
      <c r="C4" s="9" t="s">
        <v>35</v>
      </c>
      <c r="E4" s="11" t="s">
        <v>35</v>
      </c>
      <c r="J4" s="11" t="s">
        <v>36</v>
      </c>
      <c r="L4" s="11" t="s">
        <v>37</v>
      </c>
      <c r="O4" s="11" t="s">
        <v>37</v>
      </c>
      <c r="P4" s="11" t="s">
        <v>37</v>
      </c>
      <c r="Q4" s="11" t="s">
        <v>12</v>
      </c>
    </row>
    <row r="5" spans="1:17" x14ac:dyDescent="0.25">
      <c r="B5" s="6"/>
      <c r="C5" s="6"/>
      <c r="E5" s="6"/>
    </row>
    <row r="6" spans="1:17" x14ac:dyDescent="0.25">
      <c r="A6" t="s">
        <v>0</v>
      </c>
      <c r="B6" s="5">
        <v>7.8120000000000003</v>
      </c>
      <c r="C6" s="5">
        <v>622296.02099999995</v>
      </c>
      <c r="E6" s="4">
        <f>C6/C$9*$H$2</f>
        <v>632561.90429680352</v>
      </c>
      <c r="J6">
        <v>80</v>
      </c>
      <c r="L6" s="1">
        <f>E6/J6</f>
        <v>7907.0238037100444</v>
      </c>
      <c r="O6" s="1">
        <f>AVERAGE(L6,L14,L22,L30)</f>
        <v>6727.5492894410509</v>
      </c>
      <c r="P6" s="1">
        <f>STDEV(L6,L14,L22,L30)</f>
        <v>869.69890268852521</v>
      </c>
      <c r="Q6" s="3">
        <f>P6/O6</f>
        <v>0.1292742520747526</v>
      </c>
    </row>
    <row r="7" spans="1:17" x14ac:dyDescent="0.25">
      <c r="A7" t="s">
        <v>1</v>
      </c>
      <c r="B7" s="5">
        <v>12.303000000000001</v>
      </c>
      <c r="C7" s="5">
        <v>3621380.3709999998</v>
      </c>
      <c r="E7" s="4">
        <f>C7/C$9*$H$2</f>
        <v>3681121.5022421372</v>
      </c>
      <c r="J7">
        <v>80</v>
      </c>
      <c r="L7" s="1">
        <f t="shared" ref="L7:L10" si="0">E7/J7</f>
        <v>46014.018778026715</v>
      </c>
      <c r="O7" s="1">
        <f>AVERAGE(L7,L15,L23,L31)</f>
        <v>36200.25578326299</v>
      </c>
      <c r="P7" s="1">
        <f>STDEV(L7,L15,L23,L31)</f>
        <v>7294.4721782182387</v>
      </c>
      <c r="Q7" s="3">
        <f t="shared" ref="Q7:Q10" si="1">P7/O7</f>
        <v>0.2015033325148714</v>
      </c>
    </row>
    <row r="8" spans="1:17" x14ac:dyDescent="0.25">
      <c r="A8" t="s">
        <v>2</v>
      </c>
      <c r="B8" s="5">
        <v>19.614999999999998</v>
      </c>
      <c r="C8" s="5">
        <v>2804719.2379999999</v>
      </c>
      <c r="E8" s="4">
        <f>C8/C$9*$H$2</f>
        <v>2850988.0865961048</v>
      </c>
      <c r="J8">
        <v>80</v>
      </c>
      <c r="L8" s="1">
        <f t="shared" si="0"/>
        <v>35637.351082451307</v>
      </c>
      <c r="O8" s="1">
        <f>AVERAGE(L8,L16,L24,L32)</f>
        <v>29798.544640010063</v>
      </c>
      <c r="P8" s="1">
        <f>STDEV(L8,L16,L24,L32)</f>
        <v>5383.8988191666649</v>
      </c>
      <c r="Q8" s="3">
        <f t="shared" si="1"/>
        <v>0.18067656941667493</v>
      </c>
    </row>
    <row r="9" spans="1:17" x14ac:dyDescent="0.25">
      <c r="A9" t="s">
        <v>3</v>
      </c>
      <c r="B9" s="5">
        <v>24.837</v>
      </c>
      <c r="C9" s="5">
        <v>4260810.5470000003</v>
      </c>
      <c r="E9" s="4">
        <f>C9/C$9*$H$2</f>
        <v>4331100.2200000007</v>
      </c>
      <c r="L9" s="1"/>
      <c r="P9" s="1"/>
      <c r="Q9" s="3"/>
    </row>
    <row r="10" spans="1:17" x14ac:dyDescent="0.25">
      <c r="A10" t="s">
        <v>4</v>
      </c>
      <c r="B10" s="5">
        <v>26.832999999999998</v>
      </c>
      <c r="C10" s="5">
        <v>1073332.2749999999</v>
      </c>
      <c r="E10" s="4">
        <f>C10/C$9*$H$2</f>
        <v>1091038.8061395306</v>
      </c>
      <c r="J10">
        <v>80</v>
      </c>
      <c r="L10" s="1">
        <f t="shared" si="0"/>
        <v>13637.985076744133</v>
      </c>
      <c r="O10" s="1">
        <f>AVERAGE(L10,L18,L26,L34)</f>
        <v>12948.488946422163</v>
      </c>
      <c r="P10" s="1">
        <f>STDEV(L10,L18,L26,L34)</f>
        <v>470.74195844277648</v>
      </c>
      <c r="Q10" s="3">
        <f t="shared" si="1"/>
        <v>3.6354972413429651E-2</v>
      </c>
    </row>
    <row r="12" spans="1:17" ht="15.75" x14ac:dyDescent="0.25">
      <c r="A12" s="7" t="s">
        <v>6</v>
      </c>
    </row>
    <row r="14" spans="1:17" x14ac:dyDescent="0.25">
      <c r="A14" t="s">
        <v>0</v>
      </c>
      <c r="B14" s="5">
        <v>7.8049999999999997</v>
      </c>
      <c r="C14" s="5">
        <v>395785.49200000003</v>
      </c>
      <c r="E14" s="4">
        <f>C14/C$17*$H$2</f>
        <v>411520.78892675834</v>
      </c>
      <c r="J14">
        <v>60</v>
      </c>
      <c r="L14" s="1">
        <f>E14/J14</f>
        <v>6858.6798154459721</v>
      </c>
    </row>
    <row r="15" spans="1:17" x14ac:dyDescent="0.25">
      <c r="A15" t="s">
        <v>1</v>
      </c>
      <c r="B15" s="5">
        <v>12.298</v>
      </c>
      <c r="C15" s="5">
        <v>2111459.2289999998</v>
      </c>
      <c r="E15" s="4">
        <f>C15/C$17*$H$2</f>
        <v>2195404.7969619986</v>
      </c>
      <c r="J15">
        <v>60</v>
      </c>
      <c r="L15" s="1">
        <f>E15/J15</f>
        <v>36590.079949366642</v>
      </c>
    </row>
    <row r="16" spans="1:17" x14ac:dyDescent="0.25">
      <c r="A16" t="s">
        <v>2</v>
      </c>
      <c r="B16" s="5">
        <v>19.61</v>
      </c>
      <c r="C16" s="5">
        <v>1887416.382</v>
      </c>
      <c r="E16" s="4">
        <f>C16/C$17*$H$2</f>
        <v>1962454.648423363</v>
      </c>
      <c r="J16">
        <v>60</v>
      </c>
      <c r="L16" s="1">
        <f t="shared" ref="L16:L18" si="2">E16/J16</f>
        <v>32707.577473722715</v>
      </c>
    </row>
    <row r="17" spans="1:21" x14ac:dyDescent="0.25">
      <c r="A17" t="s">
        <v>3</v>
      </c>
      <c r="B17" s="5">
        <v>24.835000000000001</v>
      </c>
      <c r="C17" s="5">
        <v>4165492.1880000001</v>
      </c>
      <c r="E17" s="4">
        <f>C17/C$17*$H$2</f>
        <v>4331100.2200000007</v>
      </c>
      <c r="L17" s="1"/>
      <c r="R17" s="2"/>
      <c r="S17" s="2"/>
      <c r="T17" s="2"/>
      <c r="U17" s="2"/>
    </row>
    <row r="18" spans="1:21" x14ac:dyDescent="0.25">
      <c r="A18" t="s">
        <v>4</v>
      </c>
      <c r="B18" s="5">
        <v>26.832000000000001</v>
      </c>
      <c r="C18" s="5">
        <v>742217.59</v>
      </c>
      <c r="E18" s="4">
        <f>C18/C$17*$H$2</f>
        <v>771726.03434417245</v>
      </c>
      <c r="J18">
        <v>60</v>
      </c>
      <c r="L18" s="1">
        <f t="shared" si="2"/>
        <v>12862.100572402875</v>
      </c>
      <c r="R18" s="2"/>
      <c r="S18" s="2"/>
      <c r="T18" s="2"/>
      <c r="U18" s="2"/>
    </row>
    <row r="19" spans="1:21" x14ac:dyDescent="0.25">
      <c r="R19" s="2"/>
      <c r="S19" s="2"/>
      <c r="T19" s="2"/>
      <c r="U19" s="2"/>
    </row>
    <row r="20" spans="1:21" ht="15.75" x14ac:dyDescent="0.25">
      <c r="A20" s="7" t="s">
        <v>7</v>
      </c>
      <c r="R20" s="2"/>
      <c r="S20" s="2"/>
      <c r="T20" s="2"/>
      <c r="U20" s="2"/>
    </row>
    <row r="22" spans="1:21" x14ac:dyDescent="0.25">
      <c r="A22" t="s">
        <v>0</v>
      </c>
      <c r="B22" s="5">
        <v>7.8</v>
      </c>
      <c r="C22" s="5">
        <v>245652.649</v>
      </c>
      <c r="E22" s="4">
        <f>C22/C$25*$H$2</f>
        <v>244132.58185904531</v>
      </c>
      <c r="J22">
        <v>40</v>
      </c>
      <c r="L22" s="1">
        <f>E22/J22</f>
        <v>6103.3145464761328</v>
      </c>
    </row>
    <row r="23" spans="1:21" x14ac:dyDescent="0.25">
      <c r="A23" t="s">
        <v>1</v>
      </c>
      <c r="B23" s="5">
        <v>12.292</v>
      </c>
      <c r="C23" s="5">
        <v>1346544.6780000001</v>
      </c>
      <c r="E23" s="4">
        <f>C23/C$25*$H$2</f>
        <v>1338212.4319314661</v>
      </c>
      <c r="J23">
        <v>40</v>
      </c>
      <c r="L23" s="1">
        <f t="shared" ref="L23:L26" si="3">E23/J23</f>
        <v>33455.31079828665</v>
      </c>
      <c r="R23" s="2"/>
      <c r="S23" s="2"/>
      <c r="T23" s="2"/>
      <c r="U23" s="2"/>
    </row>
    <row r="24" spans="1:21" x14ac:dyDescent="0.25">
      <c r="A24" t="s">
        <v>2</v>
      </c>
      <c r="B24" s="5">
        <v>19.608000000000001</v>
      </c>
      <c r="C24" s="5">
        <v>1093854.2479999999</v>
      </c>
      <c r="E24" s="4">
        <f>C24/C$25*$H$2</f>
        <v>1087085.6179601972</v>
      </c>
      <c r="J24">
        <v>40</v>
      </c>
      <c r="L24" s="1">
        <f t="shared" si="3"/>
        <v>27177.140449004928</v>
      </c>
      <c r="R24" s="2"/>
      <c r="S24" s="2"/>
      <c r="T24" s="2"/>
      <c r="U24" s="2"/>
    </row>
    <row r="25" spans="1:21" x14ac:dyDescent="0.25">
      <c r="A25" t="s">
        <v>3</v>
      </c>
      <c r="B25" s="5">
        <v>24.838000000000001</v>
      </c>
      <c r="C25" s="5">
        <v>4358067.3830000004</v>
      </c>
      <c r="E25" s="4">
        <f>C25/C$25*$H$2</f>
        <v>4331100.2200000007</v>
      </c>
      <c r="L25" s="1"/>
      <c r="R25" s="2"/>
      <c r="S25" s="2"/>
      <c r="T25" s="2"/>
      <c r="U25" s="2"/>
    </row>
    <row r="26" spans="1:21" x14ac:dyDescent="0.25">
      <c r="A26" t="s">
        <v>4</v>
      </c>
      <c r="B26" s="5">
        <v>26.832999999999998</v>
      </c>
      <c r="C26" s="5">
        <v>509241.364</v>
      </c>
      <c r="E26" s="4">
        <f>C26/C$25*$H$2</f>
        <v>506090.24363804795</v>
      </c>
      <c r="J26">
        <v>40</v>
      </c>
      <c r="L26" s="1">
        <f t="shared" si="3"/>
        <v>12652.256090951199</v>
      </c>
      <c r="R26" s="2"/>
      <c r="S26" s="2"/>
      <c r="T26" s="2"/>
      <c r="U26" s="2"/>
    </row>
    <row r="28" spans="1:21" ht="15.75" x14ac:dyDescent="0.25">
      <c r="A28" s="7" t="s">
        <v>8</v>
      </c>
    </row>
    <row r="30" spans="1:21" x14ac:dyDescent="0.25">
      <c r="A30" t="s">
        <v>0</v>
      </c>
      <c r="B30" s="5">
        <v>7.8129999999999997</v>
      </c>
      <c r="C30" s="5">
        <v>126652.061</v>
      </c>
      <c r="E30" s="4">
        <f>C30/C$33*$H$2</f>
        <v>120823.57984264105</v>
      </c>
      <c r="J30">
        <v>20</v>
      </c>
      <c r="L30" s="1">
        <f>E30/J30</f>
        <v>6041.1789921320524</v>
      </c>
    </row>
    <row r="31" spans="1:21" x14ac:dyDescent="0.25">
      <c r="A31" t="s">
        <v>1</v>
      </c>
      <c r="B31" s="5">
        <v>12.303000000000001</v>
      </c>
      <c r="C31" s="5">
        <v>602561.951</v>
      </c>
      <c r="E31" s="4">
        <f>C31/C$33*$H$2</f>
        <v>574832.27214743919</v>
      </c>
      <c r="J31">
        <v>20</v>
      </c>
      <c r="L31" s="1">
        <f t="shared" ref="L31:L34" si="4">E31/J31</f>
        <v>28741.613607371961</v>
      </c>
    </row>
    <row r="32" spans="1:21" x14ac:dyDescent="0.25">
      <c r="A32" t="s">
        <v>2</v>
      </c>
      <c r="B32" s="5">
        <v>19.614999999999998</v>
      </c>
      <c r="C32" s="5">
        <v>496280.853</v>
      </c>
      <c r="E32" s="4">
        <f>C32/C$33*$H$2</f>
        <v>473442.19109722588</v>
      </c>
      <c r="J32">
        <v>20</v>
      </c>
      <c r="L32" s="1">
        <f t="shared" si="4"/>
        <v>23672.109554861294</v>
      </c>
    </row>
    <row r="33" spans="1:20" x14ac:dyDescent="0.25">
      <c r="A33" t="s">
        <v>3</v>
      </c>
      <c r="B33" s="5">
        <v>24.837</v>
      </c>
      <c r="C33" s="5">
        <v>4540030.7620000001</v>
      </c>
      <c r="E33" s="4">
        <f>C33/C$33*$H$2</f>
        <v>4331100.2200000007</v>
      </c>
      <c r="L33" s="1"/>
    </row>
    <row r="34" spans="1:20" x14ac:dyDescent="0.25">
      <c r="A34" t="s">
        <v>4</v>
      </c>
      <c r="B34" s="5">
        <v>26.835000000000001</v>
      </c>
      <c r="C34" s="5">
        <v>265028.80900000001</v>
      </c>
      <c r="E34" s="4">
        <f>C34/C$33*$H$2</f>
        <v>252832.28091180898</v>
      </c>
      <c r="J34">
        <v>20</v>
      </c>
      <c r="L34" s="1">
        <f t="shared" si="4"/>
        <v>12641.61404559045</v>
      </c>
    </row>
    <row r="35" spans="1:20" ht="15.75" thickBot="1" x14ac:dyDescent="0.3">
      <c r="E35" s="4"/>
      <c r="L35" s="1"/>
    </row>
    <row r="36" spans="1:20" ht="24" thickBot="1" x14ac:dyDescent="0.4">
      <c r="A36" s="91" t="s">
        <v>70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3"/>
    </row>
    <row r="37" spans="1:20" ht="15.75" thickBot="1" x14ac:dyDescent="0.3"/>
    <row r="38" spans="1:20" ht="15.75" thickBot="1" x14ac:dyDescent="0.3">
      <c r="A38" s="15" t="s">
        <v>44</v>
      </c>
      <c r="N38" s="10" t="s">
        <v>40</v>
      </c>
      <c r="R38" s="10" t="s">
        <v>42</v>
      </c>
      <c r="S38" s="10" t="s">
        <v>39</v>
      </c>
      <c r="T38" s="10" t="s">
        <v>31</v>
      </c>
    </row>
    <row r="39" spans="1:20" ht="15.75" thickBot="1" x14ac:dyDescent="0.3">
      <c r="N39" s="11" t="s">
        <v>36</v>
      </c>
      <c r="P39" s="13" t="str">
        <f>A38</f>
        <v>BLK A</v>
      </c>
      <c r="R39" s="11" t="s">
        <v>37</v>
      </c>
      <c r="S39" s="11" t="s">
        <v>37</v>
      </c>
      <c r="T39" s="11" t="s">
        <v>12</v>
      </c>
    </row>
    <row r="40" spans="1:20" x14ac:dyDescent="0.25">
      <c r="A40" t="s">
        <v>0</v>
      </c>
      <c r="B40">
        <v>7.8079999999999998</v>
      </c>
      <c r="C40">
        <v>93667.808999999994</v>
      </c>
      <c r="E40" s="1">
        <f>C40/C$43*$H$2</f>
        <v>148472.29456657462</v>
      </c>
      <c r="J40" s="1">
        <f>E40/O$6</f>
        <v>22.069298667139194</v>
      </c>
      <c r="N40" s="1">
        <f>J40*0.001*4/0.02</f>
        <v>4.4138597334278389</v>
      </c>
    </row>
    <row r="41" spans="1:20" x14ac:dyDescent="0.25">
      <c r="A41" t="s">
        <v>13</v>
      </c>
      <c r="B41">
        <v>12.298</v>
      </c>
      <c r="C41">
        <v>10597.388000000001</v>
      </c>
      <c r="E41" s="1">
        <f>C41/C$43*$H$2</f>
        <v>16797.857551811459</v>
      </c>
      <c r="J41" s="1">
        <f>E41/O$7</f>
        <v>0.46402593540728149</v>
      </c>
      <c r="N41" s="1">
        <f t="shared" ref="N41:N42" si="5">J41*0.001*4/0.02</f>
        <v>9.2805187081456297E-2</v>
      </c>
      <c r="P41" t="str">
        <f t="shared" ref="P41:P45" si="6">A40</f>
        <v>Chloroform</v>
      </c>
      <c r="R41" s="17">
        <f>AVERAGE(N40,N48)</f>
        <v>4.8751687162240778</v>
      </c>
      <c r="S41" s="16">
        <f>STDEV(N40,N48)</f>
        <v>0.65238941991497723</v>
      </c>
      <c r="T41" s="3">
        <f>S41/R41</f>
        <v>0.13381883948834222</v>
      </c>
    </row>
    <row r="42" spans="1:20" x14ac:dyDescent="0.25">
      <c r="A42" t="s">
        <v>14</v>
      </c>
      <c r="B42">
        <v>19.613</v>
      </c>
      <c r="C42">
        <v>0</v>
      </c>
      <c r="E42" s="1">
        <f>C42/C$43*$H$2</f>
        <v>0</v>
      </c>
      <c r="J42" s="1">
        <f>E42/O$8</f>
        <v>0</v>
      </c>
      <c r="N42" s="1">
        <f t="shared" si="5"/>
        <v>0</v>
      </c>
      <c r="P42" t="str">
        <f t="shared" si="6"/>
        <v>Bromodichloromethane</v>
      </c>
      <c r="R42" s="17">
        <f t="shared" ref="R42:R45" si="7">AVERAGE(N41,N49)</f>
        <v>0.11276138737796455</v>
      </c>
      <c r="S42" s="16">
        <f t="shared" ref="S42:S45" si="8">STDEV(N41,N49)</f>
        <v>2.8222329112755937E-2</v>
      </c>
      <c r="T42" s="3">
        <f t="shared" ref="T42:T45" si="9">S42/R42</f>
        <v>0.25028362783580871</v>
      </c>
    </row>
    <row r="43" spans="1:20" x14ac:dyDescent="0.25">
      <c r="A43" t="s">
        <v>15</v>
      </c>
      <c r="B43">
        <v>24.843</v>
      </c>
      <c r="C43">
        <v>2732393.0660000001</v>
      </c>
      <c r="E43" s="1">
        <f>C43/C$43*$H$2</f>
        <v>4331100.2200000007</v>
      </c>
      <c r="J43" s="1"/>
      <c r="N43" s="1"/>
      <c r="P43" t="str">
        <f t="shared" si="6"/>
        <v>Dichlorobromomethane</v>
      </c>
      <c r="R43" s="17">
        <f t="shared" si="7"/>
        <v>0</v>
      </c>
      <c r="S43" s="16">
        <f t="shared" si="8"/>
        <v>0</v>
      </c>
      <c r="T43" s="3" t="e">
        <f t="shared" si="9"/>
        <v>#DIV/0!</v>
      </c>
    </row>
    <row r="44" spans="1:20" x14ac:dyDescent="0.25">
      <c r="A44" t="s">
        <v>4</v>
      </c>
      <c r="B44">
        <v>26.832000000000001</v>
      </c>
      <c r="C44">
        <v>0</v>
      </c>
      <c r="E44" s="1">
        <f>C44/C$43*$H$2</f>
        <v>0</v>
      </c>
      <c r="J44" s="1">
        <f>E44/O$10</f>
        <v>0</v>
      </c>
      <c r="N44" s="1">
        <f t="shared" ref="N44" si="10">J44*0.001*4/0.02</f>
        <v>0</v>
      </c>
      <c r="P44" t="str">
        <f t="shared" si="6"/>
        <v>1,2-Dibromopropane</v>
      </c>
      <c r="R44" s="17" t="e">
        <f t="shared" si="7"/>
        <v>#DIV/0!</v>
      </c>
      <c r="S44" s="16" t="e">
        <f t="shared" si="8"/>
        <v>#DIV/0!</v>
      </c>
      <c r="T44" s="3" t="e">
        <f t="shared" si="9"/>
        <v>#DIV/0!</v>
      </c>
    </row>
    <row r="45" spans="1:20" x14ac:dyDescent="0.25">
      <c r="P45" t="str">
        <f t="shared" si="6"/>
        <v>Bromoform</v>
      </c>
      <c r="R45" s="17">
        <f t="shared" si="7"/>
        <v>0</v>
      </c>
      <c r="S45" s="16">
        <f t="shared" si="8"/>
        <v>0</v>
      </c>
      <c r="T45" s="3" t="e">
        <f t="shared" si="9"/>
        <v>#DIV/0!</v>
      </c>
    </row>
    <row r="46" spans="1:20" x14ac:dyDescent="0.25">
      <c r="A46" s="15" t="s">
        <v>45</v>
      </c>
    </row>
    <row r="48" spans="1:20" x14ac:dyDescent="0.25">
      <c r="A48" t="s">
        <v>0</v>
      </c>
      <c r="B48">
        <v>7.8079999999999998</v>
      </c>
      <c r="C48">
        <v>108246.95600000001</v>
      </c>
      <c r="E48" s="1">
        <f>C48/C$51*$H$2</f>
        <v>179507.0837608107</v>
      </c>
      <c r="J48" s="1">
        <f>E48/O$6</f>
        <v>26.682388495101577</v>
      </c>
      <c r="N48" s="1">
        <f>J48*0.001*4/0.02</f>
        <v>5.3364776990203158</v>
      </c>
    </row>
    <row r="49" spans="1:20" x14ac:dyDescent="0.25">
      <c r="A49" t="s">
        <v>13</v>
      </c>
      <c r="B49">
        <v>12.298</v>
      </c>
      <c r="C49">
        <v>14485.858</v>
      </c>
      <c r="E49" s="1">
        <f>C49/C$51*$H$2</f>
        <v>24022.053103767736</v>
      </c>
      <c r="J49" s="1">
        <f>E49/O$7</f>
        <v>0.66358793837236407</v>
      </c>
      <c r="N49" s="1">
        <f t="shared" ref="N49:N50" si="11">J49*0.001*4/0.02</f>
        <v>0.13271758767447281</v>
      </c>
    </row>
    <row r="50" spans="1:20" x14ac:dyDescent="0.25">
      <c r="A50" t="s">
        <v>14</v>
      </c>
      <c r="B50">
        <v>19.613</v>
      </c>
      <c r="C50">
        <v>0</v>
      </c>
      <c r="E50" s="1">
        <f>C50/C$51*$H$2</f>
        <v>0</v>
      </c>
      <c r="J50" s="1">
        <f>E50/O$8</f>
        <v>0</v>
      </c>
      <c r="N50" s="1">
        <f t="shared" si="11"/>
        <v>0</v>
      </c>
    </row>
    <row r="51" spans="1:20" x14ac:dyDescent="0.25">
      <c r="A51" t="s">
        <v>15</v>
      </c>
      <c r="B51">
        <v>24.843</v>
      </c>
      <c r="C51">
        <v>2611754.395</v>
      </c>
      <c r="E51" s="1">
        <f>C51/C$51*$H$2</f>
        <v>4331100.2200000007</v>
      </c>
      <c r="J51" s="1"/>
      <c r="N51" s="1"/>
    </row>
    <row r="52" spans="1:20" x14ac:dyDescent="0.25">
      <c r="A52" t="s">
        <v>4</v>
      </c>
      <c r="B52">
        <v>26.832000000000001</v>
      </c>
      <c r="C52">
        <v>0</v>
      </c>
      <c r="E52" s="1">
        <f>C52/C$51*$H$2</f>
        <v>0</v>
      </c>
      <c r="J52" s="1">
        <f>E52/O$10</f>
        <v>0</v>
      </c>
      <c r="N52" s="1">
        <f t="shared" ref="N52" si="12">J52*0.001*4/0.02</f>
        <v>0</v>
      </c>
    </row>
    <row r="54" spans="1:20" ht="15.75" thickBot="1" x14ac:dyDescent="0.3">
      <c r="A54" t="s">
        <v>58</v>
      </c>
      <c r="B54"/>
      <c r="C54"/>
    </row>
    <row r="55" spans="1:20" ht="15.75" thickBot="1" x14ac:dyDescent="0.3">
      <c r="B55"/>
      <c r="C55"/>
      <c r="P55" s="13" t="str">
        <f>A54</f>
        <v>SAND1 T3 A</v>
      </c>
    </row>
    <row r="56" spans="1:20" x14ac:dyDescent="0.25">
      <c r="A56" t="s">
        <v>0</v>
      </c>
      <c r="B56">
        <v>7.8079999999999998</v>
      </c>
      <c r="C56">
        <v>2219911.6209999998</v>
      </c>
      <c r="E56" s="1">
        <f>C56/C$59*$H$2</f>
        <v>8538672.3381896093</v>
      </c>
      <c r="J56" s="1">
        <f>E56/O$6</f>
        <v>1269.2099263532907</v>
      </c>
      <c r="N56" s="1">
        <f>J56*0.001*4/0.02</f>
        <v>253.84198527065814</v>
      </c>
    </row>
    <row r="57" spans="1:20" x14ac:dyDescent="0.25">
      <c r="A57" t="s">
        <v>13</v>
      </c>
      <c r="B57">
        <v>12.298</v>
      </c>
      <c r="C57">
        <v>1189854.6140000001</v>
      </c>
      <c r="E57" s="1">
        <f>C57/C$59*$H$2</f>
        <v>4576659.0808927864</v>
      </c>
      <c r="J57" s="1">
        <f>E57/O$7</f>
        <v>126.42615312703902</v>
      </c>
      <c r="N57" s="1">
        <f t="shared" ref="N57:N58" si="13">J57*0.001*4/0.02</f>
        <v>25.285230625407806</v>
      </c>
      <c r="P57" t="str">
        <f t="shared" ref="P57:P61" si="14">A56</f>
        <v>Chloroform</v>
      </c>
      <c r="R57" s="1">
        <f>AVERAGE(N56,N64)</f>
        <v>265.28000570399075</v>
      </c>
      <c r="S57" s="16">
        <f>STDEV(N56,N64)</f>
        <v>16.175803623519563</v>
      </c>
      <c r="T57" s="3">
        <f>S57/R57</f>
        <v>6.097633924800621E-2</v>
      </c>
    </row>
    <row r="58" spans="1:20" x14ac:dyDescent="0.25">
      <c r="A58" t="s">
        <v>14</v>
      </c>
      <c r="B58">
        <v>19.613</v>
      </c>
      <c r="C58">
        <v>81511.513000000006</v>
      </c>
      <c r="E58" s="1">
        <f>C58/C$59*$H$2</f>
        <v>313526.04072749382</v>
      </c>
      <c r="J58" s="1">
        <f>E58/O$8</f>
        <v>10.521521923809898</v>
      </c>
      <c r="N58" s="1">
        <f t="shared" si="13"/>
        <v>2.1043043847619796</v>
      </c>
      <c r="P58" t="str">
        <f t="shared" si="14"/>
        <v>Bromodichloromethane</v>
      </c>
      <c r="R58" s="1">
        <f t="shared" ref="R58:R61" si="15">AVERAGE(N57,N65)</f>
        <v>26.660825419685299</v>
      </c>
      <c r="S58" s="16">
        <f t="shared" ref="S58:S61" si="16">STDEV(N57,N65)</f>
        <v>1.9453848143970582</v>
      </c>
      <c r="T58" s="3">
        <f t="shared" ref="T58:T61" si="17">S58/R58</f>
        <v>7.2967913925150382E-2</v>
      </c>
    </row>
    <row r="59" spans="1:20" x14ac:dyDescent="0.25">
      <c r="A59" t="s">
        <v>15</v>
      </c>
      <c r="B59">
        <v>24.843</v>
      </c>
      <c r="C59">
        <v>1126013.4280000001</v>
      </c>
      <c r="E59" s="1">
        <f>C59/C$59*$H$2</f>
        <v>4331100.2200000007</v>
      </c>
      <c r="J59" s="1"/>
      <c r="N59" s="1"/>
      <c r="P59" t="str">
        <f t="shared" si="14"/>
        <v>Dichlorobromomethane</v>
      </c>
      <c r="R59" s="1">
        <f t="shared" si="15"/>
        <v>2.1361718877351219</v>
      </c>
      <c r="S59" s="16">
        <f t="shared" si="16"/>
        <v>4.506745490358282E-2</v>
      </c>
      <c r="T59" s="3">
        <f t="shared" si="17"/>
        <v>2.1097298004125326E-2</v>
      </c>
    </row>
    <row r="60" spans="1:20" x14ac:dyDescent="0.25">
      <c r="A60" t="s">
        <v>4</v>
      </c>
      <c r="B60">
        <v>26.832000000000001</v>
      </c>
      <c r="C60">
        <v>0</v>
      </c>
      <c r="E60" s="1">
        <f>C60/C$59*$H$2</f>
        <v>0</v>
      </c>
      <c r="J60" s="1">
        <f>E60/O$10</f>
        <v>0</v>
      </c>
      <c r="N60" s="1">
        <f t="shared" ref="N60" si="18">J60*0.001*4/0.02</f>
        <v>0</v>
      </c>
      <c r="P60" t="str">
        <f t="shared" si="14"/>
        <v>1,2-Dibromopropane</v>
      </c>
      <c r="R60" s="1"/>
      <c r="S60" s="16"/>
      <c r="T60" s="3"/>
    </row>
    <row r="61" spans="1:20" x14ac:dyDescent="0.25">
      <c r="E61" s="1"/>
      <c r="J61" s="1"/>
      <c r="N61" s="1"/>
      <c r="P61" t="str">
        <f t="shared" si="14"/>
        <v>Bromoform</v>
      </c>
      <c r="R61" s="1">
        <f t="shared" si="15"/>
        <v>0</v>
      </c>
      <c r="S61" s="16">
        <f t="shared" si="16"/>
        <v>0</v>
      </c>
      <c r="T61" s="3" t="e">
        <f t="shared" si="17"/>
        <v>#DIV/0!</v>
      </c>
    </row>
    <row r="62" spans="1:20" x14ac:dyDescent="0.25">
      <c r="A62" t="s">
        <v>59</v>
      </c>
      <c r="B62"/>
      <c r="C62"/>
      <c r="N62" s="90">
        <f>SUM(N56:N60)</f>
        <v>281.23152028082791</v>
      </c>
    </row>
    <row r="63" spans="1:20" x14ac:dyDescent="0.25">
      <c r="B63"/>
      <c r="C63"/>
      <c r="R63" s="1">
        <f>SUM(R57:R61)</f>
        <v>294.07700301141119</v>
      </c>
    </row>
    <row r="64" spans="1:20" x14ac:dyDescent="0.25">
      <c r="A64" t="s">
        <v>0</v>
      </c>
      <c r="B64">
        <v>7.8079999999999998</v>
      </c>
      <c r="C64">
        <v>2745608.1540000001</v>
      </c>
      <c r="E64" s="1">
        <f>C64/C$67*$H$2</f>
        <v>9308170.8005784005</v>
      </c>
      <c r="J64" s="1">
        <f>E64/O$6</f>
        <v>1383.5901306866169</v>
      </c>
      <c r="N64" s="1">
        <f>J64*0.001*4/0.02</f>
        <v>276.71802613732336</v>
      </c>
    </row>
    <row r="65" spans="1:20" x14ac:dyDescent="0.25">
      <c r="A65" t="s">
        <v>13</v>
      </c>
      <c r="B65">
        <v>12.298</v>
      </c>
      <c r="C65">
        <v>1496850.4639999999</v>
      </c>
      <c r="E65" s="1">
        <f>C65/C$67*$H$2</f>
        <v>5074627.9149624901</v>
      </c>
      <c r="J65" s="1">
        <f>E65/O$7</f>
        <v>140.18210106981397</v>
      </c>
      <c r="N65" s="1">
        <f t="shared" ref="N65:N68" si="19">J65*0.001*4/0.02</f>
        <v>28.036420213962792</v>
      </c>
    </row>
    <row r="66" spans="1:20" x14ac:dyDescent="0.25">
      <c r="A66" t="s">
        <v>14</v>
      </c>
      <c r="B66">
        <v>19.613</v>
      </c>
      <c r="C66">
        <v>95281.028999999995</v>
      </c>
      <c r="E66" s="1">
        <f>C66/C$67*$H$2</f>
        <v>323022.09282660217</v>
      </c>
      <c r="J66" s="1">
        <f>E66/O$8</f>
        <v>10.840196953541321</v>
      </c>
      <c r="N66" s="1">
        <f t="shared" si="19"/>
        <v>2.1680393907082642</v>
      </c>
    </row>
    <row r="67" spans="1:20" x14ac:dyDescent="0.25">
      <c r="A67" t="s">
        <v>15</v>
      </c>
      <c r="B67">
        <v>24.843</v>
      </c>
      <c r="C67">
        <v>1277533.936</v>
      </c>
      <c r="E67" s="1">
        <f>C67/C$67*$H$2</f>
        <v>4331100.2200000007</v>
      </c>
      <c r="J67" s="1"/>
      <c r="N67" s="1"/>
    </row>
    <row r="68" spans="1:20" x14ac:dyDescent="0.25">
      <c r="A68" t="s">
        <v>4</v>
      </c>
      <c r="B68">
        <v>26.832000000000001</v>
      </c>
      <c r="C68">
        <v>0</v>
      </c>
      <c r="E68" s="1">
        <f>C68/C$67*$H$2</f>
        <v>0</v>
      </c>
      <c r="J68" s="1">
        <f>E68/O$10</f>
        <v>0</v>
      </c>
      <c r="N68" s="1">
        <f t="shared" si="19"/>
        <v>0</v>
      </c>
    </row>
    <row r="70" spans="1:20" ht="15.75" thickBot="1" x14ac:dyDescent="0.3">
      <c r="A70" t="s">
        <v>60</v>
      </c>
      <c r="B70"/>
      <c r="C70"/>
      <c r="N70" s="90">
        <f>SUM(N64:N68)</f>
        <v>306.92248574199442</v>
      </c>
    </row>
    <row r="71" spans="1:20" ht="15.75" thickBot="1" x14ac:dyDescent="0.3">
      <c r="B71"/>
      <c r="C71"/>
      <c r="P71" s="13" t="str">
        <f>A70</f>
        <v>SAND2 T3 A</v>
      </c>
    </row>
    <row r="72" spans="1:20" x14ac:dyDescent="0.25">
      <c r="A72" t="s">
        <v>0</v>
      </c>
      <c r="B72">
        <v>7.8079999999999998</v>
      </c>
      <c r="C72">
        <v>1960614.99</v>
      </c>
      <c r="E72" s="1">
        <f>C72/C$75*$H$2</f>
        <v>7522869.6385871368</v>
      </c>
      <c r="J72" s="1">
        <f>E72/O$6</f>
        <v>1118.2184351134147</v>
      </c>
      <c r="N72" s="1">
        <f>J72*0.001*4/0.02</f>
        <v>223.64368702268294</v>
      </c>
    </row>
    <row r="73" spans="1:20" x14ac:dyDescent="0.25">
      <c r="A73" t="s">
        <v>13</v>
      </c>
      <c r="B73">
        <v>12.298</v>
      </c>
      <c r="C73">
        <v>1082749.023</v>
      </c>
      <c r="E73" s="1">
        <f>C73/C$75*$H$2</f>
        <v>4154502.4356549401</v>
      </c>
      <c r="J73" s="1">
        <f>E73/O$7</f>
        <v>114.7644497466715</v>
      </c>
      <c r="N73" s="1">
        <f t="shared" ref="N73:N76" si="20">J73*0.001*4/0.02</f>
        <v>22.952889949334303</v>
      </c>
      <c r="P73" t="str">
        <f t="shared" ref="P73:P77" si="21">A72</f>
        <v>Chloroform</v>
      </c>
      <c r="R73" s="1">
        <f>AVERAGE(N72,N80)</f>
        <v>235.37948085217806</v>
      </c>
      <c r="S73" s="16">
        <f>STDEV(N72,N80)</f>
        <v>16.596918798886463</v>
      </c>
      <c r="T73" s="3">
        <f>S73/R73</f>
        <v>7.0511323836717876E-2</v>
      </c>
    </row>
    <row r="74" spans="1:20" x14ac:dyDescent="0.25">
      <c r="A74" t="s">
        <v>14</v>
      </c>
      <c r="B74">
        <v>19.613</v>
      </c>
      <c r="C74">
        <v>77307.281000000003</v>
      </c>
      <c r="E74" s="1">
        <f>C74/C$75*$H$2</f>
        <v>296627.63981857768</v>
      </c>
      <c r="J74" s="1">
        <f>E74/O$8</f>
        <v>9.9544337954109388</v>
      </c>
      <c r="N74" s="1">
        <f t="shared" si="20"/>
        <v>1.9908867590821877</v>
      </c>
      <c r="P74" t="str">
        <f t="shared" si="21"/>
        <v>Bromodichloromethane</v>
      </c>
      <c r="R74" s="1">
        <f t="shared" ref="R74:R77" si="22">AVERAGE(N73,N81)</f>
        <v>24.040747893134409</v>
      </c>
      <c r="S74" s="16">
        <f t="shared" ref="S74:S77" si="23">STDEV(N73,N81)</f>
        <v>1.5384634580574184</v>
      </c>
      <c r="T74" s="3">
        <f t="shared" ref="T74:T77" si="24">S74/R74</f>
        <v>6.3993993235825039E-2</v>
      </c>
    </row>
    <row r="75" spans="1:20" x14ac:dyDescent="0.25">
      <c r="A75" t="s">
        <v>15</v>
      </c>
      <c r="B75">
        <v>24.843</v>
      </c>
      <c r="C75">
        <v>1128774.048</v>
      </c>
      <c r="E75" s="1">
        <f>C75/C$75*$H$2</f>
        <v>4331100.2200000007</v>
      </c>
      <c r="J75" s="1"/>
      <c r="N75" s="1"/>
      <c r="P75" t="str">
        <f t="shared" si="21"/>
        <v>Dichlorobromomethane</v>
      </c>
      <c r="R75" s="1">
        <f t="shared" si="22"/>
        <v>2.0840370045853671</v>
      </c>
      <c r="S75" s="16">
        <f t="shared" si="23"/>
        <v>0.13173434052897987</v>
      </c>
      <c r="T75" s="3">
        <f t="shared" si="24"/>
        <v>6.3211133122460697E-2</v>
      </c>
    </row>
    <row r="76" spans="1:20" x14ac:dyDescent="0.25">
      <c r="A76" t="s">
        <v>4</v>
      </c>
      <c r="B76">
        <v>26.832000000000001</v>
      </c>
      <c r="C76">
        <v>0</v>
      </c>
      <c r="E76" s="1">
        <f>C76/C$75*$H$2</f>
        <v>0</v>
      </c>
      <c r="J76" s="1">
        <f>E76/O$10</f>
        <v>0</v>
      </c>
      <c r="N76" s="1">
        <f t="shared" si="20"/>
        <v>0</v>
      </c>
      <c r="P76" t="str">
        <f t="shared" si="21"/>
        <v>1,2-Dibromopropane</v>
      </c>
      <c r="R76" s="1"/>
      <c r="S76" s="16" t="e">
        <f t="shared" si="23"/>
        <v>#DIV/0!</v>
      </c>
      <c r="T76" s="3" t="e">
        <f t="shared" si="24"/>
        <v>#DIV/0!</v>
      </c>
    </row>
    <row r="77" spans="1:20" x14ac:dyDescent="0.25">
      <c r="P77" t="str">
        <f t="shared" si="21"/>
        <v>Bromoform</v>
      </c>
      <c r="R77" s="1">
        <f t="shared" si="22"/>
        <v>0</v>
      </c>
      <c r="S77" s="16">
        <f t="shared" si="23"/>
        <v>0</v>
      </c>
      <c r="T77" s="3" t="e">
        <f t="shared" si="24"/>
        <v>#DIV/0!</v>
      </c>
    </row>
    <row r="78" spans="1:20" x14ac:dyDescent="0.25">
      <c r="A78" t="s">
        <v>61</v>
      </c>
      <c r="B78"/>
      <c r="C78"/>
      <c r="N78" s="90">
        <f>SUM(N72:N76)</f>
        <v>248.58746373109943</v>
      </c>
    </row>
    <row r="79" spans="1:20" x14ac:dyDescent="0.25">
      <c r="B79"/>
      <c r="C79"/>
      <c r="R79" s="1">
        <f>SUM(R73:R77)</f>
        <v>261.5042657498978</v>
      </c>
    </row>
    <row r="80" spans="1:20" x14ac:dyDescent="0.25">
      <c r="A80" t="s">
        <v>0</v>
      </c>
      <c r="B80">
        <v>7.8079999999999998</v>
      </c>
      <c r="C80">
        <v>2192196.2889999999</v>
      </c>
      <c r="E80" s="1">
        <f>C80/C$83*$H$2</f>
        <v>8312400.9529736014</v>
      </c>
      <c r="J80" s="1">
        <f>E80/O$6</f>
        <v>1235.5763734083657</v>
      </c>
      <c r="N80" s="1">
        <f>J80*0.001*4/0.02</f>
        <v>247.11527468167316</v>
      </c>
    </row>
    <row r="81" spans="1:20" x14ac:dyDescent="0.25">
      <c r="A81" t="s">
        <v>13</v>
      </c>
      <c r="B81">
        <v>12.298</v>
      </c>
      <c r="C81">
        <v>1199507.568</v>
      </c>
      <c r="E81" s="1">
        <f>C81/C$83*$H$2</f>
        <v>4548309.7938691238</v>
      </c>
      <c r="J81" s="1">
        <f>E81/O$7</f>
        <v>125.64302918467257</v>
      </c>
      <c r="N81" s="1">
        <f t="shared" ref="N81:N84" si="25">J81*0.001*4/0.02</f>
        <v>25.128605836934515</v>
      </c>
    </row>
    <row r="82" spans="1:20" x14ac:dyDescent="0.25">
      <c r="A82" t="s">
        <v>14</v>
      </c>
      <c r="B82">
        <v>19.613</v>
      </c>
      <c r="C82">
        <v>85548.774999999994</v>
      </c>
      <c r="E82" s="1">
        <f>C82/C$83*$H$2</f>
        <v>324385.05730712158</v>
      </c>
      <c r="J82" s="1">
        <f>E82/O$8</f>
        <v>10.885936250442734</v>
      </c>
      <c r="N82" s="1">
        <f t="shared" si="25"/>
        <v>2.1771872500885467</v>
      </c>
    </row>
    <row r="83" spans="1:20" x14ac:dyDescent="0.25">
      <c r="A83" t="s">
        <v>15</v>
      </c>
      <c r="B83">
        <v>24.843</v>
      </c>
      <c r="C83">
        <v>1142223.7549999999</v>
      </c>
      <c r="E83" s="1">
        <f>C83/C$83*$H$2</f>
        <v>4331100.2200000007</v>
      </c>
      <c r="J83" s="1"/>
      <c r="N83" s="1"/>
    </row>
    <row r="84" spans="1:20" x14ac:dyDescent="0.25">
      <c r="A84" t="s">
        <v>4</v>
      </c>
      <c r="B84">
        <v>26.832000000000001</v>
      </c>
      <c r="C84">
        <v>0</v>
      </c>
      <c r="E84" s="1">
        <f>C84/C$83*$H$2</f>
        <v>0</v>
      </c>
      <c r="J84" s="1">
        <f>E84/O$10</f>
        <v>0</v>
      </c>
      <c r="N84" s="1">
        <f t="shared" si="25"/>
        <v>0</v>
      </c>
    </row>
    <row r="86" spans="1:20" ht="15.75" thickBot="1" x14ac:dyDescent="0.3">
      <c r="A86" t="s">
        <v>62</v>
      </c>
      <c r="B86"/>
      <c r="C86"/>
      <c r="N86" s="90">
        <f>SUM(N80:N84)</f>
        <v>274.42106776869622</v>
      </c>
    </row>
    <row r="87" spans="1:20" ht="15.75" thickBot="1" x14ac:dyDescent="0.3">
      <c r="B87"/>
      <c r="C87"/>
      <c r="P87" s="13" t="str">
        <f>A86</f>
        <v>GAC1 T3 A</v>
      </c>
    </row>
    <row r="88" spans="1:20" x14ac:dyDescent="0.25">
      <c r="A88" t="s">
        <v>0</v>
      </c>
      <c r="B88">
        <v>7.8079999999999998</v>
      </c>
      <c r="C88">
        <v>1986581.787</v>
      </c>
      <c r="E88" s="1">
        <f>C88/C$91*$H$2</f>
        <v>5982572.8194649601</v>
      </c>
      <c r="J88" s="1">
        <f>E88/O$6</f>
        <v>889.26480685242427</v>
      </c>
      <c r="N88" s="1">
        <f>J88*0.001*4/0.02</f>
        <v>177.85296137048485</v>
      </c>
    </row>
    <row r="89" spans="1:20" x14ac:dyDescent="0.25">
      <c r="A89" t="s">
        <v>13</v>
      </c>
      <c r="B89">
        <v>12.298</v>
      </c>
      <c r="C89">
        <v>1447655.3959999999</v>
      </c>
      <c r="E89" s="1">
        <f>C89/C$91*$H$2</f>
        <v>4359600.9390281318</v>
      </c>
      <c r="J89" s="1">
        <f>E89/O$7</f>
        <v>120.43011422708709</v>
      </c>
      <c r="N89" s="1">
        <f t="shared" ref="N89:N92" si="26">J89*0.001*4/0.02</f>
        <v>24.086022845417418</v>
      </c>
      <c r="P89" t="str">
        <f t="shared" ref="P89:P93" si="27">A88</f>
        <v>Chloroform</v>
      </c>
      <c r="R89" s="1">
        <f>AVERAGE(N88,N96)</f>
        <v>175.22531090395412</v>
      </c>
      <c r="S89" s="16">
        <f>STDEV(N88,N96)</f>
        <v>3.7160589269437407</v>
      </c>
      <c r="T89" s="3">
        <f>S89/R89</f>
        <v>2.1207318210898288E-2</v>
      </c>
    </row>
    <row r="90" spans="1:20" x14ac:dyDescent="0.25">
      <c r="A90" t="s">
        <v>14</v>
      </c>
      <c r="B90">
        <v>19.613</v>
      </c>
      <c r="C90">
        <v>164163.467</v>
      </c>
      <c r="E90" s="1">
        <f>C90/C$91*$H$2</f>
        <v>494376.77424117696</v>
      </c>
      <c r="J90" s="1">
        <f>E90/O$8</f>
        <v>16.590634885483119</v>
      </c>
      <c r="N90" s="1">
        <f t="shared" si="26"/>
        <v>3.318126977096624</v>
      </c>
      <c r="P90" t="str">
        <f t="shared" si="27"/>
        <v>Bromodichloromethane</v>
      </c>
      <c r="R90" s="1">
        <f t="shared" ref="R90:R93" si="28">AVERAGE(N89,N97)</f>
        <v>24.29606772796479</v>
      </c>
      <c r="S90" s="16">
        <f t="shared" ref="S90:S93" si="29">STDEV(N89,N97)</f>
        <v>0.29704832160555728</v>
      </c>
      <c r="T90" s="3">
        <f t="shared" ref="T90:T93" si="30">S90/R90</f>
        <v>1.2226189230764057E-2</v>
      </c>
    </row>
    <row r="91" spans="1:20" x14ac:dyDescent="0.25">
      <c r="A91" t="s">
        <v>15</v>
      </c>
      <c r="B91">
        <v>24.843</v>
      </c>
      <c r="C91">
        <v>1438191.406</v>
      </c>
      <c r="E91" s="1">
        <f>C91/C$91*$H$2</f>
        <v>4331100.2200000007</v>
      </c>
      <c r="J91" s="1"/>
      <c r="N91" s="1"/>
      <c r="P91" t="str">
        <f t="shared" si="27"/>
        <v>Dichlorobromomethane</v>
      </c>
      <c r="R91" s="1">
        <f t="shared" si="28"/>
        <v>3.320885887005026</v>
      </c>
      <c r="S91" s="16">
        <f t="shared" si="29"/>
        <v>3.9016878098276165E-3</v>
      </c>
      <c r="T91" s="3">
        <f t="shared" si="30"/>
        <v>1.1748936707206138E-3</v>
      </c>
    </row>
    <row r="92" spans="1:20" x14ac:dyDescent="0.25">
      <c r="A92" t="s">
        <v>4</v>
      </c>
      <c r="B92">
        <v>26.832000000000001</v>
      </c>
      <c r="C92">
        <v>0</v>
      </c>
      <c r="E92" s="1">
        <f>C92/C$91*$H$2</f>
        <v>0</v>
      </c>
      <c r="J92" s="1">
        <f>E92/O$10</f>
        <v>0</v>
      </c>
      <c r="N92" s="1">
        <f t="shared" si="26"/>
        <v>0</v>
      </c>
      <c r="P92" t="str">
        <f t="shared" si="27"/>
        <v>1,2-Dibromopropane</v>
      </c>
      <c r="R92" s="1"/>
      <c r="S92" s="16" t="e">
        <f t="shared" si="29"/>
        <v>#DIV/0!</v>
      </c>
      <c r="T92" s="3" t="e">
        <f t="shared" si="30"/>
        <v>#DIV/0!</v>
      </c>
    </row>
    <row r="93" spans="1:20" x14ac:dyDescent="0.25">
      <c r="P93" t="str">
        <f t="shared" si="27"/>
        <v>Bromoform</v>
      </c>
      <c r="R93" s="1">
        <f t="shared" si="28"/>
        <v>0</v>
      </c>
      <c r="S93" s="16">
        <f t="shared" si="29"/>
        <v>0</v>
      </c>
      <c r="T93" s="3" t="e">
        <f t="shared" si="30"/>
        <v>#DIV/0!</v>
      </c>
    </row>
    <row r="94" spans="1:20" x14ac:dyDescent="0.25">
      <c r="A94" t="s">
        <v>63</v>
      </c>
      <c r="B94"/>
      <c r="C94"/>
      <c r="N94" s="90">
        <f>SUM(N88:N92)</f>
        <v>205.25711119299891</v>
      </c>
    </row>
    <row r="95" spans="1:20" x14ac:dyDescent="0.25">
      <c r="B95"/>
      <c r="C95"/>
      <c r="R95" s="1">
        <f>SUM(R89:R93)</f>
        <v>202.84226451892394</v>
      </c>
    </row>
    <row r="96" spans="1:20" x14ac:dyDescent="0.25">
      <c r="A96" t="s">
        <v>0</v>
      </c>
      <c r="B96">
        <v>7.8079999999999998</v>
      </c>
      <c r="C96">
        <v>1592335.8149999999</v>
      </c>
      <c r="E96" s="1">
        <f>C96/C$99*$H$2</f>
        <v>5805796.3391748769</v>
      </c>
      <c r="J96" s="1">
        <f>E96/O$6</f>
        <v>862.98830218711691</v>
      </c>
      <c r="N96" s="1">
        <f>J96*0.001*4/0.02</f>
        <v>172.5976604374234</v>
      </c>
    </row>
    <row r="97" spans="1:20" x14ac:dyDescent="0.25">
      <c r="A97" t="s">
        <v>13</v>
      </c>
      <c r="B97">
        <v>12.298</v>
      </c>
      <c r="C97">
        <v>1216547.1189999999</v>
      </c>
      <c r="E97" s="1">
        <f>C97/C$99*$H$2</f>
        <v>4435637.7237699348</v>
      </c>
      <c r="J97" s="1">
        <f>E97/O$7</f>
        <v>122.53056305256081</v>
      </c>
      <c r="N97" s="1">
        <f t="shared" ref="N97:N100" si="31">J97*0.001*4/0.02</f>
        <v>24.506112610512162</v>
      </c>
    </row>
    <row r="98" spans="1:20" x14ac:dyDescent="0.25">
      <c r="A98" t="s">
        <v>14</v>
      </c>
      <c r="B98">
        <v>19.613</v>
      </c>
      <c r="C98">
        <v>135816.49799999999</v>
      </c>
      <c r="E98" s="1">
        <f>C98/C$99*$H$2</f>
        <v>495198.88924180984</v>
      </c>
      <c r="J98" s="1">
        <f>E98/O$8</f>
        <v>16.618223984567141</v>
      </c>
      <c r="N98" s="1">
        <f t="shared" si="31"/>
        <v>3.323644796913428</v>
      </c>
    </row>
    <row r="99" spans="1:20" x14ac:dyDescent="0.25">
      <c r="A99" t="s">
        <v>15</v>
      </c>
      <c r="B99">
        <v>24.843</v>
      </c>
      <c r="C99">
        <v>1187875.977</v>
      </c>
      <c r="E99" s="1">
        <f>C99/C$99*$H$2</f>
        <v>4331100.2200000007</v>
      </c>
      <c r="J99" s="1"/>
      <c r="N99" s="1"/>
    </row>
    <row r="100" spans="1:20" x14ac:dyDescent="0.25">
      <c r="A100" t="s">
        <v>4</v>
      </c>
      <c r="B100">
        <v>26.832000000000001</v>
      </c>
      <c r="C100">
        <v>0</v>
      </c>
      <c r="E100" s="1">
        <f>C100/C$99*$H$2</f>
        <v>0</v>
      </c>
      <c r="J100" s="1">
        <f>E100/O$10</f>
        <v>0</v>
      </c>
      <c r="N100" s="1">
        <f t="shared" si="31"/>
        <v>0</v>
      </c>
    </row>
    <row r="102" spans="1:20" ht="15.75" thickBot="1" x14ac:dyDescent="0.3">
      <c r="A102" t="s">
        <v>64</v>
      </c>
      <c r="B102"/>
      <c r="C102"/>
      <c r="N102" s="90">
        <f>SUM(N96:N100)</f>
        <v>200.427417844849</v>
      </c>
    </row>
    <row r="103" spans="1:20" ht="15.75" thickBot="1" x14ac:dyDescent="0.3">
      <c r="B103"/>
      <c r="C103"/>
      <c r="P103" s="13" t="str">
        <f>A102</f>
        <v>GAC2 T3 A</v>
      </c>
    </row>
    <row r="104" spans="1:20" x14ac:dyDescent="0.25">
      <c r="A104" t="s">
        <v>0</v>
      </c>
      <c r="B104">
        <v>7.8079999999999998</v>
      </c>
      <c r="C104">
        <v>1203664.7949999999</v>
      </c>
      <c r="E104" s="1">
        <f>C104/C$107*$H$2</f>
        <v>5027023.0276770694</v>
      </c>
      <c r="J104" s="1">
        <f>E104/O$6</f>
        <v>747.22946074390381</v>
      </c>
      <c r="N104" s="1">
        <f>J104*0.001*4/0.02</f>
        <v>149.44589214878076</v>
      </c>
    </row>
    <row r="105" spans="1:20" x14ac:dyDescent="0.25">
      <c r="A105" t="s">
        <v>13</v>
      </c>
      <c r="B105">
        <v>12.298</v>
      </c>
      <c r="C105">
        <v>846187.25600000005</v>
      </c>
      <c r="E105" s="1">
        <f>C105/C$107*$H$2</f>
        <v>3534042.7329179063</v>
      </c>
      <c r="J105" s="1">
        <f>E105/O$7</f>
        <v>97.624800058784487</v>
      </c>
      <c r="N105" s="1">
        <f t="shared" ref="N105:N108" si="32">J105*0.001*4/0.02</f>
        <v>19.524960011756896</v>
      </c>
      <c r="P105" t="str">
        <f t="shared" ref="P105:P109" si="33">A104</f>
        <v>Chloroform</v>
      </c>
      <c r="R105" s="1">
        <f>AVERAGE(N104,N112)</f>
        <v>157.50441431358792</v>
      </c>
      <c r="S105" s="16">
        <f>STDEV(N104,N112)</f>
        <v>11.396471338154457</v>
      </c>
      <c r="T105" s="3">
        <f>S105/R105</f>
        <v>7.2356520214502229E-2</v>
      </c>
    </row>
    <row r="106" spans="1:20" x14ac:dyDescent="0.25">
      <c r="A106" t="s">
        <v>14</v>
      </c>
      <c r="B106">
        <v>19.613</v>
      </c>
      <c r="C106">
        <v>95718.513000000006</v>
      </c>
      <c r="E106" s="1">
        <f>C106/C$107*$H$2</f>
        <v>399761.77007487119</v>
      </c>
      <c r="J106" s="1">
        <f>E106/O$8</f>
        <v>13.415479678766493</v>
      </c>
      <c r="N106" s="1">
        <f t="shared" si="32"/>
        <v>2.6830959357532986</v>
      </c>
      <c r="P106" t="str">
        <f t="shared" si="33"/>
        <v>Bromodichloromethane</v>
      </c>
      <c r="R106" s="1">
        <f t="shared" ref="R106:R109" si="34">AVERAGE(N105,N113)</f>
        <v>21.239610676618383</v>
      </c>
      <c r="S106" s="16">
        <f t="shared" ref="S106:S109" si="35">STDEV(N105,N113)</f>
        <v>2.42488222497916</v>
      </c>
      <c r="T106" s="3">
        <f t="shared" ref="T106:T109" si="36">S106/R106</f>
        <v>0.11416792246802294</v>
      </c>
    </row>
    <row r="107" spans="1:20" x14ac:dyDescent="0.25">
      <c r="A107" t="s">
        <v>15</v>
      </c>
      <c r="B107">
        <v>24.843</v>
      </c>
      <c r="C107">
        <v>1037033.813</v>
      </c>
      <c r="E107" s="1">
        <f>C107/C$107*$H$2</f>
        <v>4331100.2200000007</v>
      </c>
      <c r="J107" s="1"/>
      <c r="N107" s="1"/>
      <c r="P107" t="str">
        <f t="shared" si="33"/>
        <v>Dichlorobromomethane</v>
      </c>
      <c r="R107" s="1">
        <f>AVERAGE(N106,N114)</f>
        <v>1.7773362952106373</v>
      </c>
      <c r="S107" s="16">
        <f t="shared" si="35"/>
        <v>1.2809375679056108</v>
      </c>
      <c r="T107" s="3">
        <f t="shared" si="36"/>
        <v>0.7207063577992161</v>
      </c>
    </row>
    <row r="108" spans="1:20" x14ac:dyDescent="0.25">
      <c r="A108" t="s">
        <v>4</v>
      </c>
      <c r="B108">
        <v>26.832000000000001</v>
      </c>
      <c r="C108">
        <v>0</v>
      </c>
      <c r="E108" s="1">
        <f>C108/C$107*$H$2</f>
        <v>0</v>
      </c>
      <c r="J108" s="1">
        <f>E108/O$10</f>
        <v>0</v>
      </c>
      <c r="N108" s="1">
        <f t="shared" si="32"/>
        <v>0</v>
      </c>
      <c r="P108" t="str">
        <f t="shared" si="33"/>
        <v>1,2-Dibromopropane</v>
      </c>
      <c r="R108" s="1"/>
      <c r="S108" s="16" t="e">
        <f t="shared" si="35"/>
        <v>#DIV/0!</v>
      </c>
      <c r="T108" s="3" t="e">
        <f t="shared" si="36"/>
        <v>#DIV/0!</v>
      </c>
    </row>
    <row r="109" spans="1:20" x14ac:dyDescent="0.25">
      <c r="P109" t="str">
        <f t="shared" si="33"/>
        <v>Bromoform</v>
      </c>
      <c r="R109" s="1">
        <f t="shared" si="34"/>
        <v>33.165658325612497</v>
      </c>
      <c r="S109" s="16">
        <f t="shared" si="35"/>
        <v>46.903323809113346</v>
      </c>
      <c r="T109" s="3">
        <f t="shared" si="36"/>
        <v>1.4142135623730949</v>
      </c>
    </row>
    <row r="110" spans="1:20" x14ac:dyDescent="0.25">
      <c r="A110" t="s">
        <v>65</v>
      </c>
      <c r="B110"/>
      <c r="C110"/>
      <c r="N110" s="90">
        <f>SUM(N104:N108)</f>
        <v>171.65394809629095</v>
      </c>
    </row>
    <row r="111" spans="1:20" x14ac:dyDescent="0.25">
      <c r="B111"/>
      <c r="C111"/>
      <c r="R111" s="1">
        <f>SUM(R105:R109)</f>
        <v>213.68701961102943</v>
      </c>
    </row>
    <row r="112" spans="1:20" s="18" customFormat="1" x14ac:dyDescent="0.25">
      <c r="A112" s="18" t="s">
        <v>0</v>
      </c>
      <c r="B112" s="18">
        <v>7.8079999999999998</v>
      </c>
      <c r="C112" s="18">
        <v>1427471.9240000001</v>
      </c>
      <c r="E112" s="19">
        <f>C112/C$115*$H$2</f>
        <v>5569164.0783150019</v>
      </c>
      <c r="J112" s="19">
        <f>E112/O$6</f>
        <v>827.81468239197523</v>
      </c>
      <c r="N112" s="1">
        <f>J112*0.001*4/0.02</f>
        <v>165.56293647839505</v>
      </c>
    </row>
    <row r="113" spans="1:20" x14ac:dyDescent="0.25">
      <c r="A113" t="s">
        <v>13</v>
      </c>
      <c r="B113">
        <v>12.298</v>
      </c>
      <c r="C113">
        <v>1064933.594</v>
      </c>
      <c r="E113" s="1">
        <f>C113/C$115*$H$2</f>
        <v>4154750.6593871843</v>
      </c>
      <c r="J113" s="1">
        <f>E113/O$7</f>
        <v>114.77130670739936</v>
      </c>
      <c r="N113" s="1">
        <f t="shared" ref="N113:N116" si="37">J113*0.001*4/0.02</f>
        <v>22.954261341479871</v>
      </c>
    </row>
    <row r="114" spans="1:20" x14ac:dyDescent="0.25">
      <c r="A114" t="s">
        <v>14</v>
      </c>
      <c r="B114">
        <v>19.613</v>
      </c>
      <c r="C114">
        <v>33284.972999999998</v>
      </c>
      <c r="E114" s="1">
        <f>C114/C$115*$H$2</f>
        <v>129858.57925657157</v>
      </c>
      <c r="J114" s="1">
        <f>E114/O$8</f>
        <v>4.3578832733398789</v>
      </c>
      <c r="N114" s="1">
        <f t="shared" si="37"/>
        <v>0.87157665466797585</v>
      </c>
    </row>
    <row r="115" spans="1:20" x14ac:dyDescent="0.25">
      <c r="A115" t="s">
        <v>15</v>
      </c>
      <c r="B115">
        <v>24.843</v>
      </c>
      <c r="C115">
        <v>1110135</v>
      </c>
      <c r="E115" s="1">
        <f>C115/C$115*$H$2</f>
        <v>4331100.2200000007</v>
      </c>
      <c r="J115" s="1"/>
      <c r="N115" s="1"/>
    </row>
    <row r="116" spans="1:20" s="18" customFormat="1" x14ac:dyDescent="0.25">
      <c r="A116" s="18" t="s">
        <v>4</v>
      </c>
      <c r="B116" s="18">
        <v>26.832000000000001</v>
      </c>
      <c r="C116" s="18">
        <v>1100741.3330000001</v>
      </c>
      <c r="E116" s="19">
        <f>C116/C$115*$H$2</f>
        <v>4294451.6023000758</v>
      </c>
      <c r="J116" s="19">
        <f>E116/O$10</f>
        <v>331.65658325612497</v>
      </c>
      <c r="N116" s="1">
        <f t="shared" si="37"/>
        <v>66.331316651224995</v>
      </c>
    </row>
    <row r="118" spans="1:20" ht="15.75" thickBot="1" x14ac:dyDescent="0.3">
      <c r="A118" t="s">
        <v>66</v>
      </c>
      <c r="B118"/>
      <c r="C118"/>
      <c r="N118" s="90">
        <f>SUM(N112:N116)</f>
        <v>255.72009112576788</v>
      </c>
    </row>
    <row r="119" spans="1:20" ht="15.75" thickBot="1" x14ac:dyDescent="0.3">
      <c r="B119"/>
      <c r="C119"/>
      <c r="P119" s="13" t="str">
        <f>A118</f>
        <v>SAND STR T3 A</v>
      </c>
    </row>
    <row r="120" spans="1:20" x14ac:dyDescent="0.25">
      <c r="A120" t="s">
        <v>0</v>
      </c>
      <c r="B120">
        <v>7.8079999999999998</v>
      </c>
      <c r="C120">
        <v>1866233.1540000001</v>
      </c>
      <c r="E120" s="1">
        <f>C120/C$123*$H$2</f>
        <v>7024962.5324300341</v>
      </c>
      <c r="J120" s="1">
        <f>E120/O$6</f>
        <v>1044.2082592327902</v>
      </c>
      <c r="N120" s="1">
        <f>J120*0.001*4/0.02</f>
        <v>208.84165184655802</v>
      </c>
    </row>
    <row r="121" spans="1:20" x14ac:dyDescent="0.25">
      <c r="A121" t="s">
        <v>13</v>
      </c>
      <c r="B121">
        <v>12.298</v>
      </c>
      <c r="C121">
        <v>1128505.493</v>
      </c>
      <c r="E121" s="1">
        <f>C121/C$123*$H$2</f>
        <v>4247973.4051313959</v>
      </c>
      <c r="J121" s="1">
        <f>E121/O$7</f>
        <v>117.34650248232295</v>
      </c>
      <c r="N121" s="1">
        <f t="shared" ref="N121:N124" si="38">J121*0.001*4/0.02</f>
        <v>23.469300496464591</v>
      </c>
      <c r="P121" t="str">
        <f t="shared" ref="P121:P125" si="39">A120</f>
        <v>Chloroform</v>
      </c>
      <c r="R121" s="1">
        <f>AVERAGE(N120,N128)</f>
        <v>246.90199472350514</v>
      </c>
      <c r="S121">
        <f>STDEV(N120,N128)</f>
        <v>53.82545308514883</v>
      </c>
      <c r="T121" s="3">
        <f>S121/R121</f>
        <v>0.21800331400896791</v>
      </c>
    </row>
    <row r="122" spans="1:20" x14ac:dyDescent="0.25">
      <c r="A122" t="s">
        <v>14</v>
      </c>
      <c r="B122">
        <v>19.613</v>
      </c>
      <c r="C122">
        <v>91587.54</v>
      </c>
      <c r="E122" s="1">
        <f>C122/C$123*$H$2</f>
        <v>344758.12175901199</v>
      </c>
      <c r="J122" s="1">
        <f>E122/O$8</f>
        <v>11.569629521305895</v>
      </c>
      <c r="N122" s="1">
        <f t="shared" si="38"/>
        <v>2.3139259042611791</v>
      </c>
      <c r="P122" t="str">
        <f t="shared" si="39"/>
        <v>Bromodichloromethane</v>
      </c>
      <c r="R122" s="1">
        <f t="shared" ref="R122:R125" si="40">AVERAGE(N121,N129)</f>
        <v>25.427568348464511</v>
      </c>
      <c r="S122">
        <f t="shared" ref="S122:S125" si="41">STDEV(N121,N129)</f>
        <v>2.7694089550575192</v>
      </c>
      <c r="T122" s="3">
        <f t="shared" ref="T122:T125" si="42">S122/R122</f>
        <v>0.10891363724226327</v>
      </c>
    </row>
    <row r="123" spans="1:20" x14ac:dyDescent="0.25">
      <c r="A123" t="s">
        <v>15</v>
      </c>
      <c r="B123">
        <v>24.843</v>
      </c>
      <c r="C123">
        <v>1150588.7450000001</v>
      </c>
      <c r="E123" s="1">
        <f>C123/C$123*$H$2</f>
        <v>4331100.2200000007</v>
      </c>
      <c r="J123" s="1"/>
      <c r="N123" s="1"/>
      <c r="P123" t="str">
        <f t="shared" si="39"/>
        <v>Dichlorobromomethane</v>
      </c>
      <c r="R123" s="1">
        <f t="shared" si="40"/>
        <v>2.510291222880535</v>
      </c>
      <c r="S123">
        <f t="shared" si="41"/>
        <v>0.27770249677120751</v>
      </c>
      <c r="T123" s="3">
        <f t="shared" si="42"/>
        <v>0.11062560958666244</v>
      </c>
    </row>
    <row r="124" spans="1:20" x14ac:dyDescent="0.25">
      <c r="A124" t="s">
        <v>4</v>
      </c>
      <c r="B124">
        <v>26.832000000000001</v>
      </c>
      <c r="C124">
        <v>0</v>
      </c>
      <c r="E124" s="1">
        <f>C124/C$123*$H$2</f>
        <v>0</v>
      </c>
      <c r="J124" s="1">
        <f>E124/O$10</f>
        <v>0</v>
      </c>
      <c r="N124" s="1">
        <f t="shared" si="38"/>
        <v>0</v>
      </c>
      <c r="P124" t="str">
        <f t="shared" si="39"/>
        <v>1,2-Dibromopropane</v>
      </c>
      <c r="R124" s="1" t="e">
        <f t="shared" si="40"/>
        <v>#DIV/0!</v>
      </c>
      <c r="S124" t="e">
        <f t="shared" si="41"/>
        <v>#DIV/0!</v>
      </c>
      <c r="T124" s="3" t="e">
        <f t="shared" si="42"/>
        <v>#DIV/0!</v>
      </c>
    </row>
    <row r="125" spans="1:20" x14ac:dyDescent="0.25">
      <c r="P125" t="str">
        <f t="shared" si="39"/>
        <v>Bromoform</v>
      </c>
      <c r="R125" s="1">
        <f t="shared" si="40"/>
        <v>0</v>
      </c>
      <c r="S125">
        <f t="shared" si="41"/>
        <v>0</v>
      </c>
      <c r="T125" s="3" t="e">
        <f t="shared" si="42"/>
        <v>#DIV/0!</v>
      </c>
    </row>
    <row r="126" spans="1:20" x14ac:dyDescent="0.25">
      <c r="A126" t="s">
        <v>67</v>
      </c>
      <c r="B126"/>
      <c r="C126"/>
      <c r="N126" s="90">
        <f>SUM(N120:N124)</f>
        <v>234.62487824728379</v>
      </c>
    </row>
    <row r="127" spans="1:20" x14ac:dyDescent="0.25">
      <c r="B127"/>
      <c r="C127"/>
    </row>
    <row r="128" spans="1:20" x14ac:dyDescent="0.25">
      <c r="A128" t="s">
        <v>0</v>
      </c>
      <c r="B128">
        <v>7.8079999999999998</v>
      </c>
      <c r="C128">
        <v>2815775.8790000002</v>
      </c>
      <c r="E128" s="1">
        <f>C128/C$131*$H$2</f>
        <v>9585490.8592069186</v>
      </c>
      <c r="J128" s="1">
        <f>E128/O$6</f>
        <v>1424.8116880022615</v>
      </c>
      <c r="N128" s="1">
        <f>J128*0.001*4/0.02</f>
        <v>284.96233760045226</v>
      </c>
    </row>
    <row r="129" spans="1:20" x14ac:dyDescent="0.25">
      <c r="A129" t="s">
        <v>13</v>
      </c>
      <c r="B129">
        <v>12.298</v>
      </c>
      <c r="C129">
        <v>1456100.5859999999</v>
      </c>
      <c r="E129" s="1">
        <f>C129/C$131*$H$2</f>
        <v>4956871.3764767777</v>
      </c>
      <c r="J129" s="1">
        <f>E129/O$7</f>
        <v>136.92918100232217</v>
      </c>
      <c r="N129" s="1">
        <f t="shared" ref="N129:N132" si="43">J129*0.001*4/0.02</f>
        <v>27.385836200464436</v>
      </c>
    </row>
    <row r="130" spans="1:20" x14ac:dyDescent="0.25">
      <c r="A130" t="s">
        <v>14</v>
      </c>
      <c r="B130">
        <v>19.613</v>
      </c>
      <c r="C130">
        <v>118462.784</v>
      </c>
      <c r="E130" s="1">
        <f>C130/C$131*$H$2</f>
        <v>403272.12888529879</v>
      </c>
      <c r="J130" s="1">
        <f>E130/O$8</f>
        <v>13.533282707499456</v>
      </c>
      <c r="N130" s="1">
        <f t="shared" si="43"/>
        <v>2.7066565414998913</v>
      </c>
    </row>
    <row r="131" spans="1:20" x14ac:dyDescent="0.25">
      <c r="A131" t="s">
        <v>15</v>
      </c>
      <c r="B131">
        <v>24.843</v>
      </c>
      <c r="C131">
        <v>1272277.8319999999</v>
      </c>
      <c r="E131" s="1">
        <f>C131/C$131*$H$2</f>
        <v>4331100.2200000007</v>
      </c>
      <c r="J131" s="1"/>
      <c r="N131" s="1"/>
    </row>
    <row r="132" spans="1:20" x14ac:dyDescent="0.25">
      <c r="A132" t="s">
        <v>4</v>
      </c>
      <c r="B132">
        <v>26.832000000000001</v>
      </c>
      <c r="C132">
        <v>0</v>
      </c>
      <c r="E132" s="1">
        <f>C132/C$131*$H$2</f>
        <v>0</v>
      </c>
      <c r="J132" s="1">
        <f>E132/O$10</f>
        <v>0</v>
      </c>
      <c r="N132" s="1">
        <f t="shared" si="43"/>
        <v>0</v>
      </c>
    </row>
    <row r="134" spans="1:20" ht="15.75" thickBot="1" x14ac:dyDescent="0.3">
      <c r="A134" t="s">
        <v>68</v>
      </c>
      <c r="B134"/>
      <c r="C134"/>
      <c r="N134" s="90">
        <f>SUM(N128:N132)</f>
        <v>315.05483034241661</v>
      </c>
    </row>
    <row r="135" spans="1:20" ht="15.75" thickBot="1" x14ac:dyDescent="0.3">
      <c r="B135"/>
      <c r="C135"/>
      <c r="P135" s="13" t="str">
        <f>A134</f>
        <v>GAC STR T3 A</v>
      </c>
    </row>
    <row r="136" spans="1:20" x14ac:dyDescent="0.25">
      <c r="A136" t="s">
        <v>0</v>
      </c>
      <c r="B136">
        <v>7.8079999999999998</v>
      </c>
      <c r="C136">
        <v>957182.12899999996</v>
      </c>
      <c r="E136" s="1">
        <f>C136/C$139*$H$2</f>
        <v>4129149.24594033</v>
      </c>
      <c r="J136" s="1">
        <f>E136/O$6</f>
        <v>613.76722314336166</v>
      </c>
      <c r="N136" s="1">
        <f>J136*0.001*4/0.02</f>
        <v>122.75344462867233</v>
      </c>
    </row>
    <row r="137" spans="1:20" x14ac:dyDescent="0.25">
      <c r="A137" t="s">
        <v>13</v>
      </c>
      <c r="B137">
        <v>12.298</v>
      </c>
      <c r="C137">
        <v>858147.09499999997</v>
      </c>
      <c r="E137" s="1">
        <f>C137/C$139*$H$2</f>
        <v>3701926.021045818</v>
      </c>
      <c r="J137" s="1">
        <f>E137/O$7</f>
        <v>102.26242718310806</v>
      </c>
      <c r="N137" s="1">
        <f t="shared" ref="N137:N140" si="44">J137*0.001*4/0.02</f>
        <v>20.452485436621611</v>
      </c>
      <c r="P137" t="str">
        <f t="shared" ref="P137:P141" si="45">A136</f>
        <v>Chloroform</v>
      </c>
      <c r="R137" s="1">
        <f>AVERAGE(N136,N144)</f>
        <v>127.27761580914122</v>
      </c>
      <c r="S137">
        <f>STDEV(N136,N144)</f>
        <v>6.3981442419166106</v>
      </c>
      <c r="T137" s="3">
        <f>S137/R137</f>
        <v>5.0269202492847831E-2</v>
      </c>
    </row>
    <row r="138" spans="1:20" x14ac:dyDescent="0.25">
      <c r="A138" t="s">
        <v>14</v>
      </c>
      <c r="B138">
        <v>19.613</v>
      </c>
      <c r="C138">
        <v>132066.72700000001</v>
      </c>
      <c r="E138" s="1">
        <f>C138/C$139*$H$2</f>
        <v>569717.30842444242</v>
      </c>
      <c r="J138" s="1">
        <f>E138/O$8</f>
        <v>19.118964208053686</v>
      </c>
      <c r="N138" s="1">
        <f t="shared" si="44"/>
        <v>3.8237928416107376</v>
      </c>
      <c r="P138" t="str">
        <f t="shared" si="45"/>
        <v>Bromodichloromethane</v>
      </c>
      <c r="R138" s="1">
        <f t="shared" ref="R138:R141" si="46">AVERAGE(N137,N145)</f>
        <v>22.479418337083203</v>
      </c>
      <c r="S138">
        <f t="shared" ref="S138:S141" si="47">STDEV(N137,N145)</f>
        <v>2.8665159978530204</v>
      </c>
      <c r="T138" s="3">
        <f t="shared" ref="T138:T141" si="48">S138/R138</f>
        <v>0.12751735631541089</v>
      </c>
    </row>
    <row r="139" spans="1:20" x14ac:dyDescent="0.25">
      <c r="A139" t="s">
        <v>15</v>
      </c>
      <c r="B139">
        <v>24.843</v>
      </c>
      <c r="C139">
        <v>1003996.5820000001</v>
      </c>
      <c r="E139" s="1">
        <f>C139/C$139*$H$2</f>
        <v>4331100.2200000007</v>
      </c>
      <c r="J139" s="1"/>
      <c r="N139" s="1"/>
      <c r="P139" t="str">
        <f t="shared" si="45"/>
        <v>Dichlorobromomethane</v>
      </c>
      <c r="R139" s="1">
        <f t="shared" si="46"/>
        <v>4.2203082013873834</v>
      </c>
      <c r="S139">
        <f t="shared" si="47"/>
        <v>0.56075739948537962</v>
      </c>
      <c r="T139" s="3">
        <f t="shared" si="48"/>
        <v>0.13287119630292316</v>
      </c>
    </row>
    <row r="140" spans="1:20" x14ac:dyDescent="0.25">
      <c r="A140" t="s">
        <v>4</v>
      </c>
      <c r="B140">
        <v>26.832000000000001</v>
      </c>
      <c r="C140">
        <v>0</v>
      </c>
      <c r="E140" s="1">
        <f>C140/C$139*$H$2</f>
        <v>0</v>
      </c>
      <c r="J140" s="1">
        <f>E140/O$10</f>
        <v>0</v>
      </c>
      <c r="N140" s="1">
        <f t="shared" si="44"/>
        <v>0</v>
      </c>
      <c r="P140" t="str">
        <f t="shared" si="45"/>
        <v>1,2-Dibromopropane</v>
      </c>
      <c r="R140" s="1" t="e">
        <f t="shared" si="46"/>
        <v>#DIV/0!</v>
      </c>
      <c r="S140" t="e">
        <f t="shared" si="47"/>
        <v>#DIV/0!</v>
      </c>
      <c r="T140" s="3" t="e">
        <f t="shared" si="48"/>
        <v>#DIV/0!</v>
      </c>
    </row>
    <row r="141" spans="1:20" x14ac:dyDescent="0.25">
      <c r="P141" t="str">
        <f t="shared" si="45"/>
        <v>Bromoform</v>
      </c>
      <c r="R141" s="1">
        <f t="shared" si="46"/>
        <v>0</v>
      </c>
      <c r="S141">
        <f t="shared" si="47"/>
        <v>0</v>
      </c>
      <c r="T141" s="3" t="e">
        <f t="shared" si="48"/>
        <v>#DIV/0!</v>
      </c>
    </row>
    <row r="142" spans="1:20" x14ac:dyDescent="0.25">
      <c r="A142" t="s">
        <v>69</v>
      </c>
      <c r="B142"/>
      <c r="C142"/>
      <c r="N142" s="90">
        <f>SUM(N136:N140)</f>
        <v>147.02972290690465</v>
      </c>
    </row>
    <row r="143" spans="1:20" x14ac:dyDescent="0.25">
      <c r="B143"/>
      <c r="C143"/>
    </row>
    <row r="144" spans="1:20" x14ac:dyDescent="0.25">
      <c r="A144" t="s">
        <v>0</v>
      </c>
      <c r="B144">
        <v>7.8079999999999998</v>
      </c>
      <c r="C144">
        <v>1292890.503</v>
      </c>
      <c r="E144" s="1">
        <f>C144/C$147*$H$2</f>
        <v>4433515.0920450613</v>
      </c>
      <c r="J144" s="1">
        <f>E144/O$6</f>
        <v>659.00893494805052</v>
      </c>
      <c r="N144" s="1">
        <f>J144*0.001*4/0.02</f>
        <v>131.80178698961012</v>
      </c>
    </row>
    <row r="145" spans="1:14" x14ac:dyDescent="0.25">
      <c r="A145" t="s">
        <v>13</v>
      </c>
      <c r="B145">
        <v>12.298</v>
      </c>
      <c r="C145">
        <v>1293522.095</v>
      </c>
      <c r="E145" s="1">
        <f>C145/C$147*$H$2</f>
        <v>4435680.9155680258</v>
      </c>
      <c r="J145" s="1">
        <f>E145/O$7</f>
        <v>122.53175618772399</v>
      </c>
      <c r="N145" s="1">
        <f t="shared" ref="N145:N146" si="49">J145*0.001*4/0.02</f>
        <v>24.506351237544798</v>
      </c>
    </row>
    <row r="146" spans="1:14" x14ac:dyDescent="0.25">
      <c r="A146" t="s">
        <v>14</v>
      </c>
      <c r="B146">
        <v>19.613</v>
      </c>
      <c r="C146">
        <v>200595.82500000001</v>
      </c>
      <c r="E146" s="1">
        <f>C146/C$147*$H$2</f>
        <v>687873.11491198279</v>
      </c>
      <c r="J146" s="1">
        <f>E146/O$8</f>
        <v>23.084117805820146</v>
      </c>
      <c r="N146" s="1">
        <f t="shared" si="49"/>
        <v>4.6168235611640291</v>
      </c>
    </row>
    <row r="147" spans="1:14" x14ac:dyDescent="0.25">
      <c r="A147" t="s">
        <v>15</v>
      </c>
      <c r="B147">
        <v>24.843</v>
      </c>
      <c r="C147">
        <v>1263024.5360000001</v>
      </c>
      <c r="E147" s="1">
        <f>C147/C$147*$H$2</f>
        <v>4331100.2200000007</v>
      </c>
      <c r="J147" s="1"/>
      <c r="N147" s="1"/>
    </row>
    <row r="148" spans="1:14" x14ac:dyDescent="0.25">
      <c r="A148" t="s">
        <v>4</v>
      </c>
      <c r="B148">
        <v>26.832000000000001</v>
      </c>
      <c r="C148">
        <v>0</v>
      </c>
      <c r="E148" s="1">
        <f>C148/C$147*$H$2</f>
        <v>0</v>
      </c>
      <c r="J148" s="1">
        <f>E148/O$10</f>
        <v>0</v>
      </c>
      <c r="N148" s="1">
        <f t="shared" ref="N148" si="50">J148*0.001*4/0.02</f>
        <v>0</v>
      </c>
    </row>
    <row r="150" spans="1:14" x14ac:dyDescent="0.25">
      <c r="N150" s="90">
        <f>SUM(N144:N148)</f>
        <v>160.92496178831897</v>
      </c>
    </row>
  </sheetData>
  <mergeCells count="2">
    <mergeCell ref="O2:Q2"/>
    <mergeCell ref="A36:Q36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29"/>
  <sheetViews>
    <sheetView topLeftCell="A39" zoomScale="40" zoomScaleNormal="40" workbookViewId="0">
      <selection activeCell="Q114" sqref="Q114"/>
    </sheetView>
  </sheetViews>
  <sheetFormatPr defaultRowHeight="15" x14ac:dyDescent="0.25"/>
  <cols>
    <col min="2" max="2" width="22.7109375" bestFit="1" customWidth="1"/>
    <col min="5" max="7" width="13.28515625" bestFit="1" customWidth="1"/>
  </cols>
  <sheetData>
    <row r="2" spans="2:19" ht="15.75" thickBot="1" x14ac:dyDescent="0.3">
      <c r="E2">
        <v>1</v>
      </c>
      <c r="F2">
        <v>6</v>
      </c>
      <c r="G2">
        <v>23</v>
      </c>
      <c r="I2">
        <v>1</v>
      </c>
      <c r="J2">
        <v>6</v>
      </c>
      <c r="K2">
        <v>23</v>
      </c>
      <c r="M2">
        <v>1</v>
      </c>
      <c r="N2">
        <v>6</v>
      </c>
      <c r="O2">
        <v>23</v>
      </c>
      <c r="Q2">
        <v>1</v>
      </c>
      <c r="R2">
        <v>6</v>
      </c>
      <c r="S2">
        <v>23</v>
      </c>
    </row>
    <row r="3" spans="2:19" x14ac:dyDescent="0.25">
      <c r="E3" s="10" t="s">
        <v>42</v>
      </c>
      <c r="F3" s="10" t="s">
        <v>42</v>
      </c>
      <c r="G3" s="10" t="s">
        <v>42</v>
      </c>
      <c r="I3" s="10" t="s">
        <v>39</v>
      </c>
      <c r="J3" s="10" t="s">
        <v>39</v>
      </c>
      <c r="K3" s="10" t="s">
        <v>39</v>
      </c>
      <c r="L3" s="77"/>
      <c r="M3" s="10" t="s">
        <v>105</v>
      </c>
      <c r="N3" s="10" t="s">
        <v>105</v>
      </c>
      <c r="O3" s="10" t="s">
        <v>105</v>
      </c>
      <c r="Q3" s="10" t="s">
        <v>31</v>
      </c>
      <c r="R3" s="10" t="s">
        <v>31</v>
      </c>
      <c r="S3" s="10" t="s">
        <v>31</v>
      </c>
    </row>
    <row r="4" spans="2:19" ht="16.5" thickBot="1" x14ac:dyDescent="0.3">
      <c r="B4" s="7" t="s">
        <v>72</v>
      </c>
      <c r="E4" s="11" t="s">
        <v>80</v>
      </c>
      <c r="F4" s="11" t="s">
        <v>80</v>
      </c>
      <c r="G4" s="11" t="s">
        <v>80</v>
      </c>
      <c r="I4" s="11" t="s">
        <v>80</v>
      </c>
      <c r="J4" s="11" t="s">
        <v>80</v>
      </c>
      <c r="K4" s="11" t="s">
        <v>80</v>
      </c>
      <c r="L4" s="77"/>
      <c r="M4" s="11" t="s">
        <v>80</v>
      </c>
      <c r="N4" s="11" t="s">
        <v>80</v>
      </c>
      <c r="O4" s="11" t="s">
        <v>80</v>
      </c>
      <c r="Q4" s="11" t="s">
        <v>12</v>
      </c>
      <c r="R4" s="11" t="s">
        <v>12</v>
      </c>
      <c r="S4" s="11" t="s">
        <v>12</v>
      </c>
    </row>
    <row r="5" spans="2:19" x14ac:dyDescent="0.25">
      <c r="E5" s="16"/>
      <c r="Q5" s="16"/>
    </row>
    <row r="6" spans="2:19" x14ac:dyDescent="0.25">
      <c r="B6" t="str">
        <f>'T1'!P41</f>
        <v>Chloroform</v>
      </c>
      <c r="E6" s="16">
        <f>'T1'!R41</f>
        <v>5.2723898568232439</v>
      </c>
      <c r="F6" s="1">
        <f>'T2'!R41</f>
        <v>4.5380927249763801</v>
      </c>
      <c r="G6" s="17">
        <f>'T3'!R41</f>
        <v>4.8751687162240778</v>
      </c>
      <c r="I6" s="16">
        <f>'T1'!S41</f>
        <v>0.26835098001091179</v>
      </c>
      <c r="J6" s="16">
        <f>'T2'!S41</f>
        <v>0.12798242263062337</v>
      </c>
      <c r="K6" s="16">
        <f>'T3'!S41</f>
        <v>0.65238941991497723</v>
      </c>
      <c r="L6" s="16"/>
      <c r="M6" s="16">
        <f>I6/SQRT(2)</f>
        <v>0.18975279770377138</v>
      </c>
      <c r="N6" s="16">
        <f t="shared" ref="N6:O6" si="0">J6/SQRT(2)</f>
        <v>9.0497238914796441E-2</v>
      </c>
      <c r="O6" s="16">
        <f t="shared" si="0"/>
        <v>0.46130898279623844</v>
      </c>
      <c r="Q6" s="3">
        <f>I6/E6</f>
        <v>5.0897408442516133E-2</v>
      </c>
      <c r="R6" s="3">
        <f t="shared" ref="R6:S6" si="1">J6/F6</f>
        <v>2.82018086422616E-2</v>
      </c>
      <c r="S6" s="3">
        <f t="shared" si="1"/>
        <v>0.13381883948834222</v>
      </c>
    </row>
    <row r="7" spans="2:19" x14ac:dyDescent="0.25">
      <c r="B7" t="str">
        <f>'T1'!P42</f>
        <v>Bromodichloromethane</v>
      </c>
      <c r="E7" s="16">
        <f>'T1'!R42</f>
        <v>0.15170320035238719</v>
      </c>
      <c r="F7" s="1">
        <f>'T2'!R42</f>
        <v>0.17791267225044638</v>
      </c>
      <c r="G7" s="17">
        <f>'T3'!R42</f>
        <v>0.11276138737796455</v>
      </c>
      <c r="I7" s="16">
        <f>'T1'!S42</f>
        <v>4.6889637913140908E-2</v>
      </c>
      <c r="J7" s="16">
        <f>'T2'!S42</f>
        <v>4.2134865529687412E-2</v>
      </c>
      <c r="K7" s="16">
        <f>'T3'!S42</f>
        <v>2.8222329112755937E-2</v>
      </c>
      <c r="L7" s="16"/>
      <c r="M7" s="16">
        <f t="shared" ref="M7:M10" si="2">I7/SQRT(2)</f>
        <v>3.3155980935763767E-2</v>
      </c>
      <c r="N7" s="16">
        <f t="shared" ref="N7:N10" si="3">J7/SQRT(2)</f>
        <v>2.979384914042528E-2</v>
      </c>
      <c r="O7" s="16">
        <f t="shared" ref="O7:O10" si="4">K7/SQRT(2)</f>
        <v>1.9956200296508242E-2</v>
      </c>
      <c r="Q7" s="3">
        <f t="shared" ref="Q7:Q65" si="5">I7/E7</f>
        <v>0.30908799421648497</v>
      </c>
      <c r="R7" s="3">
        <f t="shared" ref="R7:R65" si="6">J7/F7</f>
        <v>0.23682891722504437</v>
      </c>
      <c r="S7" s="3">
        <f t="shared" ref="S7:S65" si="7">K7/G7</f>
        <v>0.25028362783580871</v>
      </c>
    </row>
    <row r="8" spans="2:19" x14ac:dyDescent="0.25">
      <c r="B8" t="str">
        <f>'T1'!P43</f>
        <v>Dichlorobromomethane</v>
      </c>
      <c r="E8" s="16">
        <f>'T1'!R43</f>
        <v>0</v>
      </c>
      <c r="F8" s="1">
        <f>'T2'!R43</f>
        <v>0</v>
      </c>
      <c r="G8" s="17">
        <f>'T3'!R43</f>
        <v>0</v>
      </c>
      <c r="I8" s="16">
        <f>'T1'!S43</f>
        <v>0</v>
      </c>
      <c r="J8" s="16">
        <f>'T2'!S43</f>
        <v>0</v>
      </c>
      <c r="K8" s="16">
        <f>'T3'!S43</f>
        <v>0</v>
      </c>
      <c r="L8" s="16"/>
      <c r="M8" s="16">
        <f t="shared" si="2"/>
        <v>0</v>
      </c>
      <c r="N8" s="16">
        <f t="shared" si="3"/>
        <v>0</v>
      </c>
      <c r="O8" s="16">
        <f t="shared" si="4"/>
        <v>0</v>
      </c>
      <c r="Q8" s="3"/>
      <c r="R8" s="3"/>
      <c r="S8" s="3"/>
    </row>
    <row r="9" spans="2:19" s="20" customFormat="1" x14ac:dyDescent="0.25">
      <c r="B9" s="20" t="str">
        <f>'T1'!P44</f>
        <v>1,2-Dibromopropane</v>
      </c>
      <c r="E9" s="21">
        <f>'T1'!R44</f>
        <v>0</v>
      </c>
      <c r="F9" s="22">
        <f>'T2'!R44</f>
        <v>0</v>
      </c>
      <c r="G9" s="23"/>
      <c r="I9" s="21">
        <f>'T1'!S44</f>
        <v>0</v>
      </c>
      <c r="J9" s="21">
        <f>'T2'!S44</f>
        <v>0</v>
      </c>
      <c r="K9" s="21"/>
      <c r="L9" s="21"/>
      <c r="M9" s="16"/>
      <c r="N9" s="16"/>
      <c r="O9" s="16"/>
      <c r="Q9" s="24"/>
      <c r="R9" s="24"/>
      <c r="S9" s="24"/>
    </row>
    <row r="10" spans="2:19" x14ac:dyDescent="0.25">
      <c r="B10" t="str">
        <f>'T1'!P45</f>
        <v>Bromoform</v>
      </c>
      <c r="E10" s="16">
        <f>'T1'!R45</f>
        <v>0</v>
      </c>
      <c r="F10" s="1">
        <f>'T2'!R45</f>
        <v>0</v>
      </c>
      <c r="G10" s="17">
        <f>'T3'!R45</f>
        <v>0</v>
      </c>
      <c r="I10" s="16">
        <f>'T1'!S45</f>
        <v>0</v>
      </c>
      <c r="J10" s="16">
        <f>'T2'!S45</f>
        <v>0</v>
      </c>
      <c r="K10" s="16">
        <f>'T3'!S45</f>
        <v>0</v>
      </c>
      <c r="L10" s="16"/>
      <c r="M10" s="16">
        <f t="shared" si="2"/>
        <v>0</v>
      </c>
      <c r="N10" s="16">
        <f t="shared" si="3"/>
        <v>0</v>
      </c>
      <c r="O10" s="16">
        <f t="shared" si="4"/>
        <v>0</v>
      </c>
      <c r="Q10" s="3"/>
      <c r="R10" s="3"/>
      <c r="S10" s="3"/>
    </row>
    <row r="11" spans="2:19" x14ac:dyDescent="0.25">
      <c r="B11" t="s">
        <v>71</v>
      </c>
      <c r="E11" s="16">
        <f>SUM(E6:E10)</f>
        <v>5.4240930571756314</v>
      </c>
      <c r="F11" s="16">
        <f t="shared" ref="F11:G11" si="8">SUM(F6:F10)</f>
        <v>4.7160053972268265</v>
      </c>
      <c r="G11" s="16">
        <f t="shared" si="8"/>
        <v>4.987930103602042</v>
      </c>
      <c r="I11" s="16">
        <f>SUM(I6:I10)</f>
        <v>0.31524061792405267</v>
      </c>
      <c r="J11" s="16">
        <f t="shared" ref="J11" si="9">SUM(J6:J10)</f>
        <v>0.1701172881603108</v>
      </c>
      <c r="K11" s="16">
        <f t="shared" ref="K11" si="10">SUM(K6:K10)</f>
        <v>0.68061174902773314</v>
      </c>
      <c r="L11" s="16"/>
      <c r="M11" s="16">
        <f>SUM(M6:M10)</f>
        <v>0.22290877863953515</v>
      </c>
      <c r="N11" s="16">
        <f t="shared" ref="N11:O11" si="11">SUM(N6:N10)</f>
        <v>0.12029108805522172</v>
      </c>
      <c r="O11" s="16">
        <f t="shared" si="11"/>
        <v>0.48126518309274668</v>
      </c>
      <c r="Q11" s="3">
        <f t="shared" ref="Q11" si="12">I11/E11</f>
        <v>5.8118585835656919E-2</v>
      </c>
      <c r="R11" s="3">
        <f t="shared" ref="R11" si="13">J11/F11</f>
        <v>3.6072326859580277E-2</v>
      </c>
      <c r="S11" s="3">
        <f t="shared" ref="S11" si="14">K11/G11</f>
        <v>0.13645174148214873</v>
      </c>
    </row>
    <row r="12" spans="2:19" x14ac:dyDescent="0.25">
      <c r="E12" s="16"/>
      <c r="F12" s="1"/>
      <c r="G12" s="17"/>
      <c r="I12" s="16"/>
      <c r="J12" s="16"/>
      <c r="K12" s="16"/>
      <c r="L12" s="16"/>
      <c r="M12" s="16"/>
      <c r="N12" s="16"/>
      <c r="O12" s="16"/>
      <c r="Q12" s="3"/>
      <c r="R12" s="3"/>
      <c r="S12" s="3"/>
    </row>
    <row r="13" spans="2:19" x14ac:dyDescent="0.25">
      <c r="E13" s="16"/>
      <c r="F13" s="1"/>
      <c r="G13" s="17"/>
      <c r="I13" s="16"/>
      <c r="J13" s="16"/>
      <c r="K13" s="16"/>
      <c r="L13" s="16"/>
      <c r="M13" s="16"/>
      <c r="N13" s="16"/>
      <c r="O13" s="16"/>
      <c r="Q13" s="3"/>
      <c r="R13" s="3"/>
      <c r="S13" s="3"/>
    </row>
    <row r="14" spans="2:19" ht="15.75" x14ac:dyDescent="0.25">
      <c r="B14" s="7" t="s">
        <v>73</v>
      </c>
      <c r="E14" s="16"/>
      <c r="F14" s="1"/>
      <c r="G14" s="17"/>
      <c r="I14" s="16"/>
      <c r="J14" s="16"/>
      <c r="K14" s="16"/>
      <c r="L14" s="16"/>
      <c r="M14" s="16"/>
      <c r="N14" s="16"/>
      <c r="O14" s="16"/>
      <c r="Q14" s="3"/>
      <c r="R14" s="3"/>
      <c r="S14" s="3"/>
    </row>
    <row r="15" spans="2:19" x14ac:dyDescent="0.25">
      <c r="D15">
        <f>TOC!C16</f>
        <v>32.200000000000003</v>
      </c>
      <c r="E15" s="16"/>
      <c r="F15" s="1"/>
      <c r="G15" s="17"/>
      <c r="I15" s="16"/>
      <c r="J15" s="16"/>
      <c r="K15" s="16"/>
      <c r="L15" s="16"/>
      <c r="M15" s="16"/>
      <c r="N15" s="16"/>
      <c r="O15" s="16"/>
      <c r="Q15" s="3"/>
      <c r="R15" s="3"/>
      <c r="S15" s="3"/>
    </row>
    <row r="16" spans="2:19" x14ac:dyDescent="0.25">
      <c r="B16" t="str">
        <f>'T1'!P57</f>
        <v>Chloroform</v>
      </c>
      <c r="E16" s="1">
        <f>'T1'!R57</f>
        <v>129.50190767291735</v>
      </c>
      <c r="F16" s="1">
        <f>'T2'!R57</f>
        <v>212.73266551282654</v>
      </c>
      <c r="G16" s="1">
        <f>'T3'!R57</f>
        <v>265.28000570399075</v>
      </c>
      <c r="H16" s="1"/>
      <c r="I16" s="1">
        <f>'T1'!S57</f>
        <v>1.4823344568763168</v>
      </c>
      <c r="J16" s="1">
        <f>'T2'!S57</f>
        <v>1.607506148744493</v>
      </c>
      <c r="K16" s="1">
        <f>'T3'!S57</f>
        <v>16.175803623519563</v>
      </c>
      <c r="L16" s="1"/>
      <c r="M16" s="16">
        <f>I16/SQRT(2)</f>
        <v>1.0481687464437215</v>
      </c>
      <c r="N16" s="16">
        <f t="shared" ref="N16:N18" si="15">J16/SQRT(2)</f>
        <v>1.1366784985763019</v>
      </c>
      <c r="O16" s="16">
        <f t="shared" ref="O16:O18" si="16">K16/SQRT(2)</f>
        <v>11.438020433332609</v>
      </c>
      <c r="Q16" s="3">
        <f t="shared" si="5"/>
        <v>1.1446429504500005E-2</v>
      </c>
      <c r="R16" s="3">
        <f t="shared" si="6"/>
        <v>7.5564612743855729E-3</v>
      </c>
      <c r="S16" s="3">
        <f t="shared" si="7"/>
        <v>6.097633924800621E-2</v>
      </c>
    </row>
    <row r="17" spans="2:19" x14ac:dyDescent="0.25">
      <c r="B17" t="str">
        <f>'T1'!P58</f>
        <v>Bromodichloromethane</v>
      </c>
      <c r="E17" s="1">
        <f>'T1'!R58</f>
        <v>22.469382015273183</v>
      </c>
      <c r="F17" s="1">
        <f>'T2'!R58</f>
        <v>26.325029422429658</v>
      </c>
      <c r="G17" s="1">
        <f>'T3'!R58</f>
        <v>26.660825419685299</v>
      </c>
      <c r="H17" s="1"/>
      <c r="I17" s="1">
        <f>'T1'!S58</f>
        <v>0.58564221373536585</v>
      </c>
      <c r="J17" s="1">
        <f>'T2'!S58</f>
        <v>1.8770321037315504E-2</v>
      </c>
      <c r="K17" s="1">
        <f>'T3'!S58</f>
        <v>1.9453848143970582</v>
      </c>
      <c r="L17" s="1"/>
      <c r="M17" s="16">
        <f t="shared" ref="M17:M18" si="17">I17/SQRT(2)</f>
        <v>0.4141115806813786</v>
      </c>
      <c r="N17" s="16">
        <f t="shared" si="15"/>
        <v>1.3272621290534303E-2</v>
      </c>
      <c r="O17" s="16">
        <f t="shared" si="16"/>
        <v>1.3755947942774929</v>
      </c>
      <c r="Q17" s="3">
        <f t="shared" si="5"/>
        <v>2.6064010720779299E-2</v>
      </c>
      <c r="R17" s="3">
        <f t="shared" si="6"/>
        <v>7.130218445766548E-4</v>
      </c>
      <c r="S17" s="3">
        <f t="shared" si="7"/>
        <v>7.2967913925150382E-2</v>
      </c>
    </row>
    <row r="18" spans="2:19" x14ac:dyDescent="0.25">
      <c r="B18" t="str">
        <f>'T1'!P59</f>
        <v>Dichlorobromomethane</v>
      </c>
      <c r="E18" s="1">
        <f>'T1'!R59</f>
        <v>2.213108965098102</v>
      </c>
      <c r="F18" s="1">
        <f>'T2'!R59</f>
        <v>2.435015911830857</v>
      </c>
      <c r="G18" s="1">
        <f>'T3'!R59</f>
        <v>2.1361718877351219</v>
      </c>
      <c r="H18" s="1"/>
      <c r="I18" s="1">
        <f>'T1'!S59</f>
        <v>3.997006051154154E-2</v>
      </c>
      <c r="J18" s="1">
        <f>'T2'!S59</f>
        <v>3.289232318061277E-3</v>
      </c>
      <c r="K18" s="1">
        <f>'T3'!S59</f>
        <v>4.506745490358282E-2</v>
      </c>
      <c r="L18" s="1"/>
      <c r="M18" s="16">
        <f t="shared" si="17"/>
        <v>2.8263100832147666E-2</v>
      </c>
      <c r="N18" s="16">
        <f t="shared" si="15"/>
        <v>2.3258384769990759E-3</v>
      </c>
      <c r="O18" s="16">
        <f t="shared" si="16"/>
        <v>3.186750297314233E-2</v>
      </c>
      <c r="Q18" s="3">
        <f t="shared" si="5"/>
        <v>1.8060593103137044E-2</v>
      </c>
      <c r="R18" s="3">
        <f t="shared" si="6"/>
        <v>1.3508052666432663E-3</v>
      </c>
      <c r="S18" s="3">
        <f t="shared" si="7"/>
        <v>2.1097298004125326E-2</v>
      </c>
    </row>
    <row r="19" spans="2:19" s="20" customFormat="1" x14ac:dyDescent="0.25">
      <c r="B19" s="20" t="str">
        <f>'T1'!P60</f>
        <v>1,2-Dibromopropane</v>
      </c>
      <c r="E19" s="22">
        <f>'T1'!R60</f>
        <v>0</v>
      </c>
      <c r="F19" s="22">
        <f>'T2'!R60</f>
        <v>0</v>
      </c>
      <c r="G19" s="22"/>
      <c r="H19" s="22"/>
      <c r="I19" s="22">
        <f>'T1'!S60</f>
        <v>0</v>
      </c>
      <c r="J19" s="22">
        <f>'T2'!S60</f>
        <v>0</v>
      </c>
      <c r="K19" s="22"/>
      <c r="L19" s="22"/>
      <c r="M19" s="16"/>
      <c r="N19" s="16"/>
      <c r="O19" s="16"/>
      <c r="Q19" s="24"/>
      <c r="R19" s="24"/>
      <c r="S19" s="24"/>
    </row>
    <row r="20" spans="2:19" x14ac:dyDescent="0.25">
      <c r="B20" t="str">
        <f>'T1'!P61</f>
        <v>Bromoform</v>
      </c>
      <c r="E20" s="1">
        <f>'T1'!R61</f>
        <v>0</v>
      </c>
      <c r="F20" s="1">
        <f>'T2'!R61</f>
        <v>0</v>
      </c>
      <c r="G20" s="1">
        <f>'T3'!R61</f>
        <v>0</v>
      </c>
      <c r="H20" s="1"/>
      <c r="I20" s="1">
        <f>'T1'!S61</f>
        <v>0</v>
      </c>
      <c r="J20" s="1">
        <f>'T2'!S61</f>
        <v>0</v>
      </c>
      <c r="K20" s="1">
        <f>'T3'!S61</f>
        <v>0</v>
      </c>
      <c r="L20" s="1"/>
      <c r="M20" s="16">
        <f t="shared" ref="M20" si="18">I20/SQRT(2)</f>
        <v>0</v>
      </c>
      <c r="N20" s="16">
        <f t="shared" ref="N20" si="19">J20/SQRT(2)</f>
        <v>0</v>
      </c>
      <c r="O20" s="16">
        <f t="shared" ref="O20" si="20">K20/SQRT(2)</f>
        <v>0</v>
      </c>
      <c r="Q20" s="3"/>
      <c r="R20" s="3"/>
      <c r="S20" s="3"/>
    </row>
    <row r="21" spans="2:19" x14ac:dyDescent="0.25">
      <c r="B21" t="s">
        <v>71</v>
      </c>
      <c r="E21" s="1">
        <f>SUM(E16:E20)</f>
        <v>154.18439865328867</v>
      </c>
      <c r="F21" s="1">
        <f t="shared" ref="F21" si="21">SUM(F16:F20)</f>
        <v>241.49271084708704</v>
      </c>
      <c r="G21" s="1">
        <f t="shared" ref="G21" si="22">SUM(G16:G20)</f>
        <v>294.07700301141119</v>
      </c>
      <c r="H21" s="1"/>
      <c r="I21" s="1">
        <f>SUM(I16:I20)</f>
        <v>2.1079467311232238</v>
      </c>
      <c r="J21" s="1">
        <f t="shared" ref="J21" si="23">SUM(J16:J20)</f>
        <v>1.62956570209987</v>
      </c>
      <c r="K21" s="1">
        <f t="shared" ref="K21" si="24">SUM(K16:K20)</f>
        <v>18.166255892820207</v>
      </c>
      <c r="L21" s="1"/>
      <c r="M21" s="16">
        <f>SUM(M16:M20)</f>
        <v>1.4905434279572478</v>
      </c>
      <c r="N21" s="16">
        <f t="shared" ref="N21:O21" si="25">SUM(N16:N20)</f>
        <v>1.1522769583438353</v>
      </c>
      <c r="O21" s="16">
        <f t="shared" si="25"/>
        <v>12.845482730583244</v>
      </c>
      <c r="Q21" s="3">
        <f t="shared" ref="Q21" si="26">I21/E21</f>
        <v>1.3671595502106027E-2</v>
      </c>
      <c r="R21" s="3">
        <f t="shared" ref="R21" si="27">J21/F21</f>
        <v>6.7478877369996871E-3</v>
      </c>
      <c r="S21" s="3">
        <f t="shared" ref="S21" si="28">K21/G21</f>
        <v>6.1773806543163438E-2</v>
      </c>
    </row>
    <row r="22" spans="2:19" x14ac:dyDescent="0.25">
      <c r="E22" s="1">
        <f>E21/$D15</f>
        <v>4.7883353619033739</v>
      </c>
      <c r="F22" s="1">
        <f t="shared" ref="F22:G22" si="29">F21/$D15</f>
        <v>7.4997736287915222</v>
      </c>
      <c r="G22" s="1">
        <f t="shared" si="29"/>
        <v>9.1328261804786077</v>
      </c>
      <c r="H22" s="1"/>
      <c r="I22" s="1"/>
      <c r="J22" s="1"/>
      <c r="K22" s="1"/>
      <c r="L22" s="1"/>
      <c r="M22" s="1"/>
      <c r="N22" s="1"/>
      <c r="O22" s="1"/>
      <c r="Q22" s="3"/>
      <c r="R22" s="3"/>
      <c r="S22" s="3"/>
    </row>
    <row r="23" spans="2:19" x14ac:dyDescent="0.25">
      <c r="E23" s="16"/>
      <c r="F23" s="1"/>
      <c r="G23" s="17"/>
      <c r="I23" s="16"/>
      <c r="J23" s="16"/>
      <c r="K23" s="16"/>
      <c r="L23" s="16"/>
      <c r="M23" s="16"/>
      <c r="N23" s="16"/>
      <c r="O23" s="16"/>
      <c r="Q23" s="3"/>
      <c r="R23" s="3"/>
      <c r="S23" s="3"/>
    </row>
    <row r="24" spans="2:19" ht="15.75" x14ac:dyDescent="0.25">
      <c r="B24" s="7" t="s">
        <v>74</v>
      </c>
      <c r="E24" s="16"/>
      <c r="F24" s="1"/>
      <c r="G24" s="17"/>
      <c r="I24" s="16"/>
      <c r="J24" s="16"/>
      <c r="K24" s="16"/>
      <c r="L24" s="16"/>
      <c r="M24" s="16"/>
      <c r="N24" s="16"/>
      <c r="O24" s="16"/>
      <c r="Q24" s="3"/>
      <c r="R24" s="3"/>
      <c r="S24" s="3"/>
    </row>
    <row r="25" spans="2:19" x14ac:dyDescent="0.25">
      <c r="B25" t="s">
        <v>100</v>
      </c>
      <c r="D25">
        <f>TOC!D16</f>
        <v>28.68</v>
      </c>
      <c r="E25" s="16"/>
      <c r="F25" s="1"/>
      <c r="G25" s="17"/>
      <c r="I25" s="16"/>
      <c r="J25" s="16"/>
      <c r="K25" s="16"/>
      <c r="L25" s="16"/>
      <c r="M25" s="16"/>
      <c r="N25" s="16"/>
      <c r="O25" s="16"/>
      <c r="Q25" s="3"/>
      <c r="R25" s="3"/>
      <c r="S25" s="3"/>
    </row>
    <row r="26" spans="2:19" x14ac:dyDescent="0.25">
      <c r="B26" t="str">
        <f>'T1'!P73</f>
        <v>Chloroform</v>
      </c>
      <c r="E26" s="1">
        <f>'T1'!R73</f>
        <v>120.25101205152299</v>
      </c>
      <c r="F26" s="1">
        <f>'T2'!R73</f>
        <v>210.67482344804313</v>
      </c>
      <c r="G26" s="1">
        <f>'T3'!R73</f>
        <v>235.37948085217806</v>
      </c>
      <c r="H26" s="1"/>
      <c r="I26" s="1">
        <f>'T1'!S73</f>
        <v>7.1009049304391896</v>
      </c>
      <c r="J26" s="1">
        <f>'T2'!S73</f>
        <v>51.797487102525906</v>
      </c>
      <c r="K26" s="1">
        <f>'T3'!S73</f>
        <v>16.596918798886463</v>
      </c>
      <c r="L26" s="1"/>
      <c r="M26" s="16">
        <f>I26/SQRT(2)</f>
        <v>5.0210980288745404</v>
      </c>
      <c r="N26" s="16">
        <f t="shared" ref="N26:N28" si="30">J26/SQRT(2)</f>
        <v>36.6263543786188</v>
      </c>
      <c r="O26" s="16">
        <f t="shared" ref="O26:O28" si="31">K26/SQRT(2)</f>
        <v>11.735793829495107</v>
      </c>
      <c r="Q26" s="3">
        <f t="shared" si="5"/>
        <v>5.9050687468615415E-2</v>
      </c>
      <c r="R26" s="3">
        <f t="shared" si="6"/>
        <v>0.24586462803088696</v>
      </c>
      <c r="S26" s="3">
        <f t="shared" si="7"/>
        <v>7.0511323836717876E-2</v>
      </c>
    </row>
    <row r="27" spans="2:19" x14ac:dyDescent="0.25">
      <c r="B27" t="str">
        <f>'T1'!P74</f>
        <v>Bromodichloromethane</v>
      </c>
      <c r="E27" s="1">
        <f>'T1'!R74</f>
        <v>22.117169691983875</v>
      </c>
      <c r="F27" s="1">
        <f>'T2'!R74</f>
        <v>23.925861176315728</v>
      </c>
      <c r="G27" s="1">
        <f>'T3'!R74</f>
        <v>24.040747893134409</v>
      </c>
      <c r="H27" s="1"/>
      <c r="I27" s="1">
        <f>'T1'!S74</f>
        <v>1.8391791488149298</v>
      </c>
      <c r="J27" s="1">
        <f>'T2'!S74</f>
        <v>2.2980356118474394</v>
      </c>
      <c r="K27" s="1">
        <f>'T3'!S74</f>
        <v>1.5384634580574184</v>
      </c>
      <c r="L27" s="1"/>
      <c r="M27" s="16">
        <f t="shared" ref="M27:M28" si="32">I27/SQRT(2)</f>
        <v>1.3004960479439391</v>
      </c>
      <c r="N27" s="16">
        <f t="shared" si="30"/>
        <v>1.6249565645455011</v>
      </c>
      <c r="O27" s="16">
        <f t="shared" si="31"/>
        <v>1.0878579438001061</v>
      </c>
      <c r="Q27" s="3">
        <f t="shared" si="5"/>
        <v>8.3156171175081228E-2</v>
      </c>
      <c r="R27" s="3">
        <f t="shared" si="6"/>
        <v>9.6048187980053601E-2</v>
      </c>
      <c r="S27" s="3">
        <f t="shared" si="7"/>
        <v>6.3993993235825039E-2</v>
      </c>
    </row>
    <row r="28" spans="2:19" x14ac:dyDescent="0.25">
      <c r="B28" t="str">
        <f>'T1'!P75</f>
        <v>Dichlorobromomethane</v>
      </c>
      <c r="E28" s="1">
        <f>'T1'!R75</f>
        <v>2.2262952598516037</v>
      </c>
      <c r="F28" s="1">
        <f>'T2'!R75</f>
        <v>2.2122182301401452</v>
      </c>
      <c r="G28" s="1">
        <f>'T3'!R75</f>
        <v>2.0840370045853671</v>
      </c>
      <c r="H28" s="1"/>
      <c r="I28" s="1">
        <f>'T1'!S75</f>
        <v>0.20216458217859368</v>
      </c>
      <c r="J28" s="1">
        <f>'T2'!S75</f>
        <v>0.10656143106562771</v>
      </c>
      <c r="K28" s="1">
        <f>'T3'!S75</f>
        <v>0.13173434052897987</v>
      </c>
      <c r="L28" s="1"/>
      <c r="M28" s="16">
        <f t="shared" si="32"/>
        <v>0.14295194697422864</v>
      </c>
      <c r="N28" s="16">
        <f t="shared" si="30"/>
        <v>7.5350310519448169E-2</v>
      </c>
      <c r="O28" s="16">
        <f t="shared" si="31"/>
        <v>9.3150245503179505E-2</v>
      </c>
      <c r="Q28" s="3">
        <f t="shared" si="5"/>
        <v>9.0807623689622016E-2</v>
      </c>
      <c r="R28" s="3">
        <f t="shared" si="6"/>
        <v>4.8169493232535644E-2</v>
      </c>
      <c r="S28" s="3">
        <f t="shared" si="7"/>
        <v>6.3211133122460697E-2</v>
      </c>
    </row>
    <row r="29" spans="2:19" s="20" customFormat="1" x14ac:dyDescent="0.25">
      <c r="B29" s="20" t="str">
        <f>'T1'!P76</f>
        <v>1,2-Dibromopropane</v>
      </c>
      <c r="E29" s="22">
        <f>'T1'!R76</f>
        <v>0</v>
      </c>
      <c r="F29" s="22">
        <f>'T2'!R76</f>
        <v>0</v>
      </c>
      <c r="G29" s="22"/>
      <c r="H29" s="22"/>
      <c r="I29" s="22">
        <f>'T1'!S76</f>
        <v>0</v>
      </c>
      <c r="J29" s="22">
        <f>'T2'!S76</f>
        <v>0</v>
      </c>
      <c r="K29" s="22"/>
      <c r="L29" s="22"/>
      <c r="M29" s="16"/>
      <c r="N29" s="16"/>
      <c r="O29" s="16"/>
      <c r="Q29" s="24"/>
      <c r="R29" s="24"/>
      <c r="S29" s="24"/>
    </row>
    <row r="30" spans="2:19" x14ac:dyDescent="0.25">
      <c r="B30" t="str">
        <f>'T1'!P77</f>
        <v>Bromoform</v>
      </c>
      <c r="E30" s="1">
        <f>'T1'!R77</f>
        <v>0</v>
      </c>
      <c r="F30" s="1">
        <f>'T2'!R77</f>
        <v>0</v>
      </c>
      <c r="G30" s="1">
        <f>'T3'!R77</f>
        <v>0</v>
      </c>
      <c r="H30" s="1"/>
      <c r="I30" s="1">
        <f>'T1'!S77</f>
        <v>0</v>
      </c>
      <c r="J30" s="1">
        <f>'T2'!S77</f>
        <v>0</v>
      </c>
      <c r="K30" s="1">
        <f>'T3'!S77</f>
        <v>0</v>
      </c>
      <c r="L30" s="1"/>
      <c r="M30" s="16">
        <f t="shared" ref="M30" si="33">I30/SQRT(2)</f>
        <v>0</v>
      </c>
      <c r="N30" s="16">
        <f t="shared" ref="N30" si="34">J30/SQRT(2)</f>
        <v>0</v>
      </c>
      <c r="O30" s="16">
        <f t="shared" ref="O30" si="35">K30/SQRT(2)</f>
        <v>0</v>
      </c>
      <c r="Q30" s="3"/>
      <c r="R30" s="3"/>
      <c r="S30" s="3"/>
    </row>
    <row r="31" spans="2:19" x14ac:dyDescent="0.25">
      <c r="B31" t="s">
        <v>71</v>
      </c>
      <c r="E31" s="1">
        <f>SUM(E26:E30)</f>
        <v>144.59447700335846</v>
      </c>
      <c r="F31" s="1">
        <f t="shared" ref="F31" si="36">SUM(F26:F30)</f>
        <v>236.81290285449899</v>
      </c>
      <c r="G31" s="1">
        <f t="shared" ref="G31" si="37">SUM(G26:G30)</f>
        <v>261.5042657498978</v>
      </c>
      <c r="H31" s="1"/>
      <c r="I31" s="1">
        <f>SUM(I26:I30)</f>
        <v>9.1422486614327134</v>
      </c>
      <c r="J31" s="1">
        <f t="shared" ref="J31" si="38">SUM(J26:J30)</f>
        <v>54.202084145438974</v>
      </c>
      <c r="K31" s="1">
        <f t="shared" ref="K31" si="39">SUM(K26:K30)</f>
        <v>18.26711659747286</v>
      </c>
      <c r="L31" s="1"/>
      <c r="M31" s="16">
        <f>SUM(M26:M30)</f>
        <v>6.4645460237927086</v>
      </c>
      <c r="N31" s="16">
        <f t="shared" ref="N31:O31" si="40">SUM(N26:N30)</f>
        <v>38.326661253683746</v>
      </c>
      <c r="O31" s="16">
        <f t="shared" si="40"/>
        <v>12.916802018798393</v>
      </c>
      <c r="Q31" s="3">
        <f t="shared" ref="Q31" si="41">I31/E31</f>
        <v>6.3226817862623949E-2</v>
      </c>
      <c r="R31" s="3">
        <f t="shared" ref="R31" si="42">J31/F31</f>
        <v>0.22888146503884316</v>
      </c>
      <c r="S31" s="3">
        <f t="shared" ref="S31" si="43">K31/G31</f>
        <v>6.9853990890318768E-2</v>
      </c>
    </row>
    <row r="32" spans="2:19" x14ac:dyDescent="0.25">
      <c r="E32" s="1">
        <f>E31/$D25</f>
        <v>5.0416484310794445</v>
      </c>
      <c r="F32" s="1">
        <f t="shared" ref="F32" si="44">F31/$D25</f>
        <v>8.2570747159867146</v>
      </c>
      <c r="G32" s="1">
        <f t="shared" ref="G32" si="45">G31/$D25</f>
        <v>9.1180008978346514</v>
      </c>
      <c r="H32" s="1"/>
      <c r="I32" s="1"/>
      <c r="J32" s="1"/>
      <c r="K32" s="1"/>
      <c r="L32" s="1"/>
      <c r="M32" s="1"/>
      <c r="N32" s="1"/>
      <c r="O32" s="1"/>
      <c r="Q32" s="3"/>
      <c r="R32" s="3"/>
      <c r="S32" s="3"/>
    </row>
    <row r="33" spans="2:19" x14ac:dyDescent="0.25">
      <c r="E33" s="16"/>
      <c r="F33" s="1"/>
      <c r="G33" s="17"/>
      <c r="I33" s="16"/>
      <c r="J33" s="16"/>
      <c r="K33" s="16"/>
      <c r="L33" s="16"/>
      <c r="M33" s="16"/>
      <c r="N33" s="16"/>
      <c r="O33" s="16"/>
      <c r="Q33" s="3"/>
      <c r="R33" s="3"/>
      <c r="S33" s="3"/>
    </row>
    <row r="34" spans="2:19" ht="15.75" x14ac:dyDescent="0.25">
      <c r="B34" s="7" t="s">
        <v>75</v>
      </c>
      <c r="E34" s="16"/>
      <c r="F34" s="1"/>
      <c r="G34" s="17"/>
      <c r="I34" s="16"/>
      <c r="J34" s="16"/>
      <c r="K34" s="16"/>
      <c r="L34" s="16"/>
      <c r="M34" s="16"/>
      <c r="N34" s="16"/>
      <c r="O34" s="16"/>
      <c r="Q34" s="3"/>
      <c r="R34" s="3"/>
      <c r="S34" s="3"/>
    </row>
    <row r="35" spans="2:19" x14ac:dyDescent="0.25">
      <c r="D35">
        <f>TOC!E16</f>
        <v>30.6</v>
      </c>
      <c r="E35" s="16"/>
      <c r="F35" s="1"/>
      <c r="G35" s="17"/>
      <c r="I35" s="16"/>
      <c r="J35" s="16"/>
      <c r="K35" s="16"/>
      <c r="L35" s="16"/>
      <c r="M35" s="16"/>
      <c r="N35" s="16"/>
      <c r="O35" s="16"/>
      <c r="Q35" s="3"/>
      <c r="R35" s="3"/>
      <c r="S35" s="3"/>
    </row>
    <row r="36" spans="2:19" x14ac:dyDescent="0.25">
      <c r="B36" t="str">
        <f>'T1'!P89</f>
        <v>Chloroform</v>
      </c>
      <c r="E36" s="1">
        <f>'T1'!R89</f>
        <v>68.884411622898142</v>
      </c>
      <c r="F36" s="1">
        <f>'T2'!R89</f>
        <v>112.57426014619844</v>
      </c>
      <c r="G36" s="1">
        <f>'T3'!R89</f>
        <v>175.22531090395412</v>
      </c>
      <c r="H36" s="1"/>
      <c r="I36" s="1">
        <f>'T1'!S89</f>
        <v>5.7693662398437295</v>
      </c>
      <c r="J36" s="1">
        <f>'T2'!S89</f>
        <v>6.9835666175707161</v>
      </c>
      <c r="K36" s="1">
        <f>'T3'!S89</f>
        <v>3.7160589269437407</v>
      </c>
      <c r="L36" s="1"/>
      <c r="M36" s="16">
        <f>I36/SQRT(2)</f>
        <v>4.0795579913422344</v>
      </c>
      <c r="N36" s="16">
        <f t="shared" ref="N36:N38" si="46">J36/SQRT(2)</f>
        <v>4.938127312152254</v>
      </c>
      <c r="O36" s="16">
        <f t="shared" ref="O36:O38" si="47">K36/SQRT(2)</f>
        <v>2.6276504665307243</v>
      </c>
      <c r="Q36" s="3">
        <f t="shared" si="5"/>
        <v>8.3754308179732076E-2</v>
      </c>
      <c r="R36" s="3">
        <f t="shared" si="6"/>
        <v>6.2035198885617961E-2</v>
      </c>
      <c r="S36" s="3">
        <f t="shared" si="7"/>
        <v>2.1207318210898288E-2</v>
      </c>
    </row>
    <row r="37" spans="2:19" x14ac:dyDescent="0.25">
      <c r="B37" t="str">
        <f>'T1'!P90</f>
        <v>Bromodichloromethane</v>
      </c>
      <c r="E37" s="1">
        <f>'T1'!R90</f>
        <v>19.384658319427807</v>
      </c>
      <c r="F37" s="1">
        <f>'T2'!R90</f>
        <v>22.121154748689001</v>
      </c>
      <c r="G37" s="1">
        <f>'T3'!R90</f>
        <v>24.29606772796479</v>
      </c>
      <c r="H37" s="1"/>
      <c r="I37" s="1">
        <f>'T1'!S90</f>
        <v>2.0413875104982062</v>
      </c>
      <c r="J37" s="1">
        <f>'T2'!S90</f>
        <v>4.1391737750287379E-2</v>
      </c>
      <c r="K37" s="1">
        <f>'T3'!S90</f>
        <v>0.29704832160555728</v>
      </c>
      <c r="L37" s="1"/>
      <c r="M37" s="16">
        <f t="shared" ref="M37:M38" si="48">I37/SQRT(2)</f>
        <v>1.4434789517028059</v>
      </c>
      <c r="N37" s="16">
        <f t="shared" si="46"/>
        <v>2.9268378448323414E-2</v>
      </c>
      <c r="O37" s="16">
        <f t="shared" si="47"/>
        <v>0.21004488254737197</v>
      </c>
      <c r="Q37" s="3">
        <f t="shared" si="5"/>
        <v>0.10530943991167875</v>
      </c>
      <c r="R37" s="3">
        <f t="shared" si="6"/>
        <v>1.8711382032504627E-3</v>
      </c>
      <c r="S37" s="3">
        <f t="shared" si="7"/>
        <v>1.2226189230764057E-2</v>
      </c>
    </row>
    <row r="38" spans="2:19" x14ac:dyDescent="0.25">
      <c r="B38" t="str">
        <f>'T1'!P91</f>
        <v>Dichlorobromomethane</v>
      </c>
      <c r="E38" s="1">
        <f>'T1'!R91</f>
        <v>3.0848892533277237</v>
      </c>
      <c r="F38" s="1">
        <f>'T2'!R91</f>
        <v>3.2738241850875376</v>
      </c>
      <c r="G38" s="1">
        <f>'T3'!R91</f>
        <v>3.320885887005026</v>
      </c>
      <c r="H38" s="1"/>
      <c r="I38" s="1">
        <f>'T1'!S91</f>
        <v>0.32126041938265909</v>
      </c>
      <c r="J38" s="1">
        <f>'T2'!S91</f>
        <v>0.11515956557969566</v>
      </c>
      <c r="K38" s="1">
        <f>'T3'!S91</f>
        <v>3.9016878098276165E-3</v>
      </c>
      <c r="L38" s="1"/>
      <c r="M38" s="16">
        <f t="shared" si="48"/>
        <v>0.22716542107231238</v>
      </c>
      <c r="N38" s="16">
        <f t="shared" si="46"/>
        <v>8.1430109739899725E-2</v>
      </c>
      <c r="O38" s="16">
        <f t="shared" si="47"/>
        <v>2.7589099084019959E-3</v>
      </c>
      <c r="Q38" s="3">
        <f t="shared" si="5"/>
        <v>0.10414001703176537</v>
      </c>
      <c r="R38" s="3">
        <f t="shared" si="6"/>
        <v>3.5175855228956485E-2</v>
      </c>
      <c r="S38" s="3">
        <f t="shared" si="7"/>
        <v>1.1748936707206138E-3</v>
      </c>
    </row>
    <row r="39" spans="2:19" s="20" customFormat="1" x14ac:dyDescent="0.25">
      <c r="B39" s="20" t="str">
        <f>'T1'!P92</f>
        <v>1,2-Dibromopropane</v>
      </c>
      <c r="E39" s="22">
        <f>'T1'!R92</f>
        <v>0</v>
      </c>
      <c r="F39" s="22">
        <f>'T2'!R92</f>
        <v>0</v>
      </c>
      <c r="G39" s="22"/>
      <c r="H39" s="22"/>
      <c r="I39" s="22">
        <f>'T1'!S92</f>
        <v>0</v>
      </c>
      <c r="J39" s="22">
        <f>'T2'!S92</f>
        <v>0</v>
      </c>
      <c r="K39" s="22"/>
      <c r="L39" s="22"/>
      <c r="M39" s="16"/>
      <c r="N39" s="16"/>
      <c r="O39" s="16"/>
      <c r="Q39" s="24"/>
      <c r="R39" s="24"/>
      <c r="S39" s="24"/>
    </row>
    <row r="40" spans="2:19" x14ac:dyDescent="0.25">
      <c r="B40" t="str">
        <f>'T1'!P93</f>
        <v>Bromoform</v>
      </c>
      <c r="E40" s="1">
        <f>'T1'!R93</f>
        <v>0</v>
      </c>
      <c r="F40" s="1">
        <f>'T2'!R93</f>
        <v>0</v>
      </c>
      <c r="G40" s="1">
        <f>'T3'!R93</f>
        <v>0</v>
      </c>
      <c r="H40" s="1"/>
      <c r="I40" s="1">
        <f>'T1'!S93</f>
        <v>0</v>
      </c>
      <c r="J40" s="1">
        <f>'T2'!S93</f>
        <v>0</v>
      </c>
      <c r="K40" s="1">
        <f>'T3'!S93</f>
        <v>0</v>
      </c>
      <c r="L40" s="1"/>
      <c r="M40" s="16">
        <f t="shared" ref="M40" si="49">I40/SQRT(2)</f>
        <v>0</v>
      </c>
      <c r="N40" s="16">
        <f t="shared" ref="N40" si="50">J40/SQRT(2)</f>
        <v>0</v>
      </c>
      <c r="O40" s="16">
        <f t="shared" ref="O40" si="51">K40/SQRT(2)</f>
        <v>0</v>
      </c>
      <c r="Q40" s="3"/>
      <c r="R40" s="3"/>
      <c r="S40" s="3"/>
    </row>
    <row r="41" spans="2:19" x14ac:dyDescent="0.25">
      <c r="B41" t="s">
        <v>71</v>
      </c>
      <c r="E41" s="1">
        <f>SUM(E36:E40)</f>
        <v>91.353959195653687</v>
      </c>
      <c r="F41" s="1">
        <f t="shared" ref="F41" si="52">SUM(F36:F40)</f>
        <v>137.96923907997498</v>
      </c>
      <c r="G41" s="1">
        <f t="shared" ref="G41" si="53">SUM(G36:G40)</f>
        <v>202.84226451892394</v>
      </c>
      <c r="H41" s="1"/>
      <c r="I41" s="1">
        <f>SUM(I36:I40)</f>
        <v>8.1320141697245951</v>
      </c>
      <c r="J41" s="1">
        <f t="shared" ref="J41" si="54">SUM(J36:J40)</f>
        <v>7.1401179209006989</v>
      </c>
      <c r="K41" s="1">
        <f t="shared" ref="K41" si="55">SUM(K36:K40)</f>
        <v>4.0170089363591259</v>
      </c>
      <c r="L41" s="1"/>
      <c r="M41" s="16">
        <f>SUM(M36:M40)</f>
        <v>5.750202364117353</v>
      </c>
      <c r="N41" s="16">
        <f t="shared" ref="N41:O41" si="56">SUM(N36:N40)</f>
        <v>5.0488258003404773</v>
      </c>
      <c r="O41" s="16">
        <f t="shared" si="56"/>
        <v>2.8404542589864983</v>
      </c>
      <c r="Q41" s="3">
        <f t="shared" ref="Q41" si="57">I41/E41</f>
        <v>8.9016548831870324E-2</v>
      </c>
      <c r="R41" s="3">
        <f t="shared" ref="R41" si="58">J41/F41</f>
        <v>5.1751520618026112E-2</v>
      </c>
      <c r="S41" s="3">
        <f t="shared" ref="S41" si="59">K41/G41</f>
        <v>1.9803609202875782E-2</v>
      </c>
    </row>
    <row r="42" spans="2:19" x14ac:dyDescent="0.25">
      <c r="E42" s="1">
        <f>E41/$D35</f>
        <v>2.9854235031259373</v>
      </c>
      <c r="F42" s="1">
        <f t="shared" ref="F42" si="60">F41/$D35</f>
        <v>4.5087986627442804</v>
      </c>
      <c r="G42" s="1">
        <f t="shared" ref="G42" si="61">G41/$D35</f>
        <v>6.6288321738210438</v>
      </c>
      <c r="I42" s="16"/>
      <c r="J42" s="16"/>
      <c r="K42" s="16"/>
      <c r="L42" s="16"/>
      <c r="M42" s="16"/>
      <c r="N42" s="16"/>
      <c r="O42" s="16"/>
      <c r="Q42" s="3"/>
      <c r="R42" s="3"/>
      <c r="S42" s="3"/>
    </row>
    <row r="43" spans="2:19" ht="15.75" x14ac:dyDescent="0.25">
      <c r="B43" s="7" t="s">
        <v>76</v>
      </c>
      <c r="E43" s="16"/>
      <c r="F43" s="1"/>
      <c r="G43" s="17"/>
      <c r="I43" s="16"/>
      <c r="J43" s="16"/>
      <c r="K43" s="16"/>
      <c r="L43" s="16"/>
      <c r="M43" s="16"/>
      <c r="N43" s="16"/>
      <c r="O43" s="16"/>
      <c r="Q43" s="3"/>
      <c r="R43" s="3"/>
      <c r="S43" s="3"/>
    </row>
    <row r="44" spans="2:19" x14ac:dyDescent="0.25">
      <c r="D44">
        <f>TOC!F16</f>
        <v>29.104999999999997</v>
      </c>
      <c r="E44" s="16"/>
      <c r="F44" s="1"/>
      <c r="G44" s="17"/>
      <c r="I44" s="16"/>
      <c r="J44" s="16"/>
      <c r="K44" s="16"/>
      <c r="L44" s="16"/>
      <c r="M44" s="16"/>
      <c r="N44" s="16"/>
      <c r="O44" s="16"/>
      <c r="Q44" s="3"/>
      <c r="R44" s="3"/>
      <c r="S44" s="3"/>
    </row>
    <row r="45" spans="2:19" x14ac:dyDescent="0.25">
      <c r="B45" t="str">
        <f>'T1'!P105</f>
        <v>Chloroform</v>
      </c>
      <c r="E45" s="1">
        <f>'T1'!R105</f>
        <v>76.235205283856203</v>
      </c>
      <c r="F45" s="1">
        <f>'T2'!R105</f>
        <v>112.10529579656421</v>
      </c>
      <c r="G45" s="1">
        <f>'T3'!R105</f>
        <v>157.50441431358792</v>
      </c>
      <c r="H45" s="1"/>
      <c r="I45" s="1">
        <f>'T1'!S105</f>
        <v>1.8092371988508371</v>
      </c>
      <c r="J45" s="1">
        <f>'T2'!S105</f>
        <v>5.3265385676848167</v>
      </c>
      <c r="K45" s="1">
        <f>'T3'!S105</f>
        <v>11.396471338154457</v>
      </c>
      <c r="L45" s="1"/>
      <c r="M45" s="16">
        <f>I45/SQRT(2)</f>
        <v>1.2793238920823811</v>
      </c>
      <c r="N45" s="16">
        <f t="shared" ref="N45:N47" si="62">J45/SQRT(2)</f>
        <v>3.7664315414616136</v>
      </c>
      <c r="O45" s="16">
        <f t="shared" ref="O45:O47" si="63">K45/SQRT(2)</f>
        <v>8.0585221648071439</v>
      </c>
      <c r="Q45" s="3">
        <f t="shared" si="5"/>
        <v>2.3732305725606365E-2</v>
      </c>
      <c r="R45" s="3">
        <f t="shared" si="6"/>
        <v>4.7513710479394358E-2</v>
      </c>
      <c r="S45" s="3">
        <f t="shared" si="7"/>
        <v>7.2356520214502229E-2</v>
      </c>
    </row>
    <row r="46" spans="2:19" x14ac:dyDescent="0.25">
      <c r="B46" t="str">
        <f>'T1'!P106</f>
        <v>Bromodichloromethane</v>
      </c>
      <c r="E46" s="1">
        <f>'T1'!R106</f>
        <v>21.165959591186304</v>
      </c>
      <c r="F46" s="1">
        <f>'T2'!R106</f>
        <v>21.74236909599238</v>
      </c>
      <c r="G46" s="1">
        <f>'T3'!R106</f>
        <v>21.239610676618383</v>
      </c>
      <c r="H46" s="1"/>
      <c r="I46" s="1">
        <f>'T1'!S106</f>
        <v>0.43775388409686011</v>
      </c>
      <c r="J46" s="1">
        <f>'T2'!S106</f>
        <v>0.91026650427678912</v>
      </c>
      <c r="K46" s="1">
        <f>'T3'!S106</f>
        <v>2.42488222497916</v>
      </c>
      <c r="L46" s="1"/>
      <c r="M46" s="16">
        <f t="shared" ref="M46:M47" si="64">I46/SQRT(2)</f>
        <v>0.30953873993563974</v>
      </c>
      <c r="N46" s="16">
        <f t="shared" si="62"/>
        <v>0.64365561786109105</v>
      </c>
      <c r="O46" s="16">
        <f t="shared" si="63"/>
        <v>1.7146506648614872</v>
      </c>
      <c r="Q46" s="3">
        <f t="shared" si="5"/>
        <v>2.0681976747189142E-2</v>
      </c>
      <c r="R46" s="3">
        <f t="shared" si="6"/>
        <v>4.1866022063095795E-2</v>
      </c>
      <c r="S46" s="3">
        <f t="shared" si="7"/>
        <v>0.11416792246802294</v>
      </c>
    </row>
    <row r="47" spans="2:19" x14ac:dyDescent="0.25">
      <c r="B47" t="str">
        <f>'T1'!P107</f>
        <v>Dichlorobromomethane</v>
      </c>
      <c r="E47" s="1">
        <f>'T1'!R107</f>
        <v>3.3215993401999295</v>
      </c>
      <c r="F47" s="1">
        <f>'T2'!R107</f>
        <v>3.1127069811052572</v>
      </c>
      <c r="G47" s="1">
        <f>'T3'!R107</f>
        <v>1.7773362952106373</v>
      </c>
      <c r="H47" s="1"/>
      <c r="I47" s="1">
        <f>'T1'!S107</f>
        <v>1.4012252329495741E-2</v>
      </c>
      <c r="J47" s="1">
        <f>'T2'!S107</f>
        <v>0.17576984013633185</v>
      </c>
      <c r="K47" s="1">
        <f>'T3'!S107</f>
        <v>1.2809375679056108</v>
      </c>
      <c r="L47" s="1"/>
      <c r="M47" s="16">
        <f t="shared" si="64"/>
        <v>9.9081586418834355E-3</v>
      </c>
      <c r="N47" s="16">
        <f t="shared" si="62"/>
        <v>0.12428804588847563</v>
      </c>
      <c r="O47" s="16">
        <f t="shared" si="63"/>
        <v>0.905759640542661</v>
      </c>
      <c r="Q47" s="3">
        <f t="shared" si="5"/>
        <v>4.218525744484382E-3</v>
      </c>
      <c r="R47" s="3">
        <f t="shared" si="6"/>
        <v>5.6468482643335621E-2</v>
      </c>
      <c r="S47" s="3">
        <f t="shared" si="7"/>
        <v>0.7207063577992161</v>
      </c>
    </row>
    <row r="48" spans="2:19" s="20" customFormat="1" x14ac:dyDescent="0.25">
      <c r="B48" s="20" t="str">
        <f>'T1'!P108</f>
        <v>1,2-Dibromopropane</v>
      </c>
      <c r="E48" s="22">
        <f>'T1'!R108</f>
        <v>0</v>
      </c>
      <c r="F48" s="22">
        <f>'T2'!R108</f>
        <v>0</v>
      </c>
      <c r="G48" s="22"/>
      <c r="H48" s="22"/>
      <c r="I48" s="22">
        <f>'T1'!S108</f>
        <v>0</v>
      </c>
      <c r="J48" s="22">
        <f>'T2'!S108</f>
        <v>0</v>
      </c>
      <c r="K48" s="22"/>
      <c r="L48" s="22"/>
      <c r="M48" s="16"/>
      <c r="N48" s="16"/>
      <c r="O48" s="16"/>
      <c r="Q48" s="24"/>
      <c r="R48" s="24"/>
      <c r="S48" s="24"/>
    </row>
    <row r="49" spans="2:19" x14ac:dyDescent="0.25">
      <c r="B49" t="str">
        <f>'T1'!P109</f>
        <v>Bromoform</v>
      </c>
      <c r="E49" s="1">
        <f>'T1'!R109</f>
        <v>0</v>
      </c>
      <c r="F49" s="1">
        <f>'T2'!R109</f>
        <v>0</v>
      </c>
      <c r="G49" s="1">
        <f>'T3'!R109</f>
        <v>33.165658325612497</v>
      </c>
      <c r="H49" s="1"/>
      <c r="I49" s="1">
        <f>'T1'!S109</f>
        <v>0</v>
      </c>
      <c r="J49" s="1">
        <f>'T2'!S109</f>
        <v>0</v>
      </c>
      <c r="K49" s="1">
        <f>'T3'!S109</f>
        <v>46.903323809113346</v>
      </c>
      <c r="L49" s="1"/>
      <c r="M49" s="16">
        <f t="shared" ref="M49" si="65">I49/SQRT(2)</f>
        <v>0</v>
      </c>
      <c r="N49" s="16">
        <f t="shared" ref="N49" si="66">J49/SQRT(2)</f>
        <v>0</v>
      </c>
      <c r="O49" s="16">
        <f t="shared" ref="O49" si="67">K49/SQRT(2)</f>
        <v>33.16565832561249</v>
      </c>
      <c r="Q49" s="3"/>
      <c r="R49" s="3"/>
      <c r="S49" s="3"/>
    </row>
    <row r="50" spans="2:19" x14ac:dyDescent="0.25">
      <c r="B50" t="s">
        <v>71</v>
      </c>
      <c r="E50" s="1">
        <f>SUM(E45:E49)</f>
        <v>100.72276421524244</v>
      </c>
      <c r="F50" s="1">
        <f t="shared" ref="F50" si="68">SUM(F45:F49)</f>
        <v>136.96037187366184</v>
      </c>
      <c r="G50" s="1">
        <f>SUM(G45:G49)</f>
        <v>213.68701961102943</v>
      </c>
      <c r="H50" s="1"/>
      <c r="I50" s="1">
        <f>SUM(I45:I49)</f>
        <v>2.2610033352771928</v>
      </c>
      <c r="J50" s="1">
        <f t="shared" ref="J50" si="69">SUM(J45:J49)</f>
        <v>6.4125749120979378</v>
      </c>
      <c r="K50" s="1">
        <f t="shared" ref="K50" si="70">SUM(K45:K49)</f>
        <v>62.005614940152569</v>
      </c>
      <c r="L50" s="1"/>
      <c r="M50" s="16">
        <f>SUM(M45:M49)</f>
        <v>1.5987707906599042</v>
      </c>
      <c r="N50" s="16">
        <f t="shared" ref="N50:O50" si="71">SUM(N45:N49)</f>
        <v>4.5343752052111803</v>
      </c>
      <c r="O50" s="16">
        <f t="shared" si="71"/>
        <v>43.844590795823784</v>
      </c>
      <c r="Q50" s="3">
        <f t="shared" ref="Q50" si="72">I50/E50</f>
        <v>2.2447788768440429E-2</v>
      </c>
      <c r="R50" s="3">
        <f t="shared" ref="R50" si="73">J50/F50</f>
        <v>4.6820659321903518E-2</v>
      </c>
      <c r="S50" s="3">
        <f t="shared" ref="S50" si="74">K50/G50</f>
        <v>0.29017024549745818</v>
      </c>
    </row>
    <row r="51" spans="2:19" x14ac:dyDescent="0.25">
      <c r="E51" s="1">
        <f>E50/$D44</f>
        <v>3.4606687584690756</v>
      </c>
      <c r="F51" s="1">
        <f t="shared" ref="F51" si="75">F50/$D44</f>
        <v>4.7057334435204208</v>
      </c>
      <c r="G51" s="1">
        <f t="shared" ref="G51" si="76">G50/$D44</f>
        <v>7.3419350493396136</v>
      </c>
      <c r="I51" s="16"/>
      <c r="J51" s="16"/>
      <c r="K51" s="16"/>
      <c r="L51" s="16"/>
      <c r="M51" s="16"/>
      <c r="N51" s="16"/>
      <c r="O51" s="16"/>
      <c r="Q51" s="3"/>
      <c r="R51" s="3"/>
      <c r="S51" s="3"/>
    </row>
    <row r="52" spans="2:19" ht="15.75" x14ac:dyDescent="0.25">
      <c r="B52" s="7" t="s">
        <v>77</v>
      </c>
      <c r="E52" s="16"/>
      <c r="F52" s="1"/>
      <c r="G52" s="17"/>
      <c r="I52" s="16"/>
      <c r="J52" s="16"/>
      <c r="K52" s="16"/>
      <c r="L52" s="16"/>
      <c r="M52" s="16"/>
      <c r="N52" s="16"/>
      <c r="O52" s="16"/>
      <c r="Q52" s="3"/>
      <c r="R52" s="3"/>
      <c r="S52" s="3"/>
    </row>
    <row r="53" spans="2:19" x14ac:dyDescent="0.25">
      <c r="D53">
        <f>TOC!G16</f>
        <v>23.954999999999998</v>
      </c>
      <c r="E53" s="16"/>
      <c r="F53" s="1"/>
      <c r="G53" s="17"/>
      <c r="I53" s="16"/>
      <c r="J53" s="16"/>
      <c r="K53" s="16"/>
      <c r="L53" s="16"/>
      <c r="M53" s="16"/>
      <c r="N53" s="16"/>
      <c r="O53" s="16"/>
      <c r="Q53" s="3"/>
      <c r="R53" s="3"/>
      <c r="S53" s="3"/>
    </row>
    <row r="54" spans="2:19" x14ac:dyDescent="0.25">
      <c r="B54" t="str">
        <f>'T1'!P121</f>
        <v>Chloroform</v>
      </c>
      <c r="E54" s="1">
        <f>'T1'!R121</f>
        <v>120.99497589692973</v>
      </c>
      <c r="F54" s="1">
        <f>'T2'!R121</f>
        <v>184.48680415443357</v>
      </c>
      <c r="G54" s="1">
        <f>'T3'!R121</f>
        <v>246.90199472350514</v>
      </c>
      <c r="H54" s="1"/>
      <c r="I54" s="1">
        <f>'T1'!S121</f>
        <v>1.8645909565270529</v>
      </c>
      <c r="J54" s="1">
        <f>'T2'!S121</f>
        <v>6.2152811123721143</v>
      </c>
      <c r="K54" s="1">
        <f>'T3'!S121</f>
        <v>53.82545308514883</v>
      </c>
      <c r="L54" s="1"/>
      <c r="M54" s="16">
        <f>I54/SQRT(2)</f>
        <v>1.3184649094993901</v>
      </c>
      <c r="N54" s="16">
        <f t="shared" ref="N54:N56" si="77">J54/SQRT(2)</f>
        <v>4.39486742153899</v>
      </c>
      <c r="O54" s="16">
        <f t="shared" ref="O54:O56" si="78">K54/SQRT(2)</f>
        <v>38.060342876947111</v>
      </c>
      <c r="Q54" s="3">
        <f t="shared" si="5"/>
        <v>1.5410482482474442E-2</v>
      </c>
      <c r="R54" s="3">
        <f t="shared" si="6"/>
        <v>3.3689570052768188E-2</v>
      </c>
      <c r="S54" s="3">
        <f t="shared" si="7"/>
        <v>0.21800331400896791</v>
      </c>
    </row>
    <row r="55" spans="2:19" x14ac:dyDescent="0.25">
      <c r="B55" t="str">
        <f>'T1'!P122</f>
        <v>Bromodichloromethane</v>
      </c>
      <c r="E55" s="1">
        <f>'T1'!R122</f>
        <v>22.410205580879044</v>
      </c>
      <c r="F55" s="1">
        <f>'T2'!R122</f>
        <v>26.680260467110543</v>
      </c>
      <c r="G55" s="1">
        <f>'T3'!R122</f>
        <v>25.427568348464511</v>
      </c>
      <c r="H55" s="1"/>
      <c r="I55" s="1">
        <f>'T1'!S122</f>
        <v>0.74349568916559583</v>
      </c>
      <c r="J55" s="1">
        <f>'T2'!S122</f>
        <v>0.14562815262663184</v>
      </c>
      <c r="K55" s="1">
        <f>'T3'!S122</f>
        <v>2.7694089550575192</v>
      </c>
      <c r="L55" s="1"/>
      <c r="M55" s="16">
        <f t="shared" ref="M55:M56" si="79">I55/SQRT(2)</f>
        <v>0.52573084359195832</v>
      </c>
      <c r="N55" s="16">
        <f t="shared" si="77"/>
        <v>0.10297465425396091</v>
      </c>
      <c r="O55" s="16">
        <f t="shared" si="78"/>
        <v>1.9582678519999224</v>
      </c>
      <c r="Q55" s="3">
        <f t="shared" si="5"/>
        <v>3.3176656344463221E-2</v>
      </c>
      <c r="R55" s="3">
        <f t="shared" si="6"/>
        <v>5.4582732730871003E-3</v>
      </c>
      <c r="S55" s="3">
        <f t="shared" si="7"/>
        <v>0.10891363724226327</v>
      </c>
    </row>
    <row r="56" spans="2:19" x14ac:dyDescent="0.25">
      <c r="B56" t="str">
        <f>'T1'!P123</f>
        <v>Dichlorobromomethane</v>
      </c>
      <c r="E56" s="1">
        <f>'T1'!R123</f>
        <v>2.504524472797907</v>
      </c>
      <c r="F56" s="1">
        <f>'T2'!R123</f>
        <v>2.8837922584057836</v>
      </c>
      <c r="G56" s="1">
        <f>'T3'!R123</f>
        <v>2.510291222880535</v>
      </c>
      <c r="H56" s="1"/>
      <c r="I56" s="1">
        <f>'T1'!S123</f>
        <v>0.12010777121097828</v>
      </c>
      <c r="J56" s="1">
        <f>'T2'!S123</f>
        <v>3.3445238048365675E-2</v>
      </c>
      <c r="K56" s="1">
        <f>'T3'!S123</f>
        <v>0.27770249677120751</v>
      </c>
      <c r="L56" s="1"/>
      <c r="M56" s="16">
        <f t="shared" si="79"/>
        <v>8.4929019496485125E-2</v>
      </c>
      <c r="N56" s="16">
        <f t="shared" si="77"/>
        <v>2.36493546223977E-2</v>
      </c>
      <c r="O56" s="16">
        <f t="shared" si="78"/>
        <v>0.19636531861935613</v>
      </c>
      <c r="Q56" s="3">
        <f t="shared" si="5"/>
        <v>4.7956317662490623E-2</v>
      </c>
      <c r="R56" s="3">
        <f t="shared" si="6"/>
        <v>1.1597658586841083E-2</v>
      </c>
      <c r="S56" s="3">
        <f t="shared" si="7"/>
        <v>0.11062560958666244</v>
      </c>
    </row>
    <row r="57" spans="2:19" s="20" customFormat="1" x14ac:dyDescent="0.25">
      <c r="B57" s="20" t="str">
        <f>'T1'!P124</f>
        <v>1,2-Dibromopropane</v>
      </c>
      <c r="E57" s="22">
        <f>'T1'!R124</f>
        <v>0</v>
      </c>
      <c r="F57" s="22">
        <f>'T2'!R124</f>
        <v>0</v>
      </c>
      <c r="G57" s="22"/>
      <c r="H57" s="22"/>
      <c r="I57" s="22">
        <f>'T1'!S124</f>
        <v>0</v>
      </c>
      <c r="J57" s="22">
        <f>'T2'!S124</f>
        <v>0</v>
      </c>
      <c r="K57" s="22"/>
      <c r="L57" s="22"/>
      <c r="M57" s="16"/>
      <c r="N57" s="16"/>
      <c r="O57" s="16"/>
      <c r="Q57" s="24"/>
      <c r="R57" s="24"/>
      <c r="S57" s="24"/>
    </row>
    <row r="58" spans="2:19" x14ac:dyDescent="0.25">
      <c r="B58" t="str">
        <f>'T1'!P125</f>
        <v>Bromoform</v>
      </c>
      <c r="E58" s="1">
        <f>'T1'!R125</f>
        <v>0</v>
      </c>
      <c r="F58" s="1">
        <f>'T2'!R125</f>
        <v>0</v>
      </c>
      <c r="G58" s="1">
        <f>'T3'!R125</f>
        <v>0</v>
      </c>
      <c r="H58" s="1"/>
      <c r="I58" s="1">
        <f>'T1'!S125</f>
        <v>0</v>
      </c>
      <c r="J58" s="1">
        <f>'T2'!S125</f>
        <v>0</v>
      </c>
      <c r="K58" s="1">
        <f>'T3'!S125</f>
        <v>0</v>
      </c>
      <c r="L58" s="1"/>
      <c r="M58" s="16">
        <f t="shared" ref="M58" si="80">I58/SQRT(2)</f>
        <v>0</v>
      </c>
      <c r="N58" s="16">
        <f t="shared" ref="N58" si="81">J58/SQRT(2)</f>
        <v>0</v>
      </c>
      <c r="O58" s="16">
        <f t="shared" ref="O58" si="82">K58/SQRT(2)</f>
        <v>0</v>
      </c>
      <c r="Q58" s="3"/>
      <c r="R58" s="3"/>
      <c r="S58" s="3"/>
    </row>
    <row r="59" spans="2:19" x14ac:dyDescent="0.25">
      <c r="B59" t="s">
        <v>71</v>
      </c>
      <c r="E59" s="1">
        <f>SUM(E54:E58)</f>
        <v>145.90970595060668</v>
      </c>
      <c r="F59" s="1">
        <f t="shared" ref="F59" si="83">SUM(F54:F58)</f>
        <v>214.05085687994989</v>
      </c>
      <c r="G59" s="1">
        <f t="shared" ref="G59" si="84">SUM(G54:G58)</f>
        <v>274.83985429485017</v>
      </c>
      <c r="H59" s="1"/>
      <c r="I59" s="1">
        <f>SUM(I54:I58)</f>
        <v>2.728194416903627</v>
      </c>
      <c r="J59" s="1">
        <f t="shared" ref="J59" si="85">SUM(J54:J58)</f>
        <v>6.3943545030471114</v>
      </c>
      <c r="K59" s="1">
        <f t="shared" ref="K59" si="86">SUM(K54:K58)</f>
        <v>56.872564536977556</v>
      </c>
      <c r="L59" s="1"/>
      <c r="M59" s="16">
        <f>SUM(M54:M58)</f>
        <v>1.9291247725878335</v>
      </c>
      <c r="N59" s="16">
        <f t="shared" ref="N59:O59" si="87">SUM(N54:N58)</f>
        <v>4.5214914304153488</v>
      </c>
      <c r="O59" s="16">
        <f t="shared" si="87"/>
        <v>40.214976047566388</v>
      </c>
      <c r="Q59" s="3">
        <f t="shared" ref="Q59" si="88">I59/E59</f>
        <v>1.8697826845235195E-2</v>
      </c>
      <c r="R59" s="3">
        <f t="shared" ref="R59" si="89">J59/F59</f>
        <v>2.9873061926742838E-2</v>
      </c>
      <c r="S59" s="3">
        <f t="shared" ref="S59" si="90">K59/G59</f>
        <v>0.2069298307659713</v>
      </c>
    </row>
    <row r="60" spans="2:19" x14ac:dyDescent="0.25">
      <c r="E60" s="1">
        <f>E59/$D53</f>
        <v>6.0909916906953327</v>
      </c>
      <c r="F60" s="1">
        <f t="shared" ref="F60" si="91">F59/$D53</f>
        <v>8.9355398405322433</v>
      </c>
      <c r="G60" s="1">
        <f t="shared" ref="G60" si="92">G59/$D53</f>
        <v>11.473172794608649</v>
      </c>
      <c r="I60" s="16"/>
      <c r="J60" s="16"/>
      <c r="K60" s="16"/>
      <c r="L60" s="16"/>
      <c r="M60" s="16"/>
      <c r="N60" s="16"/>
      <c r="O60" s="16"/>
      <c r="Q60" s="3"/>
      <c r="R60" s="3"/>
      <c r="S60" s="3"/>
    </row>
    <row r="61" spans="2:19" ht="15.75" x14ac:dyDescent="0.25">
      <c r="B61" s="7" t="s">
        <v>78</v>
      </c>
      <c r="E61" s="16"/>
      <c r="F61" s="1"/>
      <c r="G61" s="17"/>
      <c r="I61" s="16"/>
      <c r="J61" s="16"/>
      <c r="K61" s="16"/>
      <c r="L61" s="16"/>
      <c r="M61" s="16"/>
      <c r="N61" s="16"/>
      <c r="O61" s="16"/>
      <c r="Q61" s="3"/>
      <c r="R61" s="3"/>
      <c r="S61" s="3"/>
    </row>
    <row r="62" spans="2:19" x14ac:dyDescent="0.25">
      <c r="D62">
        <f>TOC!H16</f>
        <v>21.905000000000001</v>
      </c>
      <c r="E62" s="16"/>
      <c r="F62" s="1"/>
      <c r="G62" s="17"/>
      <c r="I62" s="16"/>
      <c r="J62" s="16"/>
      <c r="K62" s="16"/>
      <c r="L62" s="16"/>
      <c r="M62" s="16"/>
      <c r="N62" s="16"/>
      <c r="O62" s="16"/>
      <c r="Q62" s="3"/>
      <c r="R62" s="3"/>
      <c r="S62" s="3"/>
    </row>
    <row r="63" spans="2:19" x14ac:dyDescent="0.25">
      <c r="B63" t="str">
        <f>'T1'!P137</f>
        <v>Chloroform</v>
      </c>
      <c r="E63" s="1">
        <f>'T1'!R137</f>
        <v>53.627488625425059</v>
      </c>
      <c r="F63" s="1">
        <f>'T2'!R137</f>
        <v>83.500191788460299</v>
      </c>
      <c r="G63" s="1">
        <f>'T3'!R137</f>
        <v>127.27761580914122</v>
      </c>
      <c r="H63" s="1"/>
      <c r="I63" s="1">
        <f>'T1'!S137</f>
        <v>3.6934204024799207</v>
      </c>
      <c r="J63" s="1">
        <f>'T2'!S137</f>
        <v>2.0627401442381155</v>
      </c>
      <c r="K63" s="1">
        <f>'T3'!S137</f>
        <v>6.3981442419166106</v>
      </c>
      <c r="L63" s="1"/>
      <c r="M63" s="16">
        <f>I63/SQRT(2)</f>
        <v>2.6116426123662992</v>
      </c>
      <c r="N63" s="16">
        <f t="shared" ref="N63:N65" si="93">J63/SQRT(2)</f>
        <v>1.4585775438164885</v>
      </c>
      <c r="O63" s="16">
        <f t="shared" ref="O63:O65" si="94">K63/SQRT(2)</f>
        <v>4.5241711804688975</v>
      </c>
      <c r="Q63" s="3">
        <f t="shared" si="5"/>
        <v>6.8871776343612925E-2</v>
      </c>
      <c r="R63" s="3">
        <f t="shared" si="6"/>
        <v>2.4703418040809645E-2</v>
      </c>
      <c r="S63" s="3">
        <f t="shared" si="7"/>
        <v>5.0269202492847831E-2</v>
      </c>
    </row>
    <row r="64" spans="2:19" x14ac:dyDescent="0.25">
      <c r="B64" t="str">
        <f>'T1'!P138</f>
        <v>Bromodichloromethane</v>
      </c>
      <c r="E64" s="1">
        <f>'T1'!R138</f>
        <v>18.60250535463188</v>
      </c>
      <c r="F64" s="1">
        <f>'T2'!R138</f>
        <v>21.369243416110372</v>
      </c>
      <c r="G64" s="1">
        <f>'T3'!R138</f>
        <v>22.479418337083203</v>
      </c>
      <c r="H64" s="1"/>
      <c r="I64" s="1">
        <f>'T1'!S138</f>
        <v>1.7201978690627926</v>
      </c>
      <c r="J64" s="1">
        <f>'T2'!S138</f>
        <v>1.2255479398680578</v>
      </c>
      <c r="K64" s="1">
        <f>'T3'!S138</f>
        <v>2.8665159978530204</v>
      </c>
      <c r="L64" s="1"/>
      <c r="M64" s="16">
        <f t="shared" ref="M64:M65" si="95">I64/SQRT(2)</f>
        <v>1.2163635781969493</v>
      </c>
      <c r="N64" s="16">
        <f t="shared" si="93"/>
        <v>0.8665932589499068</v>
      </c>
      <c r="O64" s="16">
        <f t="shared" si="94"/>
        <v>2.0269329004615932</v>
      </c>
      <c r="Q64" s="3">
        <f t="shared" si="5"/>
        <v>9.247130084198453E-2</v>
      </c>
      <c r="R64" s="3">
        <f t="shared" si="6"/>
        <v>5.735102155952379E-2</v>
      </c>
      <c r="S64" s="3">
        <f t="shared" si="7"/>
        <v>0.12751735631541089</v>
      </c>
    </row>
    <row r="65" spans="2:19" x14ac:dyDescent="0.25">
      <c r="B65" t="str">
        <f>'T1'!P139</f>
        <v>Dichlorobromomethane</v>
      </c>
      <c r="E65" s="1">
        <f>'T1'!R139</f>
        <v>4.0186282585202111</v>
      </c>
      <c r="F65" s="1">
        <f>'T2'!R139</f>
        <v>4.3504839073218733</v>
      </c>
      <c r="G65" s="1">
        <f>'T3'!R139</f>
        <v>4.2203082013873834</v>
      </c>
      <c r="H65" s="1"/>
      <c r="I65" s="1">
        <f>'T1'!S139</f>
        <v>0.24132187884345832</v>
      </c>
      <c r="J65" s="1">
        <f>'T2'!S139</f>
        <v>0.15051662769328816</v>
      </c>
      <c r="K65" s="1">
        <f>'T3'!S139</f>
        <v>0.56075739948537962</v>
      </c>
      <c r="L65" s="1"/>
      <c r="M65" s="16">
        <f t="shared" si="95"/>
        <v>0.17064033697888781</v>
      </c>
      <c r="N65" s="16">
        <f t="shared" si="93"/>
        <v>0.10643132812325494</v>
      </c>
      <c r="O65" s="16">
        <f t="shared" si="94"/>
        <v>0.3965153597766457</v>
      </c>
      <c r="Q65" s="3">
        <f t="shared" si="5"/>
        <v>6.0050809211280677E-2</v>
      </c>
      <c r="R65" s="3">
        <f t="shared" si="6"/>
        <v>3.4597674856346065E-2</v>
      </c>
      <c r="S65" s="3">
        <f t="shared" si="7"/>
        <v>0.13287119630292316</v>
      </c>
    </row>
    <row r="66" spans="2:19" s="20" customFormat="1" x14ac:dyDescent="0.25">
      <c r="B66" s="20" t="str">
        <f>'T1'!P140</f>
        <v>1,2-Dibromopropane</v>
      </c>
      <c r="E66" s="22">
        <f>'T1'!R140</f>
        <v>0</v>
      </c>
      <c r="F66" s="22">
        <f>'T2'!R140</f>
        <v>0</v>
      </c>
      <c r="G66" s="22"/>
      <c r="H66" s="22"/>
      <c r="I66" s="22">
        <f>'T1'!S140</f>
        <v>0</v>
      </c>
      <c r="J66" s="22">
        <f>'T2'!S140</f>
        <v>0</v>
      </c>
      <c r="K66" s="22"/>
      <c r="L66" s="22"/>
      <c r="M66" s="16"/>
      <c r="N66" s="16"/>
      <c r="O66" s="16"/>
      <c r="Q66" s="24"/>
      <c r="R66" s="24"/>
      <c r="S66" s="24"/>
    </row>
    <row r="67" spans="2:19" x14ac:dyDescent="0.25">
      <c r="B67" t="str">
        <f>'T1'!P141</f>
        <v>Bromoform</v>
      </c>
      <c r="E67" s="1">
        <f>'T1'!R141</f>
        <v>0</v>
      </c>
      <c r="F67" s="1">
        <f>'T2'!R141</f>
        <v>0</v>
      </c>
      <c r="G67" s="1">
        <f>'T3'!R141</f>
        <v>0</v>
      </c>
      <c r="H67" s="1"/>
      <c r="I67" s="1">
        <f>'T1'!S141</f>
        <v>0</v>
      </c>
      <c r="J67" s="1">
        <f>'T2'!S141</f>
        <v>0</v>
      </c>
      <c r="K67" s="1">
        <f>'T3'!S141</f>
        <v>0</v>
      </c>
      <c r="L67" s="1"/>
      <c r="M67" s="16">
        <f t="shared" ref="M67" si="96">I67/SQRT(2)</f>
        <v>0</v>
      </c>
      <c r="N67" s="16">
        <f t="shared" ref="N67" si="97">J67/SQRT(2)</f>
        <v>0</v>
      </c>
      <c r="O67" s="16">
        <f t="shared" ref="O67" si="98">K67/SQRT(2)</f>
        <v>0</v>
      </c>
      <c r="Q67" s="3"/>
      <c r="R67" s="3"/>
      <c r="S67" s="3"/>
    </row>
    <row r="68" spans="2:19" x14ac:dyDescent="0.25">
      <c r="B68" t="s">
        <v>71</v>
      </c>
      <c r="E68" s="1">
        <f>SUM(E63:E67)</f>
        <v>76.248622238577155</v>
      </c>
      <c r="F68" s="1">
        <f t="shared" ref="F68" si="99">SUM(F63:F67)</f>
        <v>109.21991911189254</v>
      </c>
      <c r="G68" s="1">
        <f t="shared" ref="G68" si="100">SUM(G63:G67)</f>
        <v>153.97734234761182</v>
      </c>
      <c r="H68" s="1"/>
      <c r="I68" s="1">
        <f>SUM(I63:I67)</f>
        <v>5.6549401503861718</v>
      </c>
      <c r="J68" s="1">
        <f t="shared" ref="J68" si="101">SUM(J63:J67)</f>
        <v>3.4388047117994613</v>
      </c>
      <c r="K68" s="1">
        <f t="shared" ref="K68" si="102">SUM(K63:K67)</f>
        <v>9.8254176392550114</v>
      </c>
      <c r="L68" s="1"/>
      <c r="M68" s="16">
        <f>SUM(M63:M67)</f>
        <v>3.9986465275421361</v>
      </c>
      <c r="N68" s="16">
        <f t="shared" ref="N68:O68" si="103">SUM(N63:N67)</f>
        <v>2.4316021308896505</v>
      </c>
      <c r="O68" s="16">
        <f t="shared" si="103"/>
        <v>6.947619440707137</v>
      </c>
      <c r="Q68" s="3">
        <f t="shared" ref="Q68" si="104">I68/E68</f>
        <v>7.4164489591591817E-2</v>
      </c>
      <c r="R68" s="3">
        <f t="shared" ref="R68" si="105">J68/F68</f>
        <v>3.1485142451685107E-2</v>
      </c>
      <c r="S68" s="3">
        <f t="shared" ref="S68" si="106">K68/G68</f>
        <v>6.3810801572828951E-2</v>
      </c>
    </row>
    <row r="69" spans="2:19" x14ac:dyDescent="0.25">
      <c r="E69" s="1">
        <f>E68/$D62</f>
        <v>3.4808775274401804</v>
      </c>
      <c r="F69" s="1">
        <f t="shared" ref="F69" si="107">F68/$D62</f>
        <v>4.9860725456239461</v>
      </c>
      <c r="G69" s="1">
        <f t="shared" ref="G69" si="108">G68/$D62</f>
        <v>7.0293240058256936</v>
      </c>
      <c r="I69" s="16"/>
      <c r="J69" s="16"/>
      <c r="K69" s="16"/>
      <c r="L69" s="16"/>
      <c r="M69" s="16"/>
      <c r="N69" s="16"/>
      <c r="O69" s="16"/>
      <c r="Q69" s="3"/>
      <c r="R69" s="3"/>
      <c r="S69" s="3"/>
    </row>
    <row r="70" spans="2:19" x14ac:dyDescent="0.25">
      <c r="E70" s="16"/>
      <c r="F70" s="1"/>
      <c r="G70" s="17"/>
      <c r="I70" s="16"/>
      <c r="J70" s="16"/>
      <c r="K70" s="16"/>
      <c r="L70" s="16"/>
      <c r="M70" s="16"/>
      <c r="N70" s="16"/>
      <c r="O70" s="16"/>
      <c r="Q70" s="3"/>
      <c r="R70" s="3"/>
      <c r="S70" s="3"/>
    </row>
    <row r="71" spans="2:19" x14ac:dyDescent="0.25">
      <c r="E71" s="16"/>
      <c r="F71" s="1"/>
      <c r="G71" s="17"/>
      <c r="I71" s="16"/>
      <c r="J71" s="16"/>
      <c r="K71" s="16"/>
      <c r="L71" s="16"/>
      <c r="M71" s="16"/>
      <c r="N71" s="16"/>
      <c r="O71" s="16"/>
      <c r="Q71" s="3"/>
      <c r="R71" s="3"/>
      <c r="S71" s="3"/>
    </row>
    <row r="72" spans="2:19" x14ac:dyDescent="0.25">
      <c r="E72" s="16"/>
      <c r="F72" s="1"/>
      <c r="G72" s="17"/>
      <c r="I72" s="16"/>
      <c r="J72" s="16"/>
      <c r="K72" s="16"/>
      <c r="L72" s="16"/>
      <c r="M72" s="16"/>
      <c r="N72" s="16"/>
      <c r="O72" s="16"/>
      <c r="Q72" s="3"/>
      <c r="R72" s="3"/>
      <c r="S72" s="3"/>
    </row>
    <row r="73" spans="2:19" x14ac:dyDescent="0.25">
      <c r="E73" s="16"/>
      <c r="F73" s="1"/>
      <c r="G73" s="17"/>
      <c r="I73" s="16"/>
      <c r="J73" s="16"/>
      <c r="K73" s="16"/>
      <c r="L73" s="16"/>
      <c r="M73" s="16"/>
      <c r="N73" s="16"/>
      <c r="O73" s="16"/>
      <c r="Q73" s="3"/>
      <c r="R73" s="3"/>
      <c r="S73" s="3"/>
    </row>
    <row r="74" spans="2:19" x14ac:dyDescent="0.25">
      <c r="E74" s="16"/>
      <c r="F74" s="1"/>
      <c r="G74" s="17"/>
      <c r="I74" s="16"/>
      <c r="J74" s="16"/>
      <c r="K74" s="16"/>
      <c r="L74" s="16"/>
      <c r="M74" s="16"/>
      <c r="N74" s="16"/>
      <c r="O74" s="16"/>
      <c r="Q74" s="3"/>
      <c r="R74" s="3"/>
      <c r="S74" s="3"/>
    </row>
    <row r="75" spans="2:19" x14ac:dyDescent="0.25">
      <c r="E75" s="16"/>
      <c r="F75" s="1"/>
      <c r="G75" s="17"/>
      <c r="I75" s="16"/>
      <c r="J75" s="16"/>
      <c r="K75" s="16"/>
      <c r="L75" s="16"/>
      <c r="M75" s="16"/>
      <c r="N75" s="16"/>
      <c r="O75" s="16"/>
      <c r="Q75" s="3"/>
      <c r="R75" s="3"/>
      <c r="S75" s="3"/>
    </row>
    <row r="76" spans="2:19" x14ac:dyDescent="0.25">
      <c r="E76" s="16"/>
      <c r="F76" s="1"/>
      <c r="G76" s="17"/>
      <c r="I76" s="16"/>
      <c r="J76" s="16"/>
      <c r="K76" s="16"/>
      <c r="L76" s="16"/>
      <c r="M76" s="16"/>
      <c r="N76" s="16"/>
      <c r="O76" s="16"/>
      <c r="Q76" s="3"/>
      <c r="R76" s="3"/>
      <c r="S76" s="3"/>
    </row>
    <row r="77" spans="2:19" x14ac:dyDescent="0.25">
      <c r="E77" s="16"/>
      <c r="F77" s="1"/>
      <c r="G77" s="17"/>
      <c r="I77" s="16"/>
      <c r="J77" s="16"/>
      <c r="K77" s="16"/>
      <c r="L77" s="16"/>
      <c r="M77" s="16"/>
      <c r="N77" s="16"/>
      <c r="O77" s="16"/>
      <c r="Q77" s="3"/>
      <c r="R77" s="3"/>
      <c r="S77" s="3"/>
    </row>
    <row r="78" spans="2:19" x14ac:dyDescent="0.25">
      <c r="E78" s="16"/>
      <c r="F78" s="1"/>
      <c r="G78" s="17"/>
      <c r="I78" s="16"/>
      <c r="J78" s="16"/>
      <c r="K78" s="16"/>
      <c r="L78" s="16"/>
      <c r="M78" s="16"/>
      <c r="N78" s="16"/>
      <c r="O78" s="16"/>
      <c r="Q78" s="3"/>
      <c r="R78" s="3"/>
      <c r="S78" s="3"/>
    </row>
    <row r="79" spans="2:19" x14ac:dyDescent="0.25">
      <c r="E79" s="16"/>
      <c r="F79" s="1"/>
      <c r="G79" s="17"/>
      <c r="I79" s="16"/>
      <c r="J79" s="16"/>
      <c r="K79" s="16"/>
      <c r="L79" s="16"/>
      <c r="M79" s="16"/>
      <c r="N79" s="16"/>
      <c r="O79" s="16"/>
      <c r="Q79" s="3"/>
      <c r="R79" s="3"/>
      <c r="S79" s="3"/>
    </row>
    <row r="80" spans="2:19" x14ac:dyDescent="0.25">
      <c r="E80" s="16"/>
      <c r="F80" s="1"/>
      <c r="G80" s="17"/>
      <c r="I80" s="16"/>
      <c r="J80" s="16"/>
      <c r="K80" s="16"/>
      <c r="L80" s="16"/>
      <c r="M80" s="16"/>
      <c r="N80" s="16"/>
      <c r="O80" s="16"/>
      <c r="Q80" s="3"/>
      <c r="R80" s="3"/>
      <c r="S80" s="3"/>
    </row>
    <row r="81" spans="5:19" x14ac:dyDescent="0.25">
      <c r="E81" s="16"/>
      <c r="F81" s="1"/>
      <c r="G81" s="17"/>
      <c r="I81" s="16"/>
      <c r="J81" s="16"/>
      <c r="K81" s="16"/>
      <c r="L81" s="16"/>
      <c r="M81" s="16"/>
      <c r="N81" s="16"/>
      <c r="O81" s="16"/>
      <c r="Q81" s="3"/>
      <c r="R81" s="3"/>
      <c r="S81" s="3"/>
    </row>
    <row r="82" spans="5:19" x14ac:dyDescent="0.25">
      <c r="E82" s="16"/>
      <c r="F82" s="1"/>
      <c r="G82" s="17"/>
      <c r="I82" s="16"/>
      <c r="J82" s="16"/>
      <c r="K82" s="16"/>
      <c r="L82" s="16"/>
      <c r="M82" s="16"/>
      <c r="N82" s="16"/>
      <c r="O82" s="16"/>
      <c r="Q82" s="3"/>
      <c r="R82" s="3"/>
      <c r="S82" s="3"/>
    </row>
    <row r="83" spans="5:19" x14ac:dyDescent="0.25">
      <c r="E83" s="16"/>
      <c r="F83" s="1"/>
      <c r="G83" s="17"/>
      <c r="I83" s="16"/>
      <c r="J83" s="16"/>
      <c r="K83" s="16"/>
      <c r="L83" s="16"/>
      <c r="M83" s="16"/>
      <c r="N83" s="16"/>
      <c r="O83" s="16"/>
      <c r="Q83" s="3"/>
      <c r="R83" s="3"/>
      <c r="S83" s="3"/>
    </row>
    <row r="84" spans="5:19" x14ac:dyDescent="0.25">
      <c r="E84" s="16"/>
      <c r="F84" s="1"/>
      <c r="G84" s="17"/>
      <c r="I84" s="16"/>
      <c r="J84" s="16"/>
      <c r="K84" s="16"/>
      <c r="L84" s="16"/>
      <c r="M84" s="16"/>
      <c r="N84" s="16"/>
      <c r="O84" s="16"/>
      <c r="Q84" s="3"/>
      <c r="R84" s="3"/>
      <c r="S84" s="3"/>
    </row>
    <row r="85" spans="5:19" x14ac:dyDescent="0.25">
      <c r="E85" s="16"/>
      <c r="F85" s="1"/>
      <c r="G85" s="17"/>
      <c r="I85" s="16"/>
      <c r="J85" s="16"/>
      <c r="K85" s="16"/>
      <c r="L85" s="16"/>
      <c r="M85" s="16"/>
      <c r="N85" s="16"/>
      <c r="O85" s="16"/>
      <c r="Q85" s="3"/>
      <c r="R85" s="3"/>
      <c r="S85" s="3"/>
    </row>
    <row r="86" spans="5:19" x14ac:dyDescent="0.25">
      <c r="E86" s="16"/>
      <c r="F86" s="1"/>
      <c r="G86" s="17"/>
      <c r="I86" s="16"/>
      <c r="J86" s="16"/>
      <c r="K86" s="16"/>
      <c r="L86" s="16"/>
      <c r="M86" s="16"/>
      <c r="N86" s="16"/>
      <c r="O86" s="16"/>
      <c r="Q86" s="3"/>
      <c r="R86" s="3"/>
      <c r="S86" s="3"/>
    </row>
    <row r="87" spans="5:19" x14ac:dyDescent="0.25">
      <c r="E87" s="16"/>
      <c r="F87" s="1"/>
      <c r="G87" s="17"/>
      <c r="I87" s="16"/>
      <c r="J87" s="16"/>
      <c r="K87" s="16"/>
      <c r="L87" s="16"/>
      <c r="M87" s="16"/>
      <c r="N87" s="16"/>
      <c r="O87" s="16"/>
      <c r="Q87" s="3"/>
      <c r="R87" s="3"/>
      <c r="S87" s="3"/>
    </row>
    <row r="88" spans="5:19" x14ac:dyDescent="0.25">
      <c r="E88" s="16"/>
      <c r="F88" s="1"/>
      <c r="G88" s="17"/>
      <c r="I88" s="16"/>
      <c r="J88" s="16"/>
      <c r="K88" s="16"/>
      <c r="L88" s="16"/>
      <c r="M88" s="16"/>
      <c r="N88" s="16"/>
      <c r="O88" s="16"/>
      <c r="Q88" s="3"/>
      <c r="R88" s="3"/>
      <c r="S88" s="3"/>
    </row>
    <row r="89" spans="5:19" x14ac:dyDescent="0.25">
      <c r="E89" s="16"/>
      <c r="F89" s="1"/>
      <c r="G89" s="17"/>
      <c r="I89" s="16"/>
      <c r="J89" s="16"/>
      <c r="K89" s="16"/>
      <c r="L89" s="16"/>
      <c r="M89" s="16"/>
      <c r="N89" s="16"/>
      <c r="O89" s="16"/>
      <c r="Q89" s="3"/>
      <c r="R89" s="3"/>
      <c r="S89" s="3"/>
    </row>
    <row r="90" spans="5:19" x14ac:dyDescent="0.25">
      <c r="E90" s="16"/>
      <c r="F90" s="1"/>
      <c r="G90" s="17"/>
      <c r="I90" s="16"/>
      <c r="J90" s="16"/>
      <c r="K90" s="16"/>
      <c r="L90" s="16"/>
      <c r="M90" s="16"/>
      <c r="N90" s="16"/>
      <c r="O90" s="16"/>
      <c r="Q90" s="3"/>
      <c r="R90" s="3"/>
      <c r="S90" s="3"/>
    </row>
    <row r="91" spans="5:19" x14ac:dyDescent="0.25">
      <c r="E91" s="16"/>
      <c r="F91" s="1"/>
      <c r="G91" s="17"/>
      <c r="I91" s="16"/>
      <c r="J91" s="16"/>
      <c r="K91" s="16"/>
      <c r="L91" s="16"/>
      <c r="M91" s="16"/>
      <c r="N91" s="16"/>
      <c r="O91" s="16"/>
      <c r="Q91" s="3"/>
      <c r="R91" s="3"/>
      <c r="S91" s="3"/>
    </row>
    <row r="92" spans="5:19" x14ac:dyDescent="0.25">
      <c r="E92" s="16"/>
      <c r="F92" s="1"/>
      <c r="G92" s="17"/>
      <c r="I92" s="16"/>
      <c r="J92" s="16"/>
      <c r="K92" s="16"/>
      <c r="L92" s="16"/>
      <c r="M92" s="16"/>
      <c r="N92" s="16"/>
      <c r="O92" s="16"/>
      <c r="Q92" s="3"/>
      <c r="R92" s="3"/>
      <c r="S92" s="3"/>
    </row>
    <row r="93" spans="5:19" x14ac:dyDescent="0.25">
      <c r="E93" s="16"/>
      <c r="F93" s="1"/>
      <c r="G93" s="17"/>
      <c r="I93" s="16"/>
      <c r="J93" s="16"/>
      <c r="K93" s="16"/>
      <c r="L93" s="16"/>
      <c r="M93" s="16"/>
      <c r="N93" s="16"/>
      <c r="O93" s="16"/>
      <c r="Q93" s="3"/>
      <c r="R93" s="3"/>
      <c r="S93" s="3"/>
    </row>
    <row r="94" spans="5:19" x14ac:dyDescent="0.25">
      <c r="E94" s="16"/>
      <c r="F94" s="1"/>
      <c r="G94" s="17"/>
      <c r="I94" s="16"/>
      <c r="J94" s="16"/>
      <c r="K94" s="16"/>
      <c r="L94" s="16"/>
      <c r="M94" s="16"/>
      <c r="N94" s="16"/>
      <c r="O94" s="16"/>
      <c r="Q94" s="3"/>
      <c r="R94" s="3"/>
      <c r="S94" s="3"/>
    </row>
    <row r="95" spans="5:19" x14ac:dyDescent="0.25">
      <c r="E95" s="16"/>
      <c r="F95" s="1"/>
      <c r="G95" s="17"/>
      <c r="I95" s="16"/>
      <c r="J95" s="16"/>
      <c r="K95" s="16"/>
      <c r="L95" s="16"/>
      <c r="M95" s="16"/>
      <c r="N95" s="16"/>
      <c r="O95" s="16"/>
      <c r="Q95" s="3"/>
      <c r="R95" s="3"/>
      <c r="S95" s="3"/>
    </row>
    <row r="96" spans="5:19" x14ac:dyDescent="0.25">
      <c r="E96" s="16"/>
      <c r="F96" s="1"/>
      <c r="G96" s="17"/>
      <c r="I96" s="16"/>
      <c r="J96" s="16"/>
      <c r="K96" s="16"/>
      <c r="L96" s="16"/>
      <c r="M96" s="16"/>
      <c r="N96" s="16"/>
      <c r="O96" s="16"/>
      <c r="Q96" s="3"/>
      <c r="R96" s="3"/>
      <c r="S96" s="3"/>
    </row>
    <row r="97" spans="5:19" x14ac:dyDescent="0.25">
      <c r="E97" s="16"/>
      <c r="F97" s="1"/>
      <c r="G97" s="17"/>
      <c r="I97" s="16"/>
      <c r="J97" s="16"/>
      <c r="K97" s="16"/>
      <c r="L97" s="16"/>
      <c r="M97" s="16"/>
      <c r="N97" s="16"/>
      <c r="O97" s="16"/>
      <c r="Q97" s="3"/>
      <c r="R97" s="3"/>
      <c r="S97" s="3"/>
    </row>
    <row r="98" spans="5:19" x14ac:dyDescent="0.25">
      <c r="E98" s="16"/>
      <c r="F98" s="1"/>
      <c r="G98" s="17"/>
      <c r="I98" s="16"/>
      <c r="J98" s="16"/>
      <c r="K98" s="16"/>
      <c r="L98" s="16"/>
      <c r="M98" s="16"/>
      <c r="N98" s="16"/>
      <c r="O98" s="16"/>
      <c r="Q98" s="3"/>
      <c r="R98" s="3"/>
      <c r="S98" s="3"/>
    </row>
    <row r="99" spans="5:19" x14ac:dyDescent="0.25">
      <c r="E99" s="16"/>
      <c r="F99" s="1"/>
      <c r="G99" s="17"/>
      <c r="I99" s="16"/>
      <c r="J99" s="16"/>
      <c r="K99" s="16"/>
      <c r="L99" s="16"/>
      <c r="M99" s="16"/>
      <c r="N99" s="16"/>
      <c r="O99" s="16"/>
      <c r="Q99" s="3"/>
      <c r="R99" s="3"/>
      <c r="S99" s="3"/>
    </row>
    <row r="100" spans="5:19" x14ac:dyDescent="0.25">
      <c r="E100" s="16"/>
      <c r="F100" s="1"/>
      <c r="G100" s="17"/>
      <c r="I100" s="16"/>
      <c r="J100" s="16"/>
      <c r="K100" s="16"/>
      <c r="L100" s="16"/>
      <c r="M100" s="16"/>
      <c r="N100" s="16"/>
      <c r="O100" s="16"/>
      <c r="Q100" s="3"/>
      <c r="R100" s="3"/>
      <c r="S100" s="3"/>
    </row>
    <row r="101" spans="5:19" x14ac:dyDescent="0.25">
      <c r="E101" s="16"/>
      <c r="F101" s="1"/>
      <c r="G101" s="17"/>
      <c r="I101" s="16"/>
      <c r="J101" s="16"/>
      <c r="K101" s="16"/>
      <c r="L101" s="16"/>
      <c r="M101" s="16"/>
      <c r="N101" s="16"/>
      <c r="O101" s="16"/>
      <c r="Q101" s="3"/>
      <c r="R101" s="3"/>
      <c r="S101" s="3"/>
    </row>
    <row r="102" spans="5:19" x14ac:dyDescent="0.25">
      <c r="E102" s="16"/>
      <c r="F102" s="1"/>
      <c r="G102" s="17"/>
      <c r="I102" s="16"/>
      <c r="J102" s="16"/>
      <c r="K102" s="16"/>
      <c r="L102" s="16"/>
      <c r="M102" s="16"/>
      <c r="N102" s="16"/>
      <c r="O102" s="16"/>
      <c r="Q102" s="3"/>
      <c r="R102" s="3"/>
      <c r="S102" s="3"/>
    </row>
    <row r="103" spans="5:19" x14ac:dyDescent="0.25">
      <c r="Q103" s="3"/>
      <c r="R103" s="3"/>
      <c r="S103" s="3"/>
    </row>
    <row r="104" spans="5:19" x14ac:dyDescent="0.25">
      <c r="Q104" s="3"/>
      <c r="R104" s="3"/>
      <c r="S104" s="3"/>
    </row>
    <row r="105" spans="5:19" x14ac:dyDescent="0.25">
      <c r="Q105" s="3"/>
      <c r="R105" s="3"/>
      <c r="S105" s="3"/>
    </row>
    <row r="106" spans="5:19" x14ac:dyDescent="0.25">
      <c r="Q106" s="3"/>
      <c r="R106" s="3"/>
      <c r="S106" s="3"/>
    </row>
    <row r="107" spans="5:19" x14ac:dyDescent="0.25">
      <c r="Q107" s="3"/>
      <c r="R107" s="3"/>
      <c r="S107" s="3"/>
    </row>
    <row r="108" spans="5:19" x14ac:dyDescent="0.25">
      <c r="Q108" s="3"/>
      <c r="R108" s="3"/>
      <c r="S108" s="3"/>
    </row>
    <row r="109" spans="5:19" x14ac:dyDescent="0.25">
      <c r="Q109" s="3"/>
      <c r="R109" s="3"/>
      <c r="S109" s="3"/>
    </row>
    <row r="110" spans="5:19" x14ac:dyDescent="0.25">
      <c r="Q110" s="3"/>
      <c r="R110" s="3"/>
      <c r="S110" s="3"/>
    </row>
    <row r="111" spans="5:19" x14ac:dyDescent="0.25">
      <c r="Q111" s="3"/>
      <c r="R111" s="3"/>
      <c r="S111" s="3"/>
    </row>
    <row r="112" spans="5:19" x14ac:dyDescent="0.25">
      <c r="Q112" s="3"/>
      <c r="R112" s="3"/>
      <c r="S112" s="3"/>
    </row>
    <row r="113" spans="17:19" x14ac:dyDescent="0.25">
      <c r="Q113" s="3"/>
      <c r="R113" s="3"/>
      <c r="S113" s="3"/>
    </row>
    <row r="114" spans="17:19" x14ac:dyDescent="0.25">
      <c r="Q114" s="3"/>
      <c r="R114" s="3"/>
      <c r="S114" s="3"/>
    </row>
    <row r="115" spans="17:19" x14ac:dyDescent="0.25">
      <c r="Q115" s="3"/>
      <c r="R115" s="3"/>
      <c r="S115" s="3"/>
    </row>
    <row r="116" spans="17:19" x14ac:dyDescent="0.25">
      <c r="Q116" s="3"/>
      <c r="R116" s="3"/>
      <c r="S116" s="3"/>
    </row>
    <row r="117" spans="17:19" x14ac:dyDescent="0.25">
      <c r="Q117" s="3"/>
      <c r="R117" s="3"/>
      <c r="S117" s="3"/>
    </row>
    <row r="118" spans="17:19" x14ac:dyDescent="0.25">
      <c r="Q118" s="3"/>
      <c r="R118" s="3"/>
      <c r="S118" s="3"/>
    </row>
    <row r="119" spans="17:19" x14ac:dyDescent="0.25">
      <c r="Q119" s="3"/>
      <c r="R119" s="3"/>
      <c r="S119" s="3"/>
    </row>
    <row r="120" spans="17:19" x14ac:dyDescent="0.25">
      <c r="Q120" s="3"/>
      <c r="R120" s="3"/>
      <c r="S120" s="3"/>
    </row>
    <row r="121" spans="17:19" x14ac:dyDescent="0.25">
      <c r="Q121" s="3"/>
      <c r="R121" s="3"/>
      <c r="S121" s="3"/>
    </row>
    <row r="122" spans="17:19" x14ac:dyDescent="0.25">
      <c r="Q122" s="3"/>
      <c r="R122" s="3"/>
      <c r="S122" s="3"/>
    </row>
    <row r="123" spans="17:19" x14ac:dyDescent="0.25">
      <c r="Q123" s="3"/>
      <c r="R123" s="3"/>
      <c r="S123" s="3"/>
    </row>
    <row r="124" spans="17:19" x14ac:dyDescent="0.25">
      <c r="Q124" s="3"/>
      <c r="R124" s="3"/>
      <c r="S124" s="3"/>
    </row>
    <row r="125" spans="17:19" x14ac:dyDescent="0.25">
      <c r="Q125" s="3"/>
      <c r="R125" s="3"/>
      <c r="S125" s="3"/>
    </row>
    <row r="126" spans="17:19" x14ac:dyDescent="0.25">
      <c r="Q126" s="3"/>
      <c r="R126" s="3"/>
      <c r="S126" s="3"/>
    </row>
    <row r="127" spans="17:19" x14ac:dyDescent="0.25">
      <c r="Q127" s="3"/>
      <c r="R127" s="3"/>
      <c r="S127" s="3"/>
    </row>
    <row r="128" spans="17:19" x14ac:dyDescent="0.25">
      <c r="Q128" s="3"/>
      <c r="R128" s="3"/>
      <c r="S128" s="3"/>
    </row>
    <row r="129" spans="17:19" x14ac:dyDescent="0.25">
      <c r="Q129" s="3"/>
      <c r="R129" s="3"/>
      <c r="S129" s="3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9"/>
  <sheetViews>
    <sheetView workbookViewId="0">
      <selection activeCell="K23" sqref="K23"/>
    </sheetView>
  </sheetViews>
  <sheetFormatPr defaultRowHeight="15" x14ac:dyDescent="0.25"/>
  <sheetData>
    <row r="2" spans="2:14" ht="15.75" thickBot="1" x14ac:dyDescent="0.3"/>
    <row r="3" spans="2:14" ht="30.75" thickBot="1" x14ac:dyDescent="0.3">
      <c r="B3" s="25"/>
      <c r="C3" s="26" t="s">
        <v>81</v>
      </c>
      <c r="D3" s="27" t="s">
        <v>82</v>
      </c>
      <c r="E3" s="26" t="s">
        <v>83</v>
      </c>
      <c r="F3" s="27" t="s">
        <v>84</v>
      </c>
      <c r="G3" s="26" t="s">
        <v>85</v>
      </c>
      <c r="H3" s="27" t="s">
        <v>86</v>
      </c>
      <c r="I3" s="26" t="s">
        <v>87</v>
      </c>
      <c r="J3" s="27" t="s">
        <v>88</v>
      </c>
      <c r="K3" s="26" t="s">
        <v>89</v>
      </c>
      <c r="L3" s="27" t="s">
        <v>90</v>
      </c>
      <c r="M3" s="28" t="s">
        <v>91</v>
      </c>
      <c r="N3" s="27" t="s">
        <v>92</v>
      </c>
    </row>
    <row r="4" spans="2:14" x14ac:dyDescent="0.25">
      <c r="B4" s="25"/>
      <c r="C4" s="97" t="s">
        <v>93</v>
      </c>
      <c r="D4" s="98"/>
      <c r="E4" s="97" t="s">
        <v>93</v>
      </c>
      <c r="F4" s="98"/>
      <c r="G4" s="97" t="s">
        <v>93</v>
      </c>
      <c r="H4" s="98"/>
      <c r="I4" s="97" t="s">
        <v>93</v>
      </c>
      <c r="J4" s="98"/>
      <c r="K4" s="97" t="s">
        <v>93</v>
      </c>
      <c r="L4" s="98"/>
      <c r="M4" s="97" t="s">
        <v>93</v>
      </c>
      <c r="N4" s="98"/>
    </row>
    <row r="5" spans="2:14" ht="15.75" thickBot="1" x14ac:dyDescent="0.3">
      <c r="B5" s="25"/>
      <c r="C5" s="29" t="s">
        <v>94</v>
      </c>
      <c r="D5" s="30" t="s">
        <v>95</v>
      </c>
      <c r="E5" s="29" t="s">
        <v>94</v>
      </c>
      <c r="F5" s="30" t="s">
        <v>95</v>
      </c>
      <c r="G5" s="29" t="s">
        <v>94</v>
      </c>
      <c r="H5" s="30" t="s">
        <v>95</v>
      </c>
      <c r="I5" s="29" t="s">
        <v>94</v>
      </c>
      <c r="J5" s="30" t="s">
        <v>95</v>
      </c>
      <c r="K5" s="29" t="s">
        <v>94</v>
      </c>
      <c r="L5" s="30" t="s">
        <v>95</v>
      </c>
      <c r="M5" s="29" t="s">
        <v>94</v>
      </c>
      <c r="N5" s="30" t="s">
        <v>95</v>
      </c>
    </row>
    <row r="6" spans="2:14" x14ac:dyDescent="0.25">
      <c r="B6" s="31" t="s">
        <v>96</v>
      </c>
      <c r="C6" s="32">
        <v>59.5</v>
      </c>
      <c r="D6" s="33">
        <v>58.62</v>
      </c>
      <c r="E6" s="34">
        <v>56.92</v>
      </c>
      <c r="F6" s="33">
        <v>57.38</v>
      </c>
      <c r="G6" s="34">
        <v>57.54</v>
      </c>
      <c r="H6" s="33">
        <v>57.5</v>
      </c>
      <c r="I6" s="34">
        <v>55.51</v>
      </c>
      <c r="J6" s="33">
        <v>56.01</v>
      </c>
      <c r="K6" s="34">
        <v>38.4</v>
      </c>
      <c r="L6" s="33">
        <v>36.35</v>
      </c>
      <c r="M6" s="35">
        <v>36.57</v>
      </c>
      <c r="N6" s="36">
        <v>35.75</v>
      </c>
    </row>
    <row r="7" spans="2:14" x14ac:dyDescent="0.25">
      <c r="B7" s="37" t="s">
        <v>97</v>
      </c>
      <c r="C7" s="38">
        <v>26.88</v>
      </c>
      <c r="D7" s="39">
        <v>26.84</v>
      </c>
      <c r="E7" s="40">
        <v>26.33</v>
      </c>
      <c r="F7" s="39">
        <v>26.35</v>
      </c>
      <c r="G7" s="40">
        <v>26.87</v>
      </c>
      <c r="H7" s="39">
        <v>26.97</v>
      </c>
      <c r="I7" s="40">
        <v>26.97</v>
      </c>
      <c r="J7" s="39">
        <v>26.34</v>
      </c>
      <c r="K7" s="40">
        <v>13.56</v>
      </c>
      <c r="L7" s="39">
        <v>13.28</v>
      </c>
      <c r="M7" s="41">
        <v>14.35</v>
      </c>
      <c r="N7" s="42">
        <v>14.16</v>
      </c>
    </row>
    <row r="8" spans="2:14" ht="15.75" thickBot="1" x14ac:dyDescent="0.3">
      <c r="B8" s="43" t="s">
        <v>98</v>
      </c>
      <c r="C8" s="55">
        <f t="shared" ref="C8" si="0">C6-C7</f>
        <v>32.620000000000005</v>
      </c>
      <c r="D8" s="44">
        <f>D6-D7</f>
        <v>31.779999999999998</v>
      </c>
      <c r="E8" s="45">
        <v>26.33</v>
      </c>
      <c r="F8" s="44">
        <f t="shared" ref="F8:N8" si="1">F6-F7</f>
        <v>31.03</v>
      </c>
      <c r="G8" s="44">
        <f t="shared" si="1"/>
        <v>30.669999999999998</v>
      </c>
      <c r="H8" s="44">
        <f t="shared" si="1"/>
        <v>30.53</v>
      </c>
      <c r="I8" s="45">
        <f t="shared" si="1"/>
        <v>28.54</v>
      </c>
      <c r="J8" s="44">
        <f t="shared" si="1"/>
        <v>29.669999999999998</v>
      </c>
      <c r="K8" s="45">
        <f t="shared" si="1"/>
        <v>24.839999999999996</v>
      </c>
      <c r="L8" s="44">
        <f t="shared" si="1"/>
        <v>23.07</v>
      </c>
      <c r="M8" s="44">
        <f t="shared" si="1"/>
        <v>22.22</v>
      </c>
      <c r="N8" s="56">
        <f t="shared" si="1"/>
        <v>21.59</v>
      </c>
    </row>
    <row r="11" spans="2:14" ht="15.75" thickBot="1" x14ac:dyDescent="0.3"/>
    <row r="12" spans="2:14" ht="15.75" thickBot="1" x14ac:dyDescent="0.3">
      <c r="C12" s="99" t="s">
        <v>16</v>
      </c>
      <c r="D12" s="100"/>
      <c r="E12" s="100"/>
      <c r="F12" s="100"/>
      <c r="G12" s="100"/>
      <c r="H12" s="101"/>
    </row>
    <row r="13" spans="2:14" ht="30.75" thickBot="1" x14ac:dyDescent="0.3">
      <c r="C13" s="26" t="s">
        <v>81</v>
      </c>
      <c r="D13" s="26" t="s">
        <v>99</v>
      </c>
      <c r="E13" s="26" t="s">
        <v>85</v>
      </c>
      <c r="F13" s="26" t="s">
        <v>87</v>
      </c>
      <c r="G13" s="26" t="s">
        <v>89</v>
      </c>
      <c r="H13" s="27" t="s">
        <v>91</v>
      </c>
    </row>
    <row r="14" spans="2:14" x14ac:dyDescent="0.25">
      <c r="B14" s="31" t="s">
        <v>96</v>
      </c>
      <c r="C14" s="46">
        <f>AVERAGE(C6:D6)</f>
        <v>59.06</v>
      </c>
      <c r="D14" s="47">
        <f>AVERAGE(E6:F6)</f>
        <v>57.150000000000006</v>
      </c>
      <c r="E14" s="47">
        <f>AVERAGE(G6:H6)</f>
        <v>57.519999999999996</v>
      </c>
      <c r="F14" s="47">
        <f>AVERAGE(I6:J6)</f>
        <v>55.76</v>
      </c>
      <c r="G14" s="47">
        <f>AVERAGE(K6:L6)</f>
        <v>37.375</v>
      </c>
      <c r="H14" s="48">
        <f>AVERAGE(M6:N6)</f>
        <v>36.159999999999997</v>
      </c>
    </row>
    <row r="15" spans="2:14" x14ac:dyDescent="0.25">
      <c r="B15" s="37" t="s">
        <v>97</v>
      </c>
      <c r="C15" s="49">
        <f>AVERAGE(C7:D7)</f>
        <v>26.86</v>
      </c>
      <c r="D15" s="50">
        <f>AVERAGE(E7:F7)</f>
        <v>26.34</v>
      </c>
      <c r="E15" s="50">
        <f>AVERAGE(G7:H7)</f>
        <v>26.92</v>
      </c>
      <c r="F15" s="50">
        <f>AVERAGE(I7:J7)</f>
        <v>26.655000000000001</v>
      </c>
      <c r="G15" s="50">
        <f>AVERAGE(K7:L7)</f>
        <v>13.42</v>
      </c>
      <c r="H15" s="51">
        <f>AVERAGE(M7:N7)</f>
        <v>14.254999999999999</v>
      </c>
    </row>
    <row r="16" spans="2:14" ht="15.75" thickBot="1" x14ac:dyDescent="0.3">
      <c r="B16" s="43" t="s">
        <v>98</v>
      </c>
      <c r="C16" s="52">
        <f>AVERAGE(C8:D8)</f>
        <v>32.200000000000003</v>
      </c>
      <c r="D16" s="53">
        <f>AVERAGE(E8:F8)</f>
        <v>28.68</v>
      </c>
      <c r="E16" s="53">
        <f>AVERAGE(G8:H8)</f>
        <v>30.6</v>
      </c>
      <c r="F16" s="53">
        <f>AVERAGE(I8:J8)</f>
        <v>29.104999999999997</v>
      </c>
      <c r="G16" s="53">
        <f>AVERAGE(K8:L8)</f>
        <v>23.954999999999998</v>
      </c>
      <c r="H16" s="54">
        <f>AVERAGE(M8:N8)</f>
        <v>21.905000000000001</v>
      </c>
    </row>
    <row r="17" spans="2:8" ht="15.75" thickBot="1" x14ac:dyDescent="0.3">
      <c r="B17" s="25"/>
      <c r="C17" s="50"/>
      <c r="D17" s="50"/>
      <c r="E17" s="50"/>
      <c r="F17" s="50"/>
      <c r="G17" s="50"/>
      <c r="H17" s="50"/>
    </row>
    <row r="18" spans="2:8" ht="15.75" thickBot="1" x14ac:dyDescent="0.3">
      <c r="C18" s="99" t="s">
        <v>101</v>
      </c>
      <c r="D18" s="100"/>
      <c r="E18" s="100"/>
      <c r="F18" s="100"/>
      <c r="G18" s="100"/>
      <c r="H18" s="101"/>
    </row>
    <row r="19" spans="2:8" ht="30.75" thickBot="1" x14ac:dyDescent="0.3">
      <c r="C19" s="26" t="s">
        <v>81</v>
      </c>
      <c r="D19" s="26" t="s">
        <v>99</v>
      </c>
      <c r="E19" s="26" t="s">
        <v>85</v>
      </c>
      <c r="F19" s="26" t="s">
        <v>87</v>
      </c>
      <c r="G19" s="26" t="s">
        <v>89</v>
      </c>
      <c r="H19" s="27" t="s">
        <v>91</v>
      </c>
    </row>
    <row r="20" spans="2:8" x14ac:dyDescent="0.25">
      <c r="B20" s="31" t="s">
        <v>96</v>
      </c>
      <c r="C20" s="46">
        <f>STDEV(C6:D6)</f>
        <v>0.62225396744416361</v>
      </c>
      <c r="D20" s="47">
        <f>STDEV(E6:F6)</f>
        <v>0.32526911934581249</v>
      </c>
      <c r="E20" s="47">
        <f>STDEV(G6:H6)</f>
        <v>2.8284271247461298E-2</v>
      </c>
      <c r="F20" s="47">
        <f>STDEV(I6:J6)</f>
        <v>0.35355339059327379</v>
      </c>
      <c r="G20" s="47">
        <f>STDEV(K6:L6)</f>
        <v>1.4495689014324205</v>
      </c>
      <c r="H20" s="48">
        <f>STDEV(M6:N6)</f>
        <v>0.57982756057296914</v>
      </c>
    </row>
    <row r="21" spans="2:8" x14ac:dyDescent="0.25">
      <c r="B21" s="37" t="s">
        <v>97</v>
      </c>
      <c r="C21" s="49">
        <f>STDEV(C7:D7)</f>
        <v>2.8284271247461298E-2</v>
      </c>
      <c r="D21" s="50">
        <f>STDEV(E7:F7)</f>
        <v>1.4142135623733162E-2</v>
      </c>
      <c r="E21" s="50">
        <f>STDEV(G7:H7)</f>
        <v>7.0710678118653253E-2</v>
      </c>
      <c r="F21" s="50">
        <f>STDEV(I7:J7)</f>
        <v>0.44547727214752425</v>
      </c>
      <c r="G21" s="50">
        <f>STDEV(K7:L7)</f>
        <v>0.1979898987322341</v>
      </c>
      <c r="H21" s="51">
        <f>STDEV(M7:N7)</f>
        <v>0.13435028842544369</v>
      </c>
    </row>
    <row r="22" spans="2:8" ht="15.75" thickBot="1" x14ac:dyDescent="0.3">
      <c r="B22" s="43" t="s">
        <v>98</v>
      </c>
      <c r="C22" s="52">
        <f>STDEV(C8:D8)</f>
        <v>0.59396969619670492</v>
      </c>
      <c r="D22" s="53">
        <f>STDEV(E8:F8)</f>
        <v>3.3234018715767757</v>
      </c>
      <c r="E22" s="53">
        <f>STDEV(G8:H8)</f>
        <v>9.8994949366114554E-2</v>
      </c>
      <c r="F22" s="53">
        <f>STDEV(I8:J8)</f>
        <v>0.79903066274079804</v>
      </c>
      <c r="G22" s="53">
        <f>STDEV(K8:L8)</f>
        <v>1.2515790027001863</v>
      </c>
      <c r="H22" s="54">
        <f>STDEV(M8:N8)</f>
        <v>0.44547727214752425</v>
      </c>
    </row>
    <row r="24" spans="2:8" ht="15.75" thickBot="1" x14ac:dyDescent="0.3"/>
    <row r="25" spans="2:8" ht="15.75" thickBot="1" x14ac:dyDescent="0.3">
      <c r="C25" s="99" t="s">
        <v>108</v>
      </c>
      <c r="D25" s="100"/>
      <c r="E25" s="100"/>
      <c r="F25" s="100"/>
      <c r="G25" s="100"/>
      <c r="H25" s="101"/>
    </row>
    <row r="26" spans="2:8" ht="30.75" thickBot="1" x14ac:dyDescent="0.3">
      <c r="C26" s="26" t="s">
        <v>81</v>
      </c>
      <c r="D26" s="26" t="s">
        <v>99</v>
      </c>
      <c r="E26" s="26" t="s">
        <v>85</v>
      </c>
      <c r="F26" s="26" t="s">
        <v>87</v>
      </c>
      <c r="G26" s="26" t="s">
        <v>89</v>
      </c>
      <c r="H26" s="27" t="s">
        <v>91</v>
      </c>
    </row>
    <row r="27" spans="2:8" x14ac:dyDescent="0.25">
      <c r="B27" s="31" t="s">
        <v>96</v>
      </c>
      <c r="C27" s="46">
        <f>C20/SQRT(2)</f>
        <v>0.44000000000000122</v>
      </c>
      <c r="D27" s="47">
        <f t="shared" ref="D27:H27" si="2">D20/SQRT(2)</f>
        <v>0.23000000000000043</v>
      </c>
      <c r="E27" s="47">
        <f t="shared" si="2"/>
        <v>1.9999999999999574E-2</v>
      </c>
      <c r="F27" s="47">
        <f t="shared" si="2"/>
        <v>0.25</v>
      </c>
      <c r="G27" s="47">
        <f t="shared" si="2"/>
        <v>1.0249999999999986</v>
      </c>
      <c r="H27" s="48">
        <f t="shared" si="2"/>
        <v>0.41000000000000009</v>
      </c>
    </row>
    <row r="28" spans="2:8" x14ac:dyDescent="0.25">
      <c r="B28" s="37" t="s">
        <v>97</v>
      </c>
      <c r="C28" s="49">
        <f t="shared" ref="C28:H28" si="3">C21/SQRT(2)</f>
        <v>1.9999999999999574E-2</v>
      </c>
      <c r="D28" s="50">
        <f t="shared" si="3"/>
        <v>1.0000000000001563E-2</v>
      </c>
      <c r="E28" s="50">
        <f t="shared" si="3"/>
        <v>4.9999999999998934E-2</v>
      </c>
      <c r="F28" s="50">
        <f t="shared" si="3"/>
        <v>0.3149999999999995</v>
      </c>
      <c r="G28" s="50">
        <f t="shared" si="3"/>
        <v>0.14000000000000054</v>
      </c>
      <c r="H28" s="51">
        <f t="shared" si="3"/>
        <v>9.4999999999999751E-2</v>
      </c>
    </row>
    <row r="29" spans="2:8" ht="15.75" thickBot="1" x14ac:dyDescent="0.3">
      <c r="B29" s="43" t="s">
        <v>98</v>
      </c>
      <c r="C29" s="52">
        <f t="shared" ref="C29:H29" si="4">C22/SQRT(2)</f>
        <v>0.42000000000000348</v>
      </c>
      <c r="D29" s="53">
        <f t="shared" si="4"/>
        <v>2.3500000000000014</v>
      </c>
      <c r="E29" s="53">
        <f t="shared" si="4"/>
        <v>6.9999999999998508E-2</v>
      </c>
      <c r="F29" s="53">
        <f t="shared" si="4"/>
        <v>0.5649999999999995</v>
      </c>
      <c r="G29" s="53">
        <f t="shared" si="4"/>
        <v>0.8849999999999979</v>
      </c>
      <c r="H29" s="54">
        <f t="shared" si="4"/>
        <v>0.3149999999999995</v>
      </c>
    </row>
  </sheetData>
  <mergeCells count="9">
    <mergeCell ref="I4:J4"/>
    <mergeCell ref="K4:L4"/>
    <mergeCell ref="M4:N4"/>
    <mergeCell ref="C25:H25"/>
    <mergeCell ref="C12:H12"/>
    <mergeCell ref="C18:H18"/>
    <mergeCell ref="C4:D4"/>
    <mergeCell ref="E4:F4"/>
    <mergeCell ref="G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6"/>
  <sheetViews>
    <sheetView tabSelected="1" topLeftCell="A53" zoomScale="85" zoomScaleNormal="85" workbookViewId="0">
      <selection activeCell="G27" sqref="G27:I27"/>
    </sheetView>
  </sheetViews>
  <sheetFormatPr defaultRowHeight="15" x14ac:dyDescent="0.25"/>
  <cols>
    <col min="2" max="2" width="10.7109375" bestFit="1" customWidth="1"/>
    <col min="3" max="5" width="15.85546875" bestFit="1" customWidth="1"/>
    <col min="7" max="9" width="15.85546875" bestFit="1" customWidth="1"/>
  </cols>
  <sheetData>
    <row r="1" spans="2:16" ht="15.75" thickBot="1" x14ac:dyDescent="0.3"/>
    <row r="2" spans="2:16" ht="15.75" thickBot="1" x14ac:dyDescent="0.3">
      <c r="C2" s="94" t="s">
        <v>104</v>
      </c>
      <c r="D2" s="95"/>
      <c r="E2" s="96"/>
      <c r="G2" s="94" t="s">
        <v>107</v>
      </c>
      <c r="H2" s="95"/>
      <c r="I2" s="96"/>
      <c r="J2" s="78"/>
      <c r="K2" s="94" t="s">
        <v>106</v>
      </c>
      <c r="L2" s="95"/>
      <c r="M2" s="96"/>
      <c r="O2" s="102" t="s">
        <v>111</v>
      </c>
      <c r="P2" s="103"/>
    </row>
    <row r="3" spans="2:16" ht="16.5" thickBot="1" x14ac:dyDescent="0.3">
      <c r="C3" s="69">
        <v>1</v>
      </c>
      <c r="D3" s="70">
        <v>6</v>
      </c>
      <c r="E3" s="71">
        <v>23</v>
      </c>
      <c r="G3" s="69">
        <v>1</v>
      </c>
      <c r="H3" s="70">
        <v>6</v>
      </c>
      <c r="I3" s="71">
        <v>23</v>
      </c>
      <c r="J3" s="79"/>
      <c r="K3" s="69">
        <v>1</v>
      </c>
      <c r="L3" s="70">
        <v>6</v>
      </c>
      <c r="M3" s="71">
        <v>23</v>
      </c>
      <c r="O3" s="73" t="s">
        <v>16</v>
      </c>
      <c r="P3" s="74" t="s">
        <v>103</v>
      </c>
    </row>
    <row r="4" spans="2:16" ht="15.75" thickBot="1" x14ac:dyDescent="0.3">
      <c r="C4" s="72" t="s">
        <v>80</v>
      </c>
      <c r="D4" s="72" t="s">
        <v>80</v>
      </c>
      <c r="E4" s="72" t="s">
        <v>80</v>
      </c>
      <c r="G4" s="72" t="s">
        <v>80</v>
      </c>
      <c r="H4" s="72" t="s">
        <v>80</v>
      </c>
      <c r="I4" s="72" t="s">
        <v>80</v>
      </c>
      <c r="J4" s="80"/>
      <c r="K4" s="72" t="s">
        <v>80</v>
      </c>
      <c r="L4" s="72" t="s">
        <v>80</v>
      </c>
      <c r="M4" s="72" t="s">
        <v>80</v>
      </c>
      <c r="O4" s="75" t="s">
        <v>102</v>
      </c>
      <c r="P4" s="76" t="s">
        <v>102</v>
      </c>
    </row>
    <row r="5" spans="2:16" ht="15.75" x14ac:dyDescent="0.25">
      <c r="B5" s="57" t="s">
        <v>73</v>
      </c>
      <c r="C5" s="60">
        <v>154.18439865328867</v>
      </c>
      <c r="D5" s="61">
        <v>241.49271084708704</v>
      </c>
      <c r="E5" s="62">
        <v>294.07700301141119</v>
      </c>
      <c r="G5" s="60">
        <f>'Summary '!I21</f>
        <v>2.1079467311232238</v>
      </c>
      <c r="H5" s="61">
        <f>'Summary '!J21</f>
        <v>1.62956570209987</v>
      </c>
      <c r="I5" s="62">
        <f>'Summary '!K21</f>
        <v>18.166255892820207</v>
      </c>
      <c r="J5" s="64"/>
      <c r="K5" s="60">
        <f>G5/SQRT(2)</f>
        <v>1.4905434279572474</v>
      </c>
      <c r="L5" s="61">
        <f t="shared" ref="L5:M5" si="0">H5/SQRT(2)</f>
        <v>1.1522769583438353</v>
      </c>
      <c r="M5" s="62">
        <f t="shared" si="0"/>
        <v>12.845482730583246</v>
      </c>
      <c r="O5" s="46">
        <v>32.200000000000003</v>
      </c>
      <c r="P5" s="48">
        <v>0.42000000000000348</v>
      </c>
    </row>
    <row r="6" spans="2:16" ht="15.75" x14ac:dyDescent="0.25">
      <c r="B6" s="58" t="s">
        <v>74</v>
      </c>
      <c r="C6" s="63">
        <v>144.59447700335846</v>
      </c>
      <c r="D6" s="64">
        <v>236.81290285449899</v>
      </c>
      <c r="E6" s="65">
        <v>261.5042657498978</v>
      </c>
      <c r="G6" s="63">
        <f>'Summary '!I31</f>
        <v>9.1422486614327134</v>
      </c>
      <c r="H6" s="64">
        <f>'Summary '!J31</f>
        <v>54.202084145438974</v>
      </c>
      <c r="I6" s="65">
        <f>'Summary '!K31</f>
        <v>18.26711659747286</v>
      </c>
      <c r="J6" s="64"/>
      <c r="K6" s="63">
        <f t="shared" ref="K6:K10" si="1">G6/SQRT(2)</f>
        <v>6.4645460237927086</v>
      </c>
      <c r="L6" s="64">
        <f t="shared" ref="L6:L10" si="2">H6/SQRT(2)</f>
        <v>38.326661253683753</v>
      </c>
      <c r="M6" s="65">
        <f t="shared" ref="M6:M10" si="3">I6/SQRT(2)</f>
        <v>12.916802018798391</v>
      </c>
      <c r="O6" s="49">
        <v>28.68</v>
      </c>
      <c r="P6" s="51">
        <v>2.3500000000000014</v>
      </c>
    </row>
    <row r="7" spans="2:16" ht="15.75" x14ac:dyDescent="0.25">
      <c r="B7" s="58" t="s">
        <v>75</v>
      </c>
      <c r="C7" s="63">
        <v>91.353959195653687</v>
      </c>
      <c r="D7" s="64">
        <v>137.96923907997498</v>
      </c>
      <c r="E7" s="65">
        <v>202.84226451892394</v>
      </c>
      <c r="G7" s="63">
        <f>'Summary '!I41</f>
        <v>8.1320141697245951</v>
      </c>
      <c r="H7" s="64">
        <f>'Summary '!J41</f>
        <v>7.1401179209006989</v>
      </c>
      <c r="I7" s="65">
        <f>'Summary '!K41</f>
        <v>4.0170089363591259</v>
      </c>
      <c r="J7" s="64"/>
      <c r="K7" s="63">
        <f t="shared" si="1"/>
        <v>5.750202364117353</v>
      </c>
      <c r="L7" s="64">
        <f t="shared" si="2"/>
        <v>5.0488258003404765</v>
      </c>
      <c r="M7" s="65">
        <f t="shared" si="3"/>
        <v>2.8404542589864983</v>
      </c>
      <c r="O7" s="49">
        <v>30.6</v>
      </c>
      <c r="P7" s="51">
        <v>6.9999999999998508E-2</v>
      </c>
    </row>
    <row r="8" spans="2:16" ht="15.75" x14ac:dyDescent="0.25">
      <c r="B8" s="58" t="s">
        <v>76</v>
      </c>
      <c r="C8" s="63">
        <v>100.72276421524244</v>
      </c>
      <c r="D8" s="64">
        <v>136.96037187366184</v>
      </c>
      <c r="E8" s="65">
        <v>174.6702814389833</v>
      </c>
      <c r="G8" s="63">
        <f>'Summary '!I50</f>
        <v>2.2610033352771928</v>
      </c>
      <c r="H8" s="64">
        <f>'Summary '!J50</f>
        <v>6.4125749120979378</v>
      </c>
      <c r="I8" s="65"/>
      <c r="J8" s="64"/>
      <c r="K8" s="63">
        <f t="shared" si="1"/>
        <v>1.598770790659904</v>
      </c>
      <c r="L8" s="64">
        <f t="shared" si="2"/>
        <v>4.5343752052111803</v>
      </c>
      <c r="M8" s="65">
        <f t="shared" si="3"/>
        <v>0</v>
      </c>
      <c r="O8" s="49">
        <v>29.104999999999997</v>
      </c>
      <c r="P8" s="51">
        <v>0.5649999999999995</v>
      </c>
    </row>
    <row r="9" spans="2:16" ht="15.75" x14ac:dyDescent="0.25">
      <c r="B9" s="58" t="s">
        <v>77</v>
      </c>
      <c r="C9" s="63">
        <v>145.90970595060668</v>
      </c>
      <c r="D9" s="64">
        <v>214.05085687994989</v>
      </c>
      <c r="E9" s="65">
        <v>274.83985429485017</v>
      </c>
      <c r="G9" s="63">
        <f>'Summary '!I59</f>
        <v>2.728194416903627</v>
      </c>
      <c r="H9" s="64">
        <f>'Summary '!J59</f>
        <v>6.3943545030471114</v>
      </c>
      <c r="I9" s="65">
        <f>'Summary '!K59</f>
        <v>56.872564536977556</v>
      </c>
      <c r="J9" s="64"/>
      <c r="K9" s="63">
        <f t="shared" si="1"/>
        <v>1.9291247725878333</v>
      </c>
      <c r="L9" s="64">
        <f t="shared" si="2"/>
        <v>4.521491430415348</v>
      </c>
      <c r="M9" s="65">
        <f t="shared" si="3"/>
        <v>40.214976047566388</v>
      </c>
      <c r="O9" s="49">
        <v>23.954999999999998</v>
      </c>
      <c r="P9" s="51">
        <v>0.8849999999999979</v>
      </c>
    </row>
    <row r="10" spans="2:16" ht="16.5" thickBot="1" x14ac:dyDescent="0.3">
      <c r="B10" s="59" t="s">
        <v>78</v>
      </c>
      <c r="C10" s="66">
        <v>76.248622238577155</v>
      </c>
      <c r="D10" s="67">
        <v>109.21991911189254</v>
      </c>
      <c r="E10" s="68">
        <v>153.97734234761182</v>
      </c>
      <c r="G10" s="66">
        <f>'Summary '!I68</f>
        <v>5.6549401503861718</v>
      </c>
      <c r="H10" s="67">
        <f>'Summary '!J68</f>
        <v>3.4388047117994613</v>
      </c>
      <c r="I10" s="68">
        <f>'Summary '!K68</f>
        <v>9.8254176392550114</v>
      </c>
      <c r="J10" s="64"/>
      <c r="K10" s="66">
        <f t="shared" si="1"/>
        <v>3.9986465275421366</v>
      </c>
      <c r="L10" s="67">
        <f t="shared" si="2"/>
        <v>2.43160213088965</v>
      </c>
      <c r="M10" s="68">
        <f t="shared" si="3"/>
        <v>6.947619440707137</v>
      </c>
      <c r="O10" s="52">
        <v>21.905000000000001</v>
      </c>
      <c r="P10" s="54">
        <v>0.3149999999999995</v>
      </c>
    </row>
    <row r="12" spans="2:16" ht="15.75" thickBot="1" x14ac:dyDescent="0.3"/>
    <row r="13" spans="2:16" ht="15.75" thickBot="1" x14ac:dyDescent="0.3">
      <c r="C13" s="94" t="s">
        <v>109</v>
      </c>
      <c r="D13" s="95"/>
      <c r="E13" s="96"/>
      <c r="G13" s="94" t="s">
        <v>109</v>
      </c>
      <c r="H13" s="95"/>
      <c r="I13" s="96"/>
    </row>
    <row r="14" spans="2:16" ht="16.5" thickBot="1" x14ac:dyDescent="0.3">
      <c r="C14" s="69">
        <v>1</v>
      </c>
      <c r="D14" s="70">
        <v>6</v>
      </c>
      <c r="E14" s="71">
        <v>23</v>
      </c>
      <c r="G14" s="69">
        <v>1</v>
      </c>
      <c r="H14" s="70">
        <v>6</v>
      </c>
      <c r="I14" s="71">
        <v>23</v>
      </c>
    </row>
    <row r="15" spans="2:16" ht="15.75" thickBot="1" x14ac:dyDescent="0.3">
      <c r="C15" s="72" t="s">
        <v>110</v>
      </c>
      <c r="D15" s="72" t="s">
        <v>110</v>
      </c>
      <c r="E15" s="72" t="s">
        <v>110</v>
      </c>
      <c r="G15" s="72" t="s">
        <v>110</v>
      </c>
      <c r="H15" s="72" t="s">
        <v>110</v>
      </c>
      <c r="I15" s="72" t="s">
        <v>110</v>
      </c>
    </row>
    <row r="16" spans="2:16" ht="15.75" x14ac:dyDescent="0.25">
      <c r="B16" s="57" t="s">
        <v>73</v>
      </c>
      <c r="C16" s="81">
        <f>C5/$O5</f>
        <v>4.7883353619033739</v>
      </c>
      <c r="D16" s="82">
        <f>D5/$O5</f>
        <v>7.4997736287915222</v>
      </c>
      <c r="E16" s="83">
        <f t="shared" ref="E16" si="4">E5/$O5</f>
        <v>9.1328261804786077</v>
      </c>
      <c r="G16" s="81">
        <f>(($P5/$O5)+(K5/C5))*C16</f>
        <v>0.10874671676884101</v>
      </c>
      <c r="H16" s="82">
        <f>(($P5/$O5)+(L5/D5))*D16</f>
        <v>0.13360813299491614</v>
      </c>
      <c r="I16" s="83">
        <f>(($P5/$O5)+(M5/E5))*E16</f>
        <v>0.51805185485665506</v>
      </c>
    </row>
    <row r="17" spans="2:13" ht="15.75" x14ac:dyDescent="0.25">
      <c r="B17" s="58" t="s">
        <v>74</v>
      </c>
      <c r="C17" s="84">
        <f t="shared" ref="C17:E21" si="5">C6/$O6</f>
        <v>5.0416484310794445</v>
      </c>
      <c r="D17" s="85">
        <f t="shared" si="5"/>
        <v>8.2570747159867146</v>
      </c>
      <c r="E17" s="86">
        <f t="shared" si="5"/>
        <v>9.1180008978346514</v>
      </c>
      <c r="G17" s="84">
        <f t="shared" ref="G17:I17" si="6">(($P6/$O6)+(K6/C6))*C17</f>
        <v>0.63850836251148568</v>
      </c>
      <c r="H17" s="85">
        <f>(($P6/$O6)+(L6/D6))*D17</f>
        <v>2.012928411305877</v>
      </c>
      <c r="I17" s="86">
        <f t="shared" si="6"/>
        <v>1.1974931704571072</v>
      </c>
    </row>
    <row r="18" spans="2:13" ht="15.75" x14ac:dyDescent="0.25">
      <c r="B18" s="58" t="s">
        <v>75</v>
      </c>
      <c r="C18" s="84">
        <f t="shared" si="5"/>
        <v>2.9854235031259373</v>
      </c>
      <c r="D18" s="85">
        <f t="shared" si="5"/>
        <v>4.5087986627442804</v>
      </c>
      <c r="E18" s="86">
        <f t="shared" si="5"/>
        <v>6.6288321738210438</v>
      </c>
      <c r="G18" s="84">
        <f t="shared" ref="G18:I18" si="7">(($P7/$O7)+(K7/C7))*C18</f>
        <v>0.19474451010902497</v>
      </c>
      <c r="H18" s="85">
        <f t="shared" si="7"/>
        <v>0.1753085525076003</v>
      </c>
      <c r="I18" s="86">
        <f t="shared" si="7"/>
        <v>0.10798929775012946</v>
      </c>
    </row>
    <row r="19" spans="2:13" ht="15.75" x14ac:dyDescent="0.25">
      <c r="B19" s="58" t="s">
        <v>76</v>
      </c>
      <c r="C19" s="84">
        <f t="shared" si="5"/>
        <v>3.4606687584690756</v>
      </c>
      <c r="D19" s="85">
        <f t="shared" si="5"/>
        <v>4.7057334435204208</v>
      </c>
      <c r="E19" s="86">
        <f t="shared" si="5"/>
        <v>6.001384004088071</v>
      </c>
      <c r="G19" s="84">
        <f t="shared" ref="G19:I19" si="8">(($P8/$O8)+(K8/C8))*C19</f>
        <v>0.12211127432382513</v>
      </c>
      <c r="H19" s="85">
        <f t="shared" si="8"/>
        <v>0.24714360421921375</v>
      </c>
      <c r="I19" s="86">
        <f t="shared" si="8"/>
        <v>0.11650169944372986</v>
      </c>
    </row>
    <row r="20" spans="2:13" ht="15.75" x14ac:dyDescent="0.25">
      <c r="B20" s="58" t="s">
        <v>77</v>
      </c>
      <c r="C20" s="84">
        <f>C9/$O9</f>
        <v>6.0909916906953327</v>
      </c>
      <c r="D20" s="85">
        <f t="shared" si="5"/>
        <v>8.9355398405322433</v>
      </c>
      <c r="E20" s="86">
        <f t="shared" si="5"/>
        <v>11.473172794608649</v>
      </c>
      <c r="G20" s="84">
        <f t="shared" ref="G20:I20" si="9">(($P9/$O9)+(K9/C9))*C20</f>
        <v>0.30555843952632811</v>
      </c>
      <c r="H20" s="85">
        <f t="shared" si="9"/>
        <v>0.5188663823538453</v>
      </c>
      <c r="I20" s="86">
        <f t="shared" si="9"/>
        <v>2.1026396982172835</v>
      </c>
    </row>
    <row r="21" spans="2:13" ht="15.75" x14ac:dyDescent="0.25">
      <c r="B21" s="89" t="s">
        <v>78</v>
      </c>
      <c r="C21" s="84">
        <f t="shared" si="5"/>
        <v>3.4808775274401804</v>
      </c>
      <c r="D21" s="85">
        <f>D10/$O10</f>
        <v>4.9860725456239461</v>
      </c>
      <c r="E21" s="86">
        <f t="shared" si="5"/>
        <v>7.0293240058256936</v>
      </c>
      <c r="G21" s="84">
        <f t="shared" ref="G21:I21" si="10">(($P10/$O10)+(K10/C10))*C21</f>
        <v>0.23260091069097427</v>
      </c>
      <c r="H21" s="85">
        <f t="shared" si="10"/>
        <v>0.18270782847574485</v>
      </c>
      <c r="I21" s="86">
        <f t="shared" si="10"/>
        <v>0.41825412017996927</v>
      </c>
    </row>
    <row r="22" spans="2:13" s="50" customFormat="1" ht="16.5" thickBot="1" x14ac:dyDescent="0.3">
      <c r="B22" s="88"/>
      <c r="C22" s="85"/>
      <c r="D22" s="85"/>
      <c r="E22" s="85"/>
      <c r="G22" s="85"/>
      <c r="H22" s="85"/>
      <c r="I22" s="85"/>
    </row>
    <row r="23" spans="2:13" ht="15.75" thickBot="1" x14ac:dyDescent="0.3">
      <c r="C23" s="94" t="s">
        <v>109</v>
      </c>
      <c r="D23" s="95"/>
      <c r="E23" s="96"/>
      <c r="G23" s="94" t="s">
        <v>109</v>
      </c>
      <c r="H23" s="95"/>
      <c r="I23" s="96"/>
      <c r="K23" s="94" t="s">
        <v>109</v>
      </c>
      <c r="L23" s="95"/>
      <c r="M23" s="96"/>
    </row>
    <row r="24" spans="2:13" ht="16.5" thickBot="1" x14ac:dyDescent="0.3">
      <c r="C24" s="69">
        <v>1</v>
      </c>
      <c r="D24" s="70">
        <v>6</v>
      </c>
      <c r="E24" s="71">
        <v>23</v>
      </c>
      <c r="G24" s="69">
        <v>1</v>
      </c>
      <c r="H24" s="70">
        <v>6</v>
      </c>
      <c r="I24" s="71">
        <v>23</v>
      </c>
      <c r="K24" s="69">
        <v>1</v>
      </c>
      <c r="L24" s="70">
        <v>6</v>
      </c>
      <c r="M24" s="71">
        <v>23</v>
      </c>
    </row>
    <row r="25" spans="2:13" ht="15.75" thickBot="1" x14ac:dyDescent="0.3">
      <c r="C25" s="72" t="s">
        <v>110</v>
      </c>
      <c r="D25" s="72" t="s">
        <v>110</v>
      </c>
      <c r="E25" s="72" t="s">
        <v>110</v>
      </c>
      <c r="G25" s="72" t="s">
        <v>110</v>
      </c>
      <c r="H25" s="72" t="s">
        <v>110</v>
      </c>
      <c r="I25" s="72" t="s">
        <v>110</v>
      </c>
      <c r="K25" s="72" t="s">
        <v>110</v>
      </c>
      <c r="L25" s="72" t="s">
        <v>110</v>
      </c>
      <c r="M25" s="72" t="s">
        <v>110</v>
      </c>
    </row>
    <row r="26" spans="2:13" ht="15.75" x14ac:dyDescent="0.25">
      <c r="B26" s="87" t="s">
        <v>112</v>
      </c>
      <c r="C26" s="2">
        <f>AVERAGE(C16:C17)</f>
        <v>4.9149918964914097</v>
      </c>
      <c r="D26" s="2">
        <f t="shared" ref="D26:E26" si="11">AVERAGE(D16:D17)</f>
        <v>7.8784241723891189</v>
      </c>
      <c r="E26" s="2">
        <f t="shared" si="11"/>
        <v>9.1254135391566287</v>
      </c>
      <c r="G26" s="2">
        <f>STDEV(C16:C17)</f>
        <v>0.17911938897757648</v>
      </c>
      <c r="H26" s="2">
        <f t="shared" ref="H26:I26" si="12">STDEV(D16:D17)</f>
        <v>0.53549273415566545</v>
      </c>
      <c r="I26" s="16">
        <f t="shared" si="12"/>
        <v>1.0483057890548748E-2</v>
      </c>
      <c r="K26" s="2">
        <f>G26/SQRT(2)</f>
        <v>0.12665653458803525</v>
      </c>
      <c r="L26" s="2">
        <f>H26/SQRT(2)</f>
        <v>0.37865054359759615</v>
      </c>
      <c r="M26" s="17">
        <f t="shared" ref="M26" si="13">I26/SQRT(2)</f>
        <v>7.4126413219781639E-3</v>
      </c>
    </row>
    <row r="27" spans="2:13" ht="15.75" x14ac:dyDescent="0.25">
      <c r="B27" s="87" t="s">
        <v>113</v>
      </c>
      <c r="C27" s="2">
        <f>AVERAGE(C18:C19)</f>
        <v>3.2230461307975062</v>
      </c>
      <c r="D27" s="2">
        <f t="shared" ref="D27:E27" si="14">AVERAGE(D18:D19)</f>
        <v>4.607266053132351</v>
      </c>
      <c r="E27" s="2">
        <f t="shared" si="14"/>
        <v>6.3151080889545579</v>
      </c>
      <c r="G27" s="2">
        <f>STDEV(C18:C19)</f>
        <v>0.33604914277986542</v>
      </c>
      <c r="H27" s="2">
        <f t="shared" ref="H27:I27" si="15">STDEV(D18:D19)</f>
        <v>0.13925391893829497</v>
      </c>
      <c r="I27" s="2">
        <f t="shared" si="15"/>
        <v>0.4436728556612729</v>
      </c>
      <c r="K27" s="2">
        <f>G27/SQRT(2)</f>
        <v>0.23762262767156914</v>
      </c>
      <c r="L27" s="2">
        <f t="shared" ref="L27" si="16">H27/SQRT(2)</f>
        <v>9.8467390388070161E-2</v>
      </c>
      <c r="M27" s="2">
        <f t="shared" ref="M27" si="17">I27/SQRT(2)</f>
        <v>0.31372408486648634</v>
      </c>
    </row>
    <row r="29" spans="2:13" ht="15.75" thickBot="1" x14ac:dyDescent="0.3"/>
    <row r="30" spans="2:13" ht="15.75" thickBot="1" x14ac:dyDescent="0.3">
      <c r="C30" s="94" t="s">
        <v>109</v>
      </c>
      <c r="D30" s="95"/>
      <c r="E30" s="96"/>
      <c r="G30" s="94" t="s">
        <v>109</v>
      </c>
      <c r="H30" s="95"/>
      <c r="I30" s="96"/>
      <c r="K30" s="94" t="s">
        <v>109</v>
      </c>
      <c r="L30" s="95"/>
      <c r="M30" s="96"/>
    </row>
    <row r="31" spans="2:13" ht="16.5" thickBot="1" x14ac:dyDescent="0.3">
      <c r="C31" s="69">
        <v>1</v>
      </c>
      <c r="D31" s="70">
        <v>6</v>
      </c>
      <c r="E31" s="71">
        <v>23</v>
      </c>
      <c r="G31" s="69">
        <v>1</v>
      </c>
      <c r="H31" s="70">
        <v>6</v>
      </c>
      <c r="I31" s="71">
        <v>23</v>
      </c>
      <c r="K31" s="69">
        <v>1</v>
      </c>
      <c r="L31" s="70">
        <v>6</v>
      </c>
      <c r="M31" s="71">
        <v>23</v>
      </c>
    </row>
    <row r="32" spans="2:13" ht="15.75" thickBot="1" x14ac:dyDescent="0.3">
      <c r="C32" s="72" t="s">
        <v>80</v>
      </c>
      <c r="D32" s="72" t="s">
        <v>80</v>
      </c>
      <c r="E32" s="72" t="s">
        <v>80</v>
      </c>
      <c r="G32" s="72" t="s">
        <v>110</v>
      </c>
      <c r="H32" s="72" t="s">
        <v>110</v>
      </c>
      <c r="I32" s="72" t="s">
        <v>110</v>
      </c>
      <c r="K32" s="72" t="s">
        <v>110</v>
      </c>
      <c r="L32" s="72" t="s">
        <v>110</v>
      </c>
      <c r="M32" s="72" t="s">
        <v>110</v>
      </c>
    </row>
    <row r="33" spans="2:13" ht="15.75" x14ac:dyDescent="0.25">
      <c r="B33" s="87" t="s">
        <v>112</v>
      </c>
      <c r="C33" s="2">
        <f>AVERAGE(C5:C6)</f>
        <v>149.38943782832357</v>
      </c>
      <c r="D33" s="2">
        <f t="shared" ref="D33:E33" si="18">AVERAGE(D5:D6)</f>
        <v>239.15280685079301</v>
      </c>
      <c r="E33" s="2">
        <f t="shared" si="18"/>
        <v>277.79063438065452</v>
      </c>
      <c r="G33" s="2">
        <f>STDEV(C5:C6)</f>
        <v>6.7810986297133322</v>
      </c>
      <c r="H33" s="2">
        <f t="shared" ref="H33" si="19">STDEV(D5:D6)</f>
        <v>3.3091239662100165</v>
      </c>
      <c r="I33" s="2">
        <f>STDEV(E5:E6)</f>
        <v>23.032403399423856</v>
      </c>
      <c r="K33" s="2">
        <f>G33/SQRT(2)</f>
        <v>4.7949608249651021</v>
      </c>
      <c r="L33" s="2">
        <f>H33/SQRT(2)</f>
        <v>2.3399039962940265</v>
      </c>
      <c r="M33" s="17">
        <f t="shared" ref="M33:M34" si="20">I33/SQRT(2)</f>
        <v>16.286368630756698</v>
      </c>
    </row>
    <row r="34" spans="2:13" ht="15.75" x14ac:dyDescent="0.25">
      <c r="B34" s="87" t="s">
        <v>113</v>
      </c>
      <c r="C34" s="2">
        <f>AVERAGE(C7:C8)</f>
        <v>96.038361705448068</v>
      </c>
      <c r="D34" s="2">
        <f t="shared" ref="D34:E34" si="21">AVERAGE(D7:D8)</f>
        <v>137.46480547681841</v>
      </c>
      <c r="E34" s="2">
        <f t="shared" si="21"/>
        <v>188.75627297895363</v>
      </c>
      <c r="G34" s="2">
        <f>STDEV(C7:C8)</f>
        <v>6.6247455609657697</v>
      </c>
      <c r="H34" s="2">
        <f t="shared" ref="H34:I34" si="22">STDEV(D7:D8)</f>
        <v>0.71337684290074976</v>
      </c>
      <c r="I34" s="2">
        <f t="shared" si="22"/>
        <v>19.92060027529871</v>
      </c>
      <c r="K34" s="2">
        <f>G34/SQRT(2)</f>
        <v>4.6844025097943742</v>
      </c>
      <c r="L34" s="2">
        <f t="shared" ref="L34" si="23">H34/SQRT(2)</f>
        <v>0.50443360315657049</v>
      </c>
      <c r="M34" s="2">
        <f t="shared" si="20"/>
        <v>14.085991539970323</v>
      </c>
    </row>
    <row r="35" spans="2:13" ht="15.75" x14ac:dyDescent="0.25">
      <c r="B35" s="87" t="str">
        <f>B9</f>
        <v>SAND STR</v>
      </c>
      <c r="C35" s="2">
        <f t="shared" ref="C35:E35" si="24">C9</f>
        <v>145.90970595060668</v>
      </c>
      <c r="D35" s="2">
        <f t="shared" si="24"/>
        <v>214.05085687994989</v>
      </c>
      <c r="E35" s="2">
        <f t="shared" si="24"/>
        <v>274.83985429485017</v>
      </c>
      <c r="G35" s="1">
        <f>G9</f>
        <v>2.728194416903627</v>
      </c>
      <c r="H35" s="1">
        <f t="shared" ref="H35:I35" si="25">H9</f>
        <v>6.3943545030471114</v>
      </c>
      <c r="I35" s="1">
        <f t="shared" si="25"/>
        <v>56.872564536977556</v>
      </c>
    </row>
    <row r="36" spans="2:13" ht="15.75" x14ac:dyDescent="0.25">
      <c r="B36" s="87" t="str">
        <f>B10</f>
        <v>GAC STR</v>
      </c>
      <c r="C36" s="2">
        <f t="shared" ref="C36:E36" si="26">C10</f>
        <v>76.248622238577155</v>
      </c>
      <c r="D36" s="2">
        <f t="shared" si="26"/>
        <v>109.21991911189254</v>
      </c>
      <c r="E36" s="2">
        <f t="shared" si="26"/>
        <v>153.97734234761182</v>
      </c>
      <c r="G36" s="1">
        <f>G10</f>
        <v>5.6549401503861718</v>
      </c>
      <c r="H36" s="1">
        <f t="shared" ref="H36:I36" si="27">H10</f>
        <v>3.4388047117994613</v>
      </c>
      <c r="I36" s="1">
        <f t="shared" si="27"/>
        <v>9.8254176392550114</v>
      </c>
    </row>
  </sheetData>
  <mergeCells count="12">
    <mergeCell ref="C2:E2"/>
    <mergeCell ref="O2:P2"/>
    <mergeCell ref="G2:I2"/>
    <mergeCell ref="K2:M2"/>
    <mergeCell ref="C13:E13"/>
    <mergeCell ref="G13:I13"/>
    <mergeCell ref="C23:E23"/>
    <mergeCell ref="G23:I23"/>
    <mergeCell ref="K23:M23"/>
    <mergeCell ref="C30:E30"/>
    <mergeCell ref="G30:I30"/>
    <mergeCell ref="K30:M3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B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T1</vt:lpstr>
      <vt:lpstr>T2</vt:lpstr>
      <vt:lpstr>T3</vt:lpstr>
      <vt:lpstr>Summary </vt:lpstr>
      <vt:lpstr>TOC</vt:lpstr>
      <vt:lpstr>Sheet5</vt:lpstr>
      <vt:lpstr>Sheet1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nffgc</dc:creator>
  <cp:lastModifiedBy>Marta Vignola (PGR)</cp:lastModifiedBy>
  <dcterms:created xsi:type="dcterms:W3CDTF">2014-07-31T12:56:31Z</dcterms:created>
  <dcterms:modified xsi:type="dcterms:W3CDTF">2017-03-02T15:11:20Z</dcterms:modified>
</cp:coreProperties>
</file>