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ERMAID Water Filters\Paper_WaterResearch\"/>
    </mc:Choice>
  </mc:AlternateContent>
  <bookViews>
    <workbookView xWindow="240" yWindow="45" windowWidth="19440" windowHeight="10035" tabRatio="859" activeTab="5"/>
  </bookViews>
  <sheets>
    <sheet name="T0.2" sheetId="4" r:id="rId1"/>
    <sheet name="T6.2" sheetId="13" r:id="rId2"/>
    <sheet name="T19.2" sheetId="14" r:id="rId3"/>
    <sheet name="T34.2" sheetId="15" r:id="rId4"/>
    <sheet name="T47.2" sheetId="16" r:id="rId5"/>
    <sheet name="Summary_TCC" sheetId="17" r:id="rId6"/>
  </sheets>
  <calcPr calcId="152511"/>
</workbook>
</file>

<file path=xl/calcChain.xml><?xml version="1.0" encoding="utf-8"?>
<calcChain xmlns="http://schemas.openxmlformats.org/spreadsheetml/2006/main">
  <c r="F7" i="17" l="1"/>
  <c r="M14" i="4"/>
  <c r="L14" i="4"/>
  <c r="K14" i="4"/>
  <c r="N11" i="17" l="1"/>
  <c r="E7" i="17" l="1"/>
  <c r="K7" i="17" s="1"/>
  <c r="H15" i="17"/>
  <c r="I15" i="17"/>
  <c r="J15" i="17"/>
  <c r="I14" i="17"/>
  <c r="J14" i="17"/>
  <c r="K14" i="17"/>
  <c r="L14" i="17"/>
  <c r="H14" i="17"/>
  <c r="I12" i="17"/>
  <c r="J12" i="17"/>
  <c r="H12" i="17"/>
  <c r="I11" i="17"/>
  <c r="J11" i="17"/>
  <c r="K11" i="17"/>
  <c r="L11" i="17"/>
  <c r="H11" i="17"/>
  <c r="I5" i="17"/>
  <c r="J5" i="17"/>
  <c r="K5" i="17"/>
  <c r="L5" i="17"/>
  <c r="I6" i="17"/>
  <c r="J6" i="17"/>
  <c r="K6" i="17"/>
  <c r="L6" i="17"/>
  <c r="I7" i="17"/>
  <c r="J7" i="17"/>
  <c r="L7" i="17"/>
  <c r="L15" i="17" s="1"/>
  <c r="I8" i="17"/>
  <c r="J8" i="17"/>
  <c r="K8" i="17"/>
  <c r="L8" i="17"/>
  <c r="H6" i="17"/>
  <c r="H7" i="17"/>
  <c r="H8" i="17"/>
  <c r="H5" i="17"/>
  <c r="L12" i="17" l="1"/>
  <c r="K12" i="17"/>
  <c r="K15" i="17"/>
  <c r="F15" i="17"/>
  <c r="T4" i="17" s="1"/>
  <c r="Z4" i="17" s="1"/>
  <c r="F16" i="17"/>
  <c r="F17" i="17"/>
  <c r="F18" i="17"/>
  <c r="F19" i="17"/>
  <c r="F8" i="17"/>
  <c r="T7" i="17"/>
  <c r="Z7" i="17" s="1"/>
  <c r="F6" i="17"/>
  <c r="F5" i="17"/>
  <c r="F4" i="17"/>
  <c r="L4" i="17" s="1"/>
  <c r="E15" i="17"/>
  <c r="S4" i="17" s="1"/>
  <c r="Y4" i="17" s="1"/>
  <c r="E16" i="17"/>
  <c r="E17" i="17"/>
  <c r="E18" i="17"/>
  <c r="E19" i="17"/>
  <c r="E8" i="17"/>
  <c r="S7" i="17"/>
  <c r="Y7" i="17" s="1"/>
  <c r="E6" i="17"/>
  <c r="E5" i="17"/>
  <c r="S5" i="17" s="1"/>
  <c r="Y5" i="17" s="1"/>
  <c r="E4" i="17"/>
  <c r="K4" i="17" s="1"/>
  <c r="D15" i="17"/>
  <c r="R4" i="17" s="1"/>
  <c r="X4" i="17" s="1"/>
  <c r="D16" i="17"/>
  <c r="D17" i="17"/>
  <c r="D18" i="17"/>
  <c r="D19" i="17"/>
  <c r="D8" i="17"/>
  <c r="D7" i="17"/>
  <c r="R7" i="17" s="1"/>
  <c r="X7" i="17" s="1"/>
  <c r="D6" i="17"/>
  <c r="D5" i="17"/>
  <c r="R5" i="17" s="1"/>
  <c r="X5" i="17" s="1"/>
  <c r="D4" i="17"/>
  <c r="J4" i="17" s="1"/>
  <c r="C15" i="17"/>
  <c r="Q4" i="17" s="1"/>
  <c r="W4" i="17" s="1"/>
  <c r="C16" i="17"/>
  <c r="C17" i="17"/>
  <c r="C18" i="17"/>
  <c r="C19" i="17"/>
  <c r="M22" i="13"/>
  <c r="C8" i="17"/>
  <c r="C7" i="17"/>
  <c r="C6" i="17"/>
  <c r="C5" i="17"/>
  <c r="C4" i="17"/>
  <c r="I4" i="17" s="1"/>
  <c r="W9" i="17" s="1"/>
  <c r="B15" i="17"/>
  <c r="P4" i="17" s="1"/>
  <c r="V4" i="17" s="1"/>
  <c r="B16" i="17"/>
  <c r="B17" i="17"/>
  <c r="B18" i="17"/>
  <c r="B19" i="17"/>
  <c r="B8" i="17"/>
  <c r="B7" i="17"/>
  <c r="B6" i="17"/>
  <c r="B5" i="17"/>
  <c r="B4" i="17"/>
  <c r="H4" i="17" s="1"/>
  <c r="V9" i="17" s="1"/>
  <c r="N41" i="16"/>
  <c r="N35" i="16"/>
  <c r="N28" i="16"/>
  <c r="N20" i="16"/>
  <c r="N13" i="16"/>
  <c r="N72" i="15"/>
  <c r="N65" i="15"/>
  <c r="N51" i="15"/>
  <c r="N45" i="15"/>
  <c r="N38" i="15"/>
  <c r="N32" i="15"/>
  <c r="N20" i="15"/>
  <c r="N13" i="15"/>
  <c r="N76" i="14"/>
  <c r="M76" i="14"/>
  <c r="M69" i="14"/>
  <c r="N69" i="14"/>
  <c r="N13" i="14"/>
  <c r="N20" i="14"/>
  <c r="N53" i="14"/>
  <c r="N47" i="14"/>
  <c r="N40" i="14"/>
  <c r="N34" i="14"/>
  <c r="N43" i="13"/>
  <c r="N36" i="13"/>
  <c r="N30" i="13"/>
  <c r="N22" i="13"/>
  <c r="N17" i="13"/>
  <c r="N11" i="13"/>
  <c r="N5" i="4"/>
  <c r="N6" i="4"/>
  <c r="N7" i="4"/>
  <c r="N8" i="4"/>
  <c r="N9" i="4"/>
  <c r="N10" i="4"/>
  <c r="N11" i="4"/>
  <c r="N12" i="4"/>
  <c r="N13" i="4"/>
  <c r="O14" i="17" l="1"/>
  <c r="N12" i="17"/>
  <c r="N14" i="17" s="1"/>
  <c r="T5" i="17"/>
  <c r="Z5" i="17" s="1"/>
  <c r="P5" i="17"/>
  <c r="V5" i="17" s="1"/>
  <c r="P7" i="17"/>
  <c r="V7" i="17" s="1"/>
  <c r="Q5" i="17"/>
  <c r="W5" i="17" s="1"/>
  <c r="Q7" i="17"/>
  <c r="W7" i="17" s="1"/>
  <c r="X9" i="17"/>
  <c r="Y9" i="17"/>
  <c r="Z9" i="17"/>
  <c r="N14" i="4"/>
  <c r="Z10" i="17" l="1"/>
  <c r="Z12" i="17"/>
  <c r="Y12" i="17"/>
  <c r="X12" i="17"/>
  <c r="O12" i="17"/>
  <c r="V12" i="17"/>
  <c r="W12" i="17"/>
  <c r="Y10" i="17"/>
  <c r="X10" i="17"/>
  <c r="W10" i="17"/>
  <c r="V10" i="17"/>
  <c r="O11" i="17" l="1"/>
  <c r="B24" i="16"/>
  <c r="D24" i="16" s="1"/>
  <c r="I24" i="16" s="1"/>
  <c r="J24" i="16" s="1"/>
  <c r="O24" i="16"/>
  <c r="P24" i="16"/>
  <c r="B25" i="16"/>
  <c r="D25" i="16" s="1"/>
  <c r="I25" i="16" s="1"/>
  <c r="J25" i="16" s="1"/>
  <c r="O25" i="16"/>
  <c r="P25" i="16"/>
  <c r="B56" i="16"/>
  <c r="D56" i="16" s="1"/>
  <c r="B55" i="16"/>
  <c r="D55" i="16" s="1"/>
  <c r="B54" i="16"/>
  <c r="D54" i="16" s="1"/>
  <c r="B53" i="16"/>
  <c r="D53" i="16" s="1"/>
  <c r="B49" i="16"/>
  <c r="D49" i="16" s="1"/>
  <c r="B48" i="16"/>
  <c r="D48" i="16" s="1"/>
  <c r="B47" i="16"/>
  <c r="D47" i="16" s="1"/>
  <c r="B46" i="16"/>
  <c r="D46" i="16" s="1"/>
  <c r="B40" i="16"/>
  <c r="D40" i="16" s="1"/>
  <c r="B39" i="16"/>
  <c r="D39" i="16" s="1"/>
  <c r="B38" i="16"/>
  <c r="D38" i="16" s="1"/>
  <c r="B37" i="16"/>
  <c r="D37" i="16" s="1"/>
  <c r="B34" i="16"/>
  <c r="D34" i="16" s="1"/>
  <c r="B33" i="16"/>
  <c r="D33" i="16" s="1"/>
  <c r="B32" i="16"/>
  <c r="D32" i="16" s="1"/>
  <c r="B31" i="16"/>
  <c r="D31" i="16" s="1"/>
  <c r="B27" i="16"/>
  <c r="D27" i="16" s="1"/>
  <c r="B26" i="16"/>
  <c r="D26" i="16" s="1"/>
  <c r="B19" i="16"/>
  <c r="D19" i="16" s="1"/>
  <c r="B18" i="16"/>
  <c r="D18" i="16" s="1"/>
  <c r="B17" i="16"/>
  <c r="D17" i="16" s="1"/>
  <c r="B16" i="16"/>
  <c r="D16" i="16" s="1"/>
  <c r="B12" i="16"/>
  <c r="B10" i="16"/>
  <c r="B11" i="16"/>
  <c r="B9" i="16"/>
  <c r="R2" i="16"/>
  <c r="R3" i="16" s="1"/>
  <c r="R4" i="16" s="1"/>
  <c r="R5" i="16" s="1"/>
  <c r="P40" i="16"/>
  <c r="O40" i="16"/>
  <c r="P39" i="16"/>
  <c r="O39" i="16"/>
  <c r="P38" i="16"/>
  <c r="O38" i="16"/>
  <c r="P37" i="16"/>
  <c r="P41" i="16" s="1"/>
  <c r="O37" i="16"/>
  <c r="O41" i="16" s="1"/>
  <c r="P34" i="16"/>
  <c r="O34" i="16"/>
  <c r="P33" i="16"/>
  <c r="O33" i="16"/>
  <c r="P32" i="16"/>
  <c r="O32" i="16"/>
  <c r="P31" i="16"/>
  <c r="P35" i="16" s="1"/>
  <c r="O31" i="16"/>
  <c r="O35" i="16" s="1"/>
  <c r="P27" i="16"/>
  <c r="O27" i="16"/>
  <c r="P26" i="16"/>
  <c r="O26" i="16"/>
  <c r="P19" i="16"/>
  <c r="O19" i="16"/>
  <c r="P18" i="16"/>
  <c r="O18" i="16"/>
  <c r="P17" i="16"/>
  <c r="O17" i="16"/>
  <c r="P16" i="16"/>
  <c r="P20" i="16" s="1"/>
  <c r="O16" i="16"/>
  <c r="O20" i="16" s="1"/>
  <c r="P12" i="16"/>
  <c r="O12" i="16"/>
  <c r="P11" i="16"/>
  <c r="O11" i="16"/>
  <c r="P10" i="16"/>
  <c r="O10" i="16"/>
  <c r="P9" i="16"/>
  <c r="P13" i="16" s="1"/>
  <c r="O9" i="16"/>
  <c r="O13" i="16" s="1"/>
  <c r="D3" i="16"/>
  <c r="I3" i="16" s="1"/>
  <c r="J3" i="16" s="1"/>
  <c r="P28" i="16" l="1"/>
  <c r="K25" i="16"/>
  <c r="L25" i="16" s="1"/>
  <c r="I16" i="16"/>
  <c r="J16" i="16" s="1"/>
  <c r="D9" i="16"/>
  <c r="I9" i="16" s="1"/>
  <c r="J9" i="16" s="1"/>
  <c r="I19" i="16"/>
  <c r="J19" i="16" s="1"/>
  <c r="I18" i="16"/>
  <c r="J18" i="16" s="1"/>
  <c r="I17" i="16"/>
  <c r="J17" i="16" s="1"/>
  <c r="K17" i="16" s="1"/>
  <c r="L17" i="16" s="1"/>
  <c r="D10" i="16"/>
  <c r="I10" i="16" s="1"/>
  <c r="J10" i="16" s="1"/>
  <c r="D11" i="16"/>
  <c r="I11" i="16" s="1"/>
  <c r="J11" i="16" s="1"/>
  <c r="D12" i="16"/>
  <c r="I12" i="16" s="1"/>
  <c r="J12" i="16" s="1"/>
  <c r="O28" i="16"/>
  <c r="K10" i="16" l="1"/>
  <c r="L10" i="16" s="1"/>
  <c r="K19" i="16"/>
  <c r="L19" i="16" s="1"/>
  <c r="M20" i="16" s="1"/>
  <c r="I56" i="16"/>
  <c r="J56" i="16" s="1"/>
  <c r="I55" i="16"/>
  <c r="J55" i="16" s="1"/>
  <c r="I54" i="16"/>
  <c r="J54" i="16" s="1"/>
  <c r="I53" i="16"/>
  <c r="J53" i="16" s="1"/>
  <c r="I49" i="16"/>
  <c r="J49" i="16" s="1"/>
  <c r="I48" i="16"/>
  <c r="J48" i="16" s="1"/>
  <c r="I47" i="16"/>
  <c r="J47" i="16" s="1"/>
  <c r="I46" i="16"/>
  <c r="J46" i="16" s="1"/>
  <c r="I34" i="16"/>
  <c r="J34" i="16" s="1"/>
  <c r="I33" i="16"/>
  <c r="J33" i="16" s="1"/>
  <c r="I32" i="16"/>
  <c r="J32" i="16" s="1"/>
  <c r="I31" i="16"/>
  <c r="J31" i="16" s="1"/>
  <c r="I40" i="16"/>
  <c r="J40" i="16" s="1"/>
  <c r="I39" i="16"/>
  <c r="J39" i="16" s="1"/>
  <c r="I38" i="16"/>
  <c r="J38" i="16" s="1"/>
  <c r="I37" i="16"/>
  <c r="J37" i="16" s="1"/>
  <c r="I27" i="16"/>
  <c r="J27" i="16" s="1"/>
  <c r="I26" i="16"/>
  <c r="J26" i="16" s="1"/>
  <c r="K12" i="16"/>
  <c r="L12" i="16" s="1"/>
  <c r="K47" i="16" l="1"/>
  <c r="L47" i="16" s="1"/>
  <c r="M50" i="16" s="1"/>
  <c r="K49" i="16"/>
  <c r="L49" i="16" s="1"/>
  <c r="M13" i="16"/>
  <c r="K54" i="16"/>
  <c r="K56" i="16"/>
  <c r="L56" i="16" s="1"/>
  <c r="K32" i="16"/>
  <c r="K34" i="16"/>
  <c r="L34" i="16" s="1"/>
  <c r="O50" i="16"/>
  <c r="K27" i="16"/>
  <c r="L27" i="16" s="1"/>
  <c r="K38" i="16"/>
  <c r="L38" i="16" s="1"/>
  <c r="K40" i="16"/>
  <c r="L40" i="16" s="1"/>
  <c r="L32" i="16" l="1"/>
  <c r="M35" i="16" s="1"/>
  <c r="L54" i="16"/>
  <c r="M57" i="16" s="1"/>
  <c r="M28" i="16"/>
  <c r="M41" i="16"/>
  <c r="O57" i="16" l="1"/>
  <c r="L58" i="15" l="1"/>
  <c r="K58" i="15"/>
  <c r="P47" i="15" l="1"/>
  <c r="O47" i="15"/>
  <c r="O51" i="15"/>
  <c r="M51" i="15"/>
  <c r="P50" i="15"/>
  <c r="O50" i="15"/>
  <c r="P49" i="15"/>
  <c r="O49" i="15"/>
  <c r="P48" i="15"/>
  <c r="O48" i="15"/>
  <c r="P51" i="15"/>
  <c r="O45" i="15"/>
  <c r="M45" i="15"/>
  <c r="P44" i="15"/>
  <c r="O44" i="15"/>
  <c r="P43" i="15"/>
  <c r="O43" i="15"/>
  <c r="P42" i="15"/>
  <c r="O42" i="15"/>
  <c r="P41" i="15"/>
  <c r="P45" i="15" s="1"/>
  <c r="O41" i="15"/>
  <c r="P38" i="15"/>
  <c r="M38" i="15"/>
  <c r="P37" i="15"/>
  <c r="O37" i="15"/>
  <c r="P36" i="15"/>
  <c r="O36" i="15"/>
  <c r="P35" i="15"/>
  <c r="O35" i="15"/>
  <c r="P34" i="15"/>
  <c r="O34" i="15"/>
  <c r="O38" i="15" s="1"/>
  <c r="P31" i="15"/>
  <c r="O31" i="15"/>
  <c r="P30" i="15"/>
  <c r="O30" i="15"/>
  <c r="P29" i="15"/>
  <c r="O29" i="15"/>
  <c r="O32" i="15" s="1"/>
  <c r="P28" i="15"/>
  <c r="P32" i="15" s="1"/>
  <c r="O28" i="15"/>
  <c r="P20" i="15"/>
  <c r="O20" i="15"/>
  <c r="M20" i="15"/>
  <c r="P19" i="15"/>
  <c r="O19" i="15"/>
  <c r="L19" i="15"/>
  <c r="P18" i="15"/>
  <c r="O18" i="15"/>
  <c r="P17" i="15"/>
  <c r="O17" i="15"/>
  <c r="L17" i="15"/>
  <c r="P16" i="15"/>
  <c r="O16" i="15"/>
  <c r="P12" i="15"/>
  <c r="O12" i="15"/>
  <c r="P11" i="15"/>
  <c r="O11" i="15"/>
  <c r="P10" i="15"/>
  <c r="O10" i="15"/>
  <c r="P9" i="15"/>
  <c r="P13" i="15" s="1"/>
  <c r="O9" i="15"/>
  <c r="O13" i="15" s="1"/>
  <c r="M13" i="15"/>
  <c r="L12" i="15"/>
  <c r="L10" i="15"/>
  <c r="K7" i="15"/>
  <c r="I3" i="15"/>
  <c r="K4" i="15"/>
  <c r="D57" i="15"/>
  <c r="I57" i="15" s="1"/>
  <c r="J57" i="15" s="1"/>
  <c r="I56" i="15"/>
  <c r="J56" i="15" s="1"/>
  <c r="D56" i="15"/>
  <c r="B25" i="15"/>
  <c r="D25" i="15" s="1"/>
  <c r="I25" i="15" s="1"/>
  <c r="J25" i="15" s="1"/>
  <c r="B9" i="15"/>
  <c r="B17" i="15" s="1"/>
  <c r="D17" i="15" s="1"/>
  <c r="I17" i="15" s="1"/>
  <c r="J17" i="15" s="1"/>
  <c r="D3" i="15"/>
  <c r="J3" i="15" s="1"/>
  <c r="L50" i="14"/>
  <c r="P52" i="14"/>
  <c r="O52" i="14"/>
  <c r="L52" i="14"/>
  <c r="P51" i="14"/>
  <c r="O51" i="14"/>
  <c r="P50" i="14"/>
  <c r="O50" i="14"/>
  <c r="M53" i="14"/>
  <c r="P49" i="14"/>
  <c r="P53" i="14" s="1"/>
  <c r="O49" i="14"/>
  <c r="O53" i="14" s="1"/>
  <c r="O47" i="14"/>
  <c r="M47" i="14"/>
  <c r="L44" i="14"/>
  <c r="K44" i="14"/>
  <c r="P46" i="14"/>
  <c r="O46" i="14"/>
  <c r="L46" i="14"/>
  <c r="P45" i="14"/>
  <c r="O45" i="14"/>
  <c r="P44" i="14"/>
  <c r="P47" i="14" s="1"/>
  <c r="O44" i="14"/>
  <c r="P43" i="14"/>
  <c r="O43" i="14"/>
  <c r="P40" i="14"/>
  <c r="O40" i="14"/>
  <c r="P39" i="14"/>
  <c r="O39" i="14"/>
  <c r="P38" i="14"/>
  <c r="O38" i="14"/>
  <c r="P37" i="14"/>
  <c r="O37" i="14"/>
  <c r="P36" i="14"/>
  <c r="O36" i="14"/>
  <c r="O30" i="14"/>
  <c r="M40" i="14"/>
  <c r="K37" i="14"/>
  <c r="B30" i="14"/>
  <c r="D24" i="14"/>
  <c r="I24" i="14"/>
  <c r="J24" i="14" s="1"/>
  <c r="O24" i="14"/>
  <c r="O28" i="14" s="1"/>
  <c r="P24" i="14"/>
  <c r="B25" i="14"/>
  <c r="D25" i="14" s="1"/>
  <c r="I25" i="14" s="1"/>
  <c r="J25" i="14" s="1"/>
  <c r="O25" i="14"/>
  <c r="P25" i="14"/>
  <c r="B26" i="14"/>
  <c r="D26" i="14" s="1"/>
  <c r="I26" i="14" s="1"/>
  <c r="J26" i="14" s="1"/>
  <c r="O26" i="14"/>
  <c r="P26" i="14"/>
  <c r="B27" i="14"/>
  <c r="D27" i="14" s="1"/>
  <c r="I27" i="14" s="1"/>
  <c r="J27" i="14" s="1"/>
  <c r="O27" i="14"/>
  <c r="P27" i="14"/>
  <c r="P28" i="14"/>
  <c r="P33" i="14"/>
  <c r="O33" i="14"/>
  <c r="P32" i="14"/>
  <c r="O32" i="14"/>
  <c r="P31" i="14"/>
  <c r="O31" i="14"/>
  <c r="P30" i="14"/>
  <c r="P34" i="14" s="1"/>
  <c r="O34" i="14"/>
  <c r="O9" i="14"/>
  <c r="P12" i="14"/>
  <c r="O12" i="14"/>
  <c r="P11" i="14"/>
  <c r="O11" i="14"/>
  <c r="P10" i="14"/>
  <c r="O10" i="14"/>
  <c r="P9" i="14"/>
  <c r="P13" i="14" s="1"/>
  <c r="O13" i="14"/>
  <c r="O4" i="14"/>
  <c r="P4" i="14"/>
  <c r="O5" i="14"/>
  <c r="P5" i="14"/>
  <c r="O6" i="14"/>
  <c r="P6" i="14"/>
  <c r="P3" i="14"/>
  <c r="P7" i="14" s="1"/>
  <c r="O3" i="14"/>
  <c r="O7" i="13"/>
  <c r="B18" i="15" l="1"/>
  <c r="D18" i="15" s="1"/>
  <c r="I18" i="15" s="1"/>
  <c r="J18" i="15" s="1"/>
  <c r="D9" i="15"/>
  <c r="I9" i="15" s="1"/>
  <c r="J9" i="15" s="1"/>
  <c r="B19" i="15"/>
  <c r="D19" i="15" s="1"/>
  <c r="I19" i="15" s="1"/>
  <c r="J19" i="15" s="1"/>
  <c r="B10" i="15"/>
  <c r="D10" i="15" s="1"/>
  <c r="I10" i="15" s="1"/>
  <c r="J10" i="15" s="1"/>
  <c r="K10" i="15" s="1"/>
  <c r="B11" i="15"/>
  <c r="D11" i="15" s="1"/>
  <c r="I11" i="15" s="1"/>
  <c r="J11" i="15" s="1"/>
  <c r="B12" i="15"/>
  <c r="D12" i="15" s="1"/>
  <c r="I12" i="15" s="1"/>
  <c r="J12" i="15" s="1"/>
  <c r="B16" i="15"/>
  <c r="K28" i="14"/>
  <c r="O7" i="14"/>
  <c r="K19" i="15" l="1"/>
  <c r="D16" i="15"/>
  <c r="I16" i="15" s="1"/>
  <c r="J16" i="15" s="1"/>
  <c r="K17" i="15" s="1"/>
  <c r="B24" i="15"/>
  <c r="K12" i="15"/>
  <c r="P17" i="14"/>
  <c r="O17" i="14"/>
  <c r="P16" i="14"/>
  <c r="P20" i="14" s="1"/>
  <c r="O16" i="14"/>
  <c r="O20" i="14" s="1"/>
  <c r="B75" i="14"/>
  <c r="D75" i="14" s="1"/>
  <c r="I75" i="14" s="1"/>
  <c r="J75" i="14" s="1"/>
  <c r="B74" i="14"/>
  <c r="D74" i="14" s="1"/>
  <c r="I74" i="14" s="1"/>
  <c r="J74" i="14" s="1"/>
  <c r="B73" i="14"/>
  <c r="D73" i="14" s="1"/>
  <c r="I73" i="14" s="1"/>
  <c r="J73" i="14" s="1"/>
  <c r="B72" i="14"/>
  <c r="D72" i="14" s="1"/>
  <c r="I72" i="14" s="1"/>
  <c r="J72" i="14" s="1"/>
  <c r="B68" i="14"/>
  <c r="D68" i="14" s="1"/>
  <c r="I68" i="14" s="1"/>
  <c r="J68" i="14" s="1"/>
  <c r="B67" i="14"/>
  <c r="D67" i="14" s="1"/>
  <c r="I67" i="14" s="1"/>
  <c r="J67" i="14" s="1"/>
  <c r="B66" i="14"/>
  <c r="D66" i="14" s="1"/>
  <c r="I66" i="14" s="1"/>
  <c r="J66" i="14" s="1"/>
  <c r="B65" i="14"/>
  <c r="D65" i="14" s="1"/>
  <c r="I65" i="14" s="1"/>
  <c r="J65" i="14" s="1"/>
  <c r="D61" i="14"/>
  <c r="I61" i="14" s="1"/>
  <c r="J61" i="14" s="1"/>
  <c r="D60" i="14"/>
  <c r="I60" i="14" s="1"/>
  <c r="J60" i="14" s="1"/>
  <c r="D59" i="14"/>
  <c r="I59" i="14" s="1"/>
  <c r="J59" i="14" s="1"/>
  <c r="D58" i="14"/>
  <c r="I58" i="14" s="1"/>
  <c r="J58" i="14" s="1"/>
  <c r="B52" i="14"/>
  <c r="D52" i="14" s="1"/>
  <c r="I52" i="14" s="1"/>
  <c r="J52" i="14" s="1"/>
  <c r="B51" i="14"/>
  <c r="D51" i="14" s="1"/>
  <c r="I51" i="14" s="1"/>
  <c r="J51" i="14" s="1"/>
  <c r="B50" i="14"/>
  <c r="D50" i="14" s="1"/>
  <c r="I50" i="14" s="1"/>
  <c r="J50" i="14" s="1"/>
  <c r="B49" i="14"/>
  <c r="D49" i="14" s="1"/>
  <c r="I49" i="14" s="1"/>
  <c r="J49" i="14" s="1"/>
  <c r="B46" i="14"/>
  <c r="D46" i="14" s="1"/>
  <c r="I46" i="14" s="1"/>
  <c r="J46" i="14" s="1"/>
  <c r="B45" i="14"/>
  <c r="D45" i="14" s="1"/>
  <c r="I45" i="14" s="1"/>
  <c r="J45" i="14" s="1"/>
  <c r="B44" i="14"/>
  <c r="D44" i="14" s="1"/>
  <c r="I44" i="14" s="1"/>
  <c r="J44" i="14" s="1"/>
  <c r="B43" i="14"/>
  <c r="D43" i="14" s="1"/>
  <c r="I43" i="14" s="1"/>
  <c r="J43" i="14" s="1"/>
  <c r="B39" i="14"/>
  <c r="D39" i="14" s="1"/>
  <c r="I39" i="14" s="1"/>
  <c r="J39" i="14" s="1"/>
  <c r="B38" i="14"/>
  <c r="D38" i="14" s="1"/>
  <c r="I38" i="14" s="1"/>
  <c r="J38" i="14" s="1"/>
  <c r="B37" i="14"/>
  <c r="D37" i="14" s="1"/>
  <c r="I37" i="14" s="1"/>
  <c r="J37" i="14" s="1"/>
  <c r="B36" i="14"/>
  <c r="D36" i="14" s="1"/>
  <c r="B33" i="14"/>
  <c r="D33" i="14" s="1"/>
  <c r="B32" i="14"/>
  <c r="D32" i="14" s="1"/>
  <c r="I32" i="14" s="1"/>
  <c r="J32" i="14" s="1"/>
  <c r="B31" i="14"/>
  <c r="D31" i="14" s="1"/>
  <c r="I31" i="14" s="1"/>
  <c r="J31" i="14" s="1"/>
  <c r="D30" i="14"/>
  <c r="I30" i="14" s="1"/>
  <c r="J30" i="14" s="1"/>
  <c r="K31" i="14" s="1"/>
  <c r="B19" i="14"/>
  <c r="D19" i="14" s="1"/>
  <c r="B18" i="14"/>
  <c r="D18" i="14" s="1"/>
  <c r="I18" i="14" s="1"/>
  <c r="J18" i="14" s="1"/>
  <c r="B17" i="14"/>
  <c r="D17" i="14" s="1"/>
  <c r="I17" i="14" s="1"/>
  <c r="J17" i="14" s="1"/>
  <c r="D16" i="14"/>
  <c r="O18" i="14" s="1"/>
  <c r="B12" i="14"/>
  <c r="D12" i="14" s="1"/>
  <c r="I12" i="14" s="1"/>
  <c r="J12" i="14" s="1"/>
  <c r="B11" i="14"/>
  <c r="D11" i="14" s="1"/>
  <c r="B10" i="14"/>
  <c r="D10" i="14" s="1"/>
  <c r="I10" i="14" s="1"/>
  <c r="J10" i="14" s="1"/>
  <c r="D9" i="14"/>
  <c r="I9" i="14" s="1"/>
  <c r="J9" i="14" s="1"/>
  <c r="K10" i="14" s="1"/>
  <c r="B6" i="14"/>
  <c r="D6" i="14" s="1"/>
  <c r="I6" i="14" s="1"/>
  <c r="J6" i="14" s="1"/>
  <c r="B5" i="14"/>
  <c r="D5" i="14" s="1"/>
  <c r="I5" i="14" s="1"/>
  <c r="J5" i="14" s="1"/>
  <c r="B4" i="14"/>
  <c r="D4" i="14" s="1"/>
  <c r="I4" i="14" s="1"/>
  <c r="J4" i="14" s="1"/>
  <c r="D3" i="14"/>
  <c r="I3" i="14" s="1"/>
  <c r="J3" i="14" s="1"/>
  <c r="L33" i="13"/>
  <c r="P42" i="13"/>
  <c r="O42" i="13"/>
  <c r="P41" i="13"/>
  <c r="O41" i="13"/>
  <c r="P40" i="13"/>
  <c r="O40" i="13"/>
  <c r="P39" i="13"/>
  <c r="P43" i="13" s="1"/>
  <c r="O39" i="13"/>
  <c r="O43" i="13" s="1"/>
  <c r="P35" i="13"/>
  <c r="O35" i="13"/>
  <c r="L35" i="13"/>
  <c r="P34" i="13"/>
  <c r="O34" i="13"/>
  <c r="P33" i="13"/>
  <c r="P36" i="13" s="1"/>
  <c r="O33" i="13"/>
  <c r="M36" i="13"/>
  <c r="P32" i="13"/>
  <c r="O32" i="13"/>
  <c r="O36" i="13" s="1"/>
  <c r="P29" i="13"/>
  <c r="O29" i="13"/>
  <c r="P28" i="13"/>
  <c r="O28" i="13"/>
  <c r="P27" i="13"/>
  <c r="O27" i="13"/>
  <c r="P26" i="13"/>
  <c r="P30" i="13" s="1"/>
  <c r="O26" i="13"/>
  <c r="O30" i="13" s="1"/>
  <c r="P21" i="13"/>
  <c r="O21" i="13"/>
  <c r="P20" i="13"/>
  <c r="O20" i="13"/>
  <c r="P19" i="13"/>
  <c r="O19" i="13"/>
  <c r="P18" i="13"/>
  <c r="P22" i="13" s="1"/>
  <c r="O18" i="13"/>
  <c r="O22" i="13" s="1"/>
  <c r="P16" i="13"/>
  <c r="O16" i="13"/>
  <c r="P15" i="13"/>
  <c r="O15" i="13"/>
  <c r="P14" i="13"/>
  <c r="O14" i="13"/>
  <c r="P13" i="13"/>
  <c r="P17" i="13" s="1"/>
  <c r="O13" i="13"/>
  <c r="O17" i="13" s="1"/>
  <c r="P10" i="13"/>
  <c r="O10" i="13"/>
  <c r="P9" i="13"/>
  <c r="O9" i="13"/>
  <c r="P8" i="13"/>
  <c r="O8" i="13"/>
  <c r="P7" i="13"/>
  <c r="P11" i="13" s="1"/>
  <c r="O11" i="13"/>
  <c r="O3" i="13"/>
  <c r="P3" i="13"/>
  <c r="O4" i="13"/>
  <c r="P4" i="13"/>
  <c r="O5" i="13"/>
  <c r="P5" i="13"/>
  <c r="P2" i="13"/>
  <c r="P6" i="13" s="1"/>
  <c r="O2" i="13"/>
  <c r="O6" i="13" s="1"/>
  <c r="B42" i="13"/>
  <c r="D42" i="13" s="1"/>
  <c r="I42" i="13" s="1"/>
  <c r="J42" i="13" s="1"/>
  <c r="B41" i="13"/>
  <c r="D41" i="13" s="1"/>
  <c r="I41" i="13" s="1"/>
  <c r="J41" i="13" s="1"/>
  <c r="B40" i="13"/>
  <c r="D40" i="13" s="1"/>
  <c r="I40" i="13" s="1"/>
  <c r="J40" i="13" s="1"/>
  <c r="B39" i="13"/>
  <c r="D39" i="13" s="1"/>
  <c r="I39" i="13" s="1"/>
  <c r="J39" i="13" s="1"/>
  <c r="B35" i="13"/>
  <c r="D35" i="13" s="1"/>
  <c r="I35" i="13" s="1"/>
  <c r="J35" i="13" s="1"/>
  <c r="B34" i="13"/>
  <c r="D34" i="13" s="1"/>
  <c r="I34" i="13" s="1"/>
  <c r="J34" i="13" s="1"/>
  <c r="B33" i="13"/>
  <c r="D33" i="13" s="1"/>
  <c r="I33" i="13" s="1"/>
  <c r="J33" i="13" s="1"/>
  <c r="B32" i="13"/>
  <c r="D32" i="13" s="1"/>
  <c r="I32" i="13" s="1"/>
  <c r="J32" i="13" s="1"/>
  <c r="B29" i="13"/>
  <c r="D29" i="13" s="1"/>
  <c r="I29" i="13" s="1"/>
  <c r="J29" i="13" s="1"/>
  <c r="B28" i="13"/>
  <c r="D28" i="13" s="1"/>
  <c r="I28" i="13" s="1"/>
  <c r="J28" i="13" s="1"/>
  <c r="B27" i="13"/>
  <c r="D27" i="13" s="1"/>
  <c r="I27" i="13" s="1"/>
  <c r="J27" i="13" s="1"/>
  <c r="B26" i="13"/>
  <c r="D26" i="13" s="1"/>
  <c r="I26" i="13" s="1"/>
  <c r="J26" i="13" s="1"/>
  <c r="B21" i="13"/>
  <c r="D21" i="13" s="1"/>
  <c r="I21" i="13" s="1"/>
  <c r="J21" i="13" s="1"/>
  <c r="B20" i="13"/>
  <c r="D20" i="13" s="1"/>
  <c r="I20" i="13" s="1"/>
  <c r="J20" i="13" s="1"/>
  <c r="B19" i="13"/>
  <c r="D19" i="13" s="1"/>
  <c r="I19" i="13" s="1"/>
  <c r="J19" i="13" s="1"/>
  <c r="B18" i="13"/>
  <c r="D18" i="13" s="1"/>
  <c r="I18" i="13" s="1"/>
  <c r="J18" i="13" s="1"/>
  <c r="B16" i="13"/>
  <c r="D16" i="13" s="1"/>
  <c r="I16" i="13" s="1"/>
  <c r="J16" i="13" s="1"/>
  <c r="B15" i="13"/>
  <c r="D15" i="13" s="1"/>
  <c r="I15" i="13" s="1"/>
  <c r="J15" i="13" s="1"/>
  <c r="B14" i="13"/>
  <c r="D14" i="13" s="1"/>
  <c r="I14" i="13" s="1"/>
  <c r="J14" i="13" s="1"/>
  <c r="B13" i="13"/>
  <c r="D13" i="13" s="1"/>
  <c r="I13" i="13" s="1"/>
  <c r="J13" i="13" s="1"/>
  <c r="B10" i="13"/>
  <c r="D10" i="13" s="1"/>
  <c r="I10" i="13" s="1"/>
  <c r="J10" i="13" s="1"/>
  <c r="B9" i="13"/>
  <c r="D9" i="13" s="1"/>
  <c r="I9" i="13" s="1"/>
  <c r="J9" i="13" s="1"/>
  <c r="B8" i="13"/>
  <c r="D8" i="13" s="1"/>
  <c r="I8" i="13" s="1"/>
  <c r="J8" i="13" s="1"/>
  <c r="B7" i="13"/>
  <c r="D7" i="13" s="1"/>
  <c r="I7" i="13" s="1"/>
  <c r="J7" i="13" s="1"/>
  <c r="B5" i="13"/>
  <c r="D5" i="13" s="1"/>
  <c r="I5" i="13" s="1"/>
  <c r="J5" i="13" s="1"/>
  <c r="B4" i="13"/>
  <c r="D4" i="13" s="1"/>
  <c r="I4" i="13" s="1"/>
  <c r="J4" i="13" s="1"/>
  <c r="B3" i="13"/>
  <c r="D3" i="13" s="1"/>
  <c r="I3" i="13" s="1"/>
  <c r="J3" i="13" s="1"/>
  <c r="D2" i="13"/>
  <c r="I2" i="13" s="1"/>
  <c r="J2" i="13" s="1"/>
  <c r="O54" i="4"/>
  <c r="N54" i="4"/>
  <c r="O53" i="4"/>
  <c r="N53" i="4"/>
  <c r="O52" i="4"/>
  <c r="N52" i="4"/>
  <c r="O51" i="4"/>
  <c r="O55" i="4" s="1"/>
  <c r="N51" i="4"/>
  <c r="N55" i="4" s="1"/>
  <c r="O47" i="4"/>
  <c r="N47" i="4"/>
  <c r="O46" i="4"/>
  <c r="N46" i="4"/>
  <c r="O45" i="4"/>
  <c r="N45" i="4"/>
  <c r="O44" i="4"/>
  <c r="O48" i="4" s="1"/>
  <c r="N44" i="4"/>
  <c r="N48" i="4" s="1"/>
  <c r="O40" i="4"/>
  <c r="N40" i="4"/>
  <c r="O39" i="4"/>
  <c r="N39" i="4"/>
  <c r="O38" i="4"/>
  <c r="N38" i="4"/>
  <c r="O37" i="4"/>
  <c r="O41" i="4" s="1"/>
  <c r="N37" i="4"/>
  <c r="N41" i="4" s="1"/>
  <c r="O34" i="4"/>
  <c r="N34" i="4"/>
  <c r="O33" i="4"/>
  <c r="N33" i="4"/>
  <c r="O32" i="4"/>
  <c r="N32" i="4"/>
  <c r="O31" i="4"/>
  <c r="O35" i="4" s="1"/>
  <c r="N31" i="4"/>
  <c r="N35" i="4" s="1"/>
  <c r="O24" i="4"/>
  <c r="N24" i="4"/>
  <c r="O23" i="4"/>
  <c r="N23" i="4"/>
  <c r="O22" i="4"/>
  <c r="N22" i="4"/>
  <c r="O21" i="4"/>
  <c r="N21" i="4"/>
  <c r="O19" i="4"/>
  <c r="N19" i="4"/>
  <c r="O18" i="4"/>
  <c r="N18" i="4"/>
  <c r="O17" i="4"/>
  <c r="N17" i="4"/>
  <c r="O16" i="4"/>
  <c r="O20" i="4" s="1"/>
  <c r="N16" i="4"/>
  <c r="N20" i="4" s="1"/>
  <c r="O10" i="4"/>
  <c r="O13" i="4"/>
  <c r="O12" i="4"/>
  <c r="O11" i="4"/>
  <c r="O14" i="4" s="1"/>
  <c r="O5" i="4"/>
  <c r="O6" i="4"/>
  <c r="O7" i="4"/>
  <c r="O8" i="4"/>
  <c r="B50" i="15" l="1"/>
  <c r="D50" i="15" s="1"/>
  <c r="I50" i="15" s="1"/>
  <c r="J50" i="15" s="1"/>
  <c r="B49" i="15"/>
  <c r="D49" i="15" s="1"/>
  <c r="I49" i="15" s="1"/>
  <c r="J49" i="15" s="1"/>
  <c r="B48" i="15"/>
  <c r="D48" i="15" s="1"/>
  <c r="I48" i="15" s="1"/>
  <c r="J48" i="15" s="1"/>
  <c r="B47" i="15"/>
  <c r="D47" i="15" s="1"/>
  <c r="I47" i="15" s="1"/>
  <c r="J47" i="15" s="1"/>
  <c r="B44" i="15"/>
  <c r="D44" i="15" s="1"/>
  <c r="I44" i="15" s="1"/>
  <c r="J44" i="15" s="1"/>
  <c r="B43" i="15"/>
  <c r="D43" i="15" s="1"/>
  <c r="I43" i="15" s="1"/>
  <c r="J43" i="15" s="1"/>
  <c r="B42" i="15"/>
  <c r="D42" i="15" s="1"/>
  <c r="I42" i="15" s="1"/>
  <c r="J42" i="15" s="1"/>
  <c r="B41" i="15"/>
  <c r="D41" i="15" s="1"/>
  <c r="I41" i="15" s="1"/>
  <c r="J41" i="15" s="1"/>
  <c r="B37" i="15"/>
  <c r="D37" i="15" s="1"/>
  <c r="I37" i="15" s="1"/>
  <c r="J37" i="15" s="1"/>
  <c r="B36" i="15"/>
  <c r="D36" i="15" s="1"/>
  <c r="I36" i="15" s="1"/>
  <c r="J36" i="15" s="1"/>
  <c r="B35" i="15"/>
  <c r="D35" i="15" s="1"/>
  <c r="I35" i="15" s="1"/>
  <c r="J35" i="15" s="1"/>
  <c r="B34" i="15"/>
  <c r="D34" i="15" s="1"/>
  <c r="I34" i="15" s="1"/>
  <c r="J34" i="15" s="1"/>
  <c r="B31" i="15"/>
  <c r="D31" i="15" s="1"/>
  <c r="I31" i="15" s="1"/>
  <c r="J31" i="15" s="1"/>
  <c r="B30" i="15"/>
  <c r="D30" i="15" s="1"/>
  <c r="I30" i="15" s="1"/>
  <c r="J30" i="15" s="1"/>
  <c r="B29" i="15"/>
  <c r="D29" i="15" s="1"/>
  <c r="B28" i="15"/>
  <c r="D28" i="15" s="1"/>
  <c r="I28" i="15" s="1"/>
  <c r="J28" i="15" s="1"/>
  <c r="K29" i="15" s="1"/>
  <c r="L29" i="15" s="1"/>
  <c r="D24" i="15"/>
  <c r="I24" i="15" s="1"/>
  <c r="J24" i="15" s="1"/>
  <c r="K26" i="15" s="1"/>
  <c r="B69" i="15"/>
  <c r="D69" i="15" s="1"/>
  <c r="I69" i="15" s="1"/>
  <c r="J69" i="15" s="1"/>
  <c r="B68" i="15"/>
  <c r="D68" i="15" s="1"/>
  <c r="I68" i="15" s="1"/>
  <c r="J68" i="15" s="1"/>
  <c r="B64" i="15"/>
  <c r="D64" i="15" s="1"/>
  <c r="I64" i="15" s="1"/>
  <c r="J64" i="15" s="1"/>
  <c r="B63" i="15"/>
  <c r="D63" i="15" s="1"/>
  <c r="I63" i="15" s="1"/>
  <c r="J63" i="15" s="1"/>
  <c r="B71" i="15"/>
  <c r="D71" i="15" s="1"/>
  <c r="I71" i="15" s="1"/>
  <c r="J71" i="15" s="1"/>
  <c r="B70" i="15"/>
  <c r="D70" i="15" s="1"/>
  <c r="I70" i="15" s="1"/>
  <c r="J70" i="15" s="1"/>
  <c r="B62" i="15"/>
  <c r="D62" i="15" s="1"/>
  <c r="I62" i="15" s="1"/>
  <c r="J62" i="15" s="1"/>
  <c r="B61" i="15"/>
  <c r="D61" i="15" s="1"/>
  <c r="I61" i="15" s="1"/>
  <c r="J61" i="15" s="1"/>
  <c r="K7" i="14"/>
  <c r="L10" i="14" s="1"/>
  <c r="K46" i="14"/>
  <c r="K50" i="14"/>
  <c r="P19" i="14"/>
  <c r="I16" i="14"/>
  <c r="J16" i="14" s="1"/>
  <c r="K17" i="14" s="1"/>
  <c r="I33" i="14"/>
  <c r="J33" i="14" s="1"/>
  <c r="K33" i="14" s="1"/>
  <c r="I36" i="14"/>
  <c r="J36" i="14" s="1"/>
  <c r="P18" i="14"/>
  <c r="I11" i="14"/>
  <c r="J11" i="14" s="1"/>
  <c r="K12" i="14" s="1"/>
  <c r="L12" i="14" s="1"/>
  <c r="K75" i="14"/>
  <c r="K66" i="14"/>
  <c r="I19" i="14"/>
  <c r="J19" i="14" s="1"/>
  <c r="K19" i="14" s="1"/>
  <c r="L19" i="14" s="1"/>
  <c r="O19" i="14"/>
  <c r="K39" i="14"/>
  <c r="K52" i="14"/>
  <c r="K62" i="14"/>
  <c r="K68" i="14"/>
  <c r="K73" i="14"/>
  <c r="K8" i="13"/>
  <c r="K21" i="13"/>
  <c r="K33" i="13"/>
  <c r="K35" i="13"/>
  <c r="K40" i="13"/>
  <c r="K42" i="13"/>
  <c r="K29" i="13"/>
  <c r="K27" i="13"/>
  <c r="K19" i="13"/>
  <c r="K16" i="13"/>
  <c r="K14" i="13"/>
  <c r="K10" i="13"/>
  <c r="K6" i="13"/>
  <c r="N25" i="4"/>
  <c r="O25" i="4"/>
  <c r="O9" i="4"/>
  <c r="C54" i="4"/>
  <c r="C53" i="4"/>
  <c r="C52" i="4"/>
  <c r="C51" i="4"/>
  <c r="C47" i="4"/>
  <c r="C46" i="4"/>
  <c r="C45" i="4"/>
  <c r="C44" i="4"/>
  <c r="C40" i="4"/>
  <c r="C39" i="4"/>
  <c r="C38" i="4"/>
  <c r="C37" i="4"/>
  <c r="C34" i="4"/>
  <c r="C33" i="4"/>
  <c r="C32" i="4"/>
  <c r="C31" i="4"/>
  <c r="E31" i="4"/>
  <c r="J31" i="4" s="1"/>
  <c r="K31" i="4" s="1"/>
  <c r="C24" i="4"/>
  <c r="E24" i="4" s="1"/>
  <c r="J24" i="4" s="1"/>
  <c r="K24" i="4" s="1"/>
  <c r="C23" i="4"/>
  <c r="E23" i="4" s="1"/>
  <c r="J23" i="4" s="1"/>
  <c r="K23" i="4" s="1"/>
  <c r="C22" i="4"/>
  <c r="E22" i="4" s="1"/>
  <c r="J22" i="4" s="1"/>
  <c r="K22" i="4" s="1"/>
  <c r="C21" i="4"/>
  <c r="C19" i="4"/>
  <c r="E19" i="4" s="1"/>
  <c r="J19" i="4" s="1"/>
  <c r="K19" i="4" s="1"/>
  <c r="C18" i="4"/>
  <c r="E18" i="4" s="1"/>
  <c r="J18" i="4" s="1"/>
  <c r="K18" i="4" s="1"/>
  <c r="C17" i="4"/>
  <c r="E17" i="4" s="1"/>
  <c r="J17" i="4" s="1"/>
  <c r="K17" i="4" s="1"/>
  <c r="C16" i="4"/>
  <c r="C13" i="4"/>
  <c r="E13" i="4" s="1"/>
  <c r="J13" i="4" s="1"/>
  <c r="K13" i="4" s="1"/>
  <c r="C12" i="4"/>
  <c r="E12" i="4" s="1"/>
  <c r="J12" i="4" s="1"/>
  <c r="K12" i="4" s="1"/>
  <c r="C11" i="4"/>
  <c r="E11" i="4" s="1"/>
  <c r="J11" i="4" s="1"/>
  <c r="K11" i="4" s="1"/>
  <c r="C10" i="4"/>
  <c r="C7" i="4"/>
  <c r="C8" i="4"/>
  <c r="E8" i="4" s="1"/>
  <c r="J8" i="4" s="1"/>
  <c r="K8" i="4" s="1"/>
  <c r="C6" i="4"/>
  <c r="E6" i="4" s="1"/>
  <c r="J6" i="4" s="1"/>
  <c r="K6" i="4" s="1"/>
  <c r="E54" i="4"/>
  <c r="J54" i="4" s="1"/>
  <c r="K54" i="4" s="1"/>
  <c r="E53" i="4"/>
  <c r="J53" i="4" s="1"/>
  <c r="K53" i="4" s="1"/>
  <c r="E52" i="4"/>
  <c r="J52" i="4" s="1"/>
  <c r="K52" i="4" s="1"/>
  <c r="E51" i="4"/>
  <c r="J51" i="4" s="1"/>
  <c r="K51" i="4" s="1"/>
  <c r="E47" i="4"/>
  <c r="J47" i="4" s="1"/>
  <c r="K47" i="4" s="1"/>
  <c r="E46" i="4"/>
  <c r="J46" i="4" s="1"/>
  <c r="K46" i="4" s="1"/>
  <c r="E45" i="4"/>
  <c r="J45" i="4" s="1"/>
  <c r="K45" i="4" s="1"/>
  <c r="E44" i="4"/>
  <c r="J44" i="4" s="1"/>
  <c r="K44" i="4" s="1"/>
  <c r="E40" i="4"/>
  <c r="J40" i="4" s="1"/>
  <c r="K40" i="4" s="1"/>
  <c r="E39" i="4"/>
  <c r="J39" i="4" s="1"/>
  <c r="K39" i="4" s="1"/>
  <c r="E38" i="4"/>
  <c r="J38" i="4" s="1"/>
  <c r="K38" i="4" s="1"/>
  <c r="E37" i="4"/>
  <c r="J37" i="4" s="1"/>
  <c r="K37" i="4" s="1"/>
  <c r="E34" i="4"/>
  <c r="J34" i="4" s="1"/>
  <c r="K34" i="4" s="1"/>
  <c r="E33" i="4"/>
  <c r="J33" i="4" s="1"/>
  <c r="K33" i="4" s="1"/>
  <c r="E32" i="4"/>
  <c r="J32" i="4" s="1"/>
  <c r="K32" i="4" s="1"/>
  <c r="E21" i="4"/>
  <c r="J21" i="4" s="1"/>
  <c r="K21" i="4" s="1"/>
  <c r="M25" i="4" s="1"/>
  <c r="E16" i="4"/>
  <c r="J16" i="4" s="1"/>
  <c r="K16" i="4" s="1"/>
  <c r="M20" i="4" s="1"/>
  <c r="E10" i="4"/>
  <c r="J10" i="4" s="1"/>
  <c r="K10" i="4" s="1"/>
  <c r="E7" i="4"/>
  <c r="J7" i="4" s="1"/>
  <c r="K7" i="4" s="1"/>
  <c r="E5" i="4"/>
  <c r="J5" i="4" s="1"/>
  <c r="K5" i="4" s="1"/>
  <c r="M41" i="4" l="1"/>
  <c r="K48" i="4"/>
  <c r="M48" i="4"/>
  <c r="K55" i="4"/>
  <c r="M55" i="4"/>
  <c r="M35" i="4"/>
  <c r="K31" i="15"/>
  <c r="L31" i="15" s="1"/>
  <c r="M32" i="15" s="1"/>
  <c r="K35" i="15"/>
  <c r="L35" i="15" s="1"/>
  <c r="K37" i="15"/>
  <c r="L37" i="15" s="1"/>
  <c r="K42" i="15"/>
  <c r="K44" i="15"/>
  <c r="L44" i="15" s="1"/>
  <c r="K48" i="15"/>
  <c r="L48" i="15" s="1"/>
  <c r="K50" i="15"/>
  <c r="L50" i="15" s="1"/>
  <c r="L42" i="15"/>
  <c r="K62" i="15"/>
  <c r="L62" i="15" s="1"/>
  <c r="K71" i="15"/>
  <c r="L71" i="15" s="1"/>
  <c r="K64" i="15"/>
  <c r="L64" i="15" s="1"/>
  <c r="K69" i="15"/>
  <c r="L69" i="15" s="1"/>
  <c r="M13" i="14"/>
  <c r="L31" i="14"/>
  <c r="L33" i="14"/>
  <c r="L68" i="14"/>
  <c r="L39" i="14"/>
  <c r="L37" i="14"/>
  <c r="L73" i="14"/>
  <c r="L17" i="14"/>
  <c r="M20" i="14" s="1"/>
  <c r="L66" i="14"/>
  <c r="L75" i="14"/>
  <c r="L29" i="13"/>
  <c r="L16" i="13"/>
  <c r="L8" i="13"/>
  <c r="L40" i="13"/>
  <c r="L14" i="13"/>
  <c r="L42" i="13"/>
  <c r="M43" i="13" s="1"/>
  <c r="L21" i="13"/>
  <c r="L10" i="13"/>
  <c r="L19" i="13"/>
  <c r="L27" i="13"/>
  <c r="K20" i="4"/>
  <c r="L25" i="4"/>
  <c r="K35" i="4"/>
  <c r="K25" i="4"/>
  <c r="K41" i="4"/>
  <c r="L35" i="4"/>
  <c r="L9" i="4"/>
  <c r="L41" i="4" l="1"/>
  <c r="L48" i="4"/>
  <c r="L55" i="4"/>
  <c r="O72" i="15"/>
  <c r="M72" i="15"/>
  <c r="O65" i="15"/>
  <c r="M65" i="15"/>
  <c r="M34" i="14"/>
  <c r="M17" i="13"/>
  <c r="M11" i="13"/>
  <c r="M30" i="13"/>
  <c r="L20" i="4"/>
</calcChain>
</file>

<file path=xl/sharedStrings.xml><?xml version="1.0" encoding="utf-8"?>
<sst xmlns="http://schemas.openxmlformats.org/spreadsheetml/2006/main" count="358" uniqueCount="148">
  <si>
    <t>Sample</t>
  </si>
  <si>
    <r>
      <t>v (</t>
    </r>
    <r>
      <rPr>
        <sz val="11"/>
        <color indexed="8"/>
        <rFont val="Calibri"/>
        <family val="2"/>
      </rPr>
      <t>µ</t>
    </r>
    <r>
      <rPr>
        <sz val="11"/>
        <color theme="1"/>
        <rFont val="Calibri"/>
        <family val="2"/>
        <scheme val="minor"/>
      </rPr>
      <t>l*min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</si>
  <si>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t>t (min)</t>
  </si>
  <si>
    <r>
      <t>V (</t>
    </r>
    <r>
      <rPr>
        <sz val="11"/>
        <color indexed="8"/>
        <rFont val="Calibri"/>
        <family val="2"/>
      </rPr>
      <t>µ</t>
    </r>
    <r>
      <rPr>
        <sz val="11"/>
        <color theme="1"/>
        <rFont val="Calibri"/>
        <family val="2"/>
        <scheme val="minor"/>
      </rPr>
      <t>l)</t>
    </r>
  </si>
  <si>
    <t>Dilution Factor</t>
  </si>
  <si>
    <t>Bacteria</t>
  </si>
  <si>
    <t xml:space="preserve">Average </t>
  </si>
  <si>
    <t>SD</t>
  </si>
  <si>
    <r>
      <rPr>
        <vertAlign val="subscript"/>
        <sz val="11"/>
        <color indexed="8"/>
        <rFont val="Calibri"/>
        <family val="2"/>
      </rPr>
      <t>Bacteria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indexed="8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</si>
  <si>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vertAlign val="subscript"/>
        <sz val="11"/>
        <color indexed="8"/>
        <rFont val="Calibri"/>
        <family val="2"/>
      </rPr>
      <t>Bacteria</t>
    </r>
    <r>
      <rPr>
        <sz val="11"/>
        <color theme="1"/>
        <rFont val="Calibri"/>
        <family val="2"/>
        <scheme val="minor"/>
      </rPr>
      <t>(</t>
    </r>
    <r>
      <rPr>
        <sz val="11"/>
        <color indexed="8"/>
        <rFont val="Calibri"/>
        <family val="2"/>
      </rPr>
      <t>m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</si>
  <si>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vertAlign val="subscript"/>
        <sz val="11"/>
        <color indexed="8"/>
        <rFont val="Calibri"/>
        <family val="2"/>
      </rPr>
      <t>Bacteria</t>
    </r>
    <r>
      <rPr>
        <sz val="11"/>
        <color theme="1"/>
        <rFont val="Calibri"/>
        <family val="2"/>
        <scheme val="minor"/>
      </rPr>
      <t xml:space="preserve"> Corrected (</t>
    </r>
    <r>
      <rPr>
        <sz val="11"/>
        <color indexed="8"/>
        <rFont val="Calibri"/>
        <family val="2"/>
      </rPr>
      <t>m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</t>
    </r>
  </si>
  <si>
    <r>
      <t>Bacteria</t>
    </r>
    <r>
      <rPr>
        <sz val="11"/>
        <color theme="1"/>
        <rFont val="Calibri"/>
        <family val="2"/>
        <scheme val="minor"/>
      </rPr>
      <t>(</t>
    </r>
    <r>
      <rPr>
        <sz val="11"/>
        <color indexed="8"/>
        <rFont val="Calibri"/>
        <family val="2"/>
      </rPr>
      <t>m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indexed="8"/>
        <rFont val="Calibri"/>
        <family val="2"/>
      </rPr>
      <t>-1</t>
    </r>
    <r>
      <rPr>
        <sz val="11"/>
        <color theme="1"/>
        <rFont val="Calibri"/>
        <family val="2"/>
        <scheme val="minor"/>
      </rPr>
      <t>) AVG</t>
    </r>
  </si>
  <si>
    <t>BLK IN T0  A 1</t>
  </si>
  <si>
    <t>BLK IN T0  B 1</t>
  </si>
  <si>
    <t>BLK IN T0  A 2</t>
  </si>
  <si>
    <t>BLK IN T0  B 2</t>
  </si>
  <si>
    <t>IN T0 A 1</t>
  </si>
  <si>
    <t>IN T0 A 2</t>
  </si>
  <si>
    <t>IN T0 B 1</t>
  </si>
  <si>
    <t>IN T0 B 2</t>
  </si>
  <si>
    <t>SAND 1 T0 A1</t>
  </si>
  <si>
    <t>SAND 1 T0 A2</t>
  </si>
  <si>
    <t>SAND 1 T0 B1</t>
  </si>
  <si>
    <t>SAND 1 T0 B2</t>
  </si>
  <si>
    <t>SAND 2 T0 A1</t>
  </si>
  <si>
    <t>SAND 2 T0 A2</t>
  </si>
  <si>
    <t>SAND 2 T0 B1</t>
  </si>
  <si>
    <t>SAND 2 T0 B2</t>
  </si>
  <si>
    <t>GAC 1 T0 A1</t>
  </si>
  <si>
    <t>GAC 1 T0 A2</t>
  </si>
  <si>
    <t>GAC 1 T0 B1</t>
  </si>
  <si>
    <t>GAC 1 T0 B2</t>
  </si>
  <si>
    <t>GAC 2 T0 A1</t>
  </si>
  <si>
    <t>GAC 2 T0 A2</t>
  </si>
  <si>
    <t>GAC 2 T0 B1</t>
  </si>
  <si>
    <t>GAC 2 T0 B2</t>
  </si>
  <si>
    <t>SAND STR T0 A1</t>
  </si>
  <si>
    <t>SAND STR T0 A2</t>
  </si>
  <si>
    <t>SAND STR T0 B1</t>
  </si>
  <si>
    <t>SAND STR T0 B2</t>
  </si>
  <si>
    <t>SAND STR T0</t>
  </si>
  <si>
    <t>GAC STR T0 A1</t>
  </si>
  <si>
    <t>GAC STR T0 A2</t>
  </si>
  <si>
    <t>GAC STR T0 B1</t>
  </si>
  <si>
    <t>GAC STR T0 B2</t>
  </si>
  <si>
    <t>IN T6 A 1</t>
  </si>
  <si>
    <t>IN T6 A 2</t>
  </si>
  <si>
    <t>IN T6 B 1</t>
  </si>
  <si>
    <t>IN T6 B 2</t>
  </si>
  <si>
    <t>SAND 1 T6 A1</t>
  </si>
  <si>
    <t>SAND 1 T6 A2</t>
  </si>
  <si>
    <t>SAND 1 T6 B1</t>
  </si>
  <si>
    <t>SAND 1 T6 B2</t>
  </si>
  <si>
    <t>IN</t>
  </si>
  <si>
    <t>SAND1</t>
  </si>
  <si>
    <t>SAND2</t>
  </si>
  <si>
    <t>GAC1</t>
  </si>
  <si>
    <t>GAC2</t>
  </si>
  <si>
    <t>IN T6</t>
  </si>
  <si>
    <t>SAND 1 T6</t>
  </si>
  <si>
    <t>SAND 2 T6</t>
  </si>
  <si>
    <t>GAC 1 T6</t>
  </si>
  <si>
    <t>IN T19 A 1</t>
  </si>
  <si>
    <t>IN T19 B 1</t>
  </si>
  <si>
    <t>IN T19 B 2</t>
  </si>
  <si>
    <t>IN T19  A2</t>
  </si>
  <si>
    <t>IN T19</t>
  </si>
  <si>
    <t>IN T19 STR A 1</t>
  </si>
  <si>
    <t>IN T19 STR   A2</t>
  </si>
  <si>
    <t>IN T19 STR B 1</t>
  </si>
  <si>
    <t>IN T19 STR B 2</t>
  </si>
  <si>
    <t>IN  STR T19</t>
  </si>
  <si>
    <t>BLK IN STR T0  A 1</t>
  </si>
  <si>
    <t>SAND 1 T19 A1</t>
  </si>
  <si>
    <t>SAND 1 T19 A2</t>
  </si>
  <si>
    <t>SAND 1 T19 B1</t>
  </si>
  <si>
    <t>SAND 1 T19 B2</t>
  </si>
  <si>
    <t>SAND 1 T19</t>
  </si>
  <si>
    <t>SAND 2 T19 A1</t>
  </si>
  <si>
    <t>SAND 2 T19 A2</t>
  </si>
  <si>
    <t>SAND 2 T19 B1</t>
  </si>
  <si>
    <t>SAND 2 T19 B2</t>
  </si>
  <si>
    <t>GAC 1 T19 A1</t>
  </si>
  <si>
    <t>GAC 1 T19 A2</t>
  </si>
  <si>
    <t>GAC 1 T19 B1</t>
  </si>
  <si>
    <t>GAC 1 T19 B2</t>
  </si>
  <si>
    <t>GAC 2 T19 A1</t>
  </si>
  <si>
    <t>GAC 2 T19 A2</t>
  </si>
  <si>
    <t>GAC 2 T19 B1</t>
  </si>
  <si>
    <t>GAC 2 T19 B2</t>
  </si>
  <si>
    <t>SAND 2 T19</t>
  </si>
  <si>
    <t>GAC 1 T19</t>
  </si>
  <si>
    <t>GAC 2 T19</t>
  </si>
  <si>
    <t>BLK IN STR T0  A 2</t>
  </si>
  <si>
    <t>BLK IN STR T0  B 1</t>
  </si>
  <si>
    <t>BLK IN STR T0  B 2</t>
  </si>
  <si>
    <t>SAND STR T19 A1</t>
  </si>
  <si>
    <t>SAND STR T19 A2</t>
  </si>
  <si>
    <t>SAND STR T19 B1</t>
  </si>
  <si>
    <t>SAND STR T19 B2</t>
  </si>
  <si>
    <t>GAC STR T19 A1</t>
  </si>
  <si>
    <t>GAC STR T19 A2</t>
  </si>
  <si>
    <t>GAC STR T19 B1</t>
  </si>
  <si>
    <t>GAC STR T19 B2</t>
  </si>
  <si>
    <t>BLK IN   A 1</t>
  </si>
  <si>
    <t>BLK IN   STR 1</t>
  </si>
  <si>
    <t>IN T  A2</t>
  </si>
  <si>
    <t>IN T B 1</t>
  </si>
  <si>
    <t>IN T B 2</t>
  </si>
  <si>
    <t>IN T 1</t>
  </si>
  <si>
    <t>IN T34</t>
  </si>
  <si>
    <t>IN  STR T34</t>
  </si>
  <si>
    <t>BLK SAND  1</t>
  </si>
  <si>
    <t>BLK SAND  2</t>
  </si>
  <si>
    <t>SAND 1 A1</t>
  </si>
  <si>
    <t>SAND 1 A2</t>
  </si>
  <si>
    <t>SAND 1 B1</t>
  </si>
  <si>
    <t>SAND 1 B2</t>
  </si>
  <si>
    <t>SAND 2 A1</t>
  </si>
  <si>
    <t>SAND 2 A2</t>
  </si>
  <si>
    <t>SAND 2 B1</t>
  </si>
  <si>
    <t>SAND 2 B2</t>
  </si>
  <si>
    <t>LNA</t>
  </si>
  <si>
    <t>HNA</t>
  </si>
  <si>
    <t>LNA%</t>
  </si>
  <si>
    <t>HNA%</t>
  </si>
  <si>
    <t>GAC 2 T6</t>
  </si>
  <si>
    <t>SAND 1 T34</t>
  </si>
  <si>
    <t>SAND 2 T34</t>
  </si>
  <si>
    <t>GAC 1 T34</t>
  </si>
  <si>
    <t>GAC 2 T34</t>
  </si>
  <si>
    <t xml:space="preserve">IN T </t>
  </si>
  <si>
    <t>IN T</t>
  </si>
  <si>
    <t>IN T47</t>
  </si>
  <si>
    <t>SAND 1 T47</t>
  </si>
  <si>
    <t>SAND 2 T47</t>
  </si>
  <si>
    <t>GAC 1 T47</t>
  </si>
  <si>
    <t>GAC 1  A1</t>
  </si>
  <si>
    <t>GAC 1  A2</t>
  </si>
  <si>
    <t>GAC 1 B1</t>
  </si>
  <si>
    <t>GAC 1 B2</t>
  </si>
  <si>
    <t>GAC 2  A1</t>
  </si>
  <si>
    <t>GAC 2  A2</t>
  </si>
  <si>
    <t>GAC 2 B1</t>
  </si>
  <si>
    <t>GAC 2 B2</t>
  </si>
  <si>
    <t>TTC (cells/mL)</t>
  </si>
  <si>
    <t>SAND</t>
  </si>
  <si>
    <t>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</si>
</sst>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E+00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Protection="1"/>
    <xf numFmtId="0" fontId="0" fillId="0" borderId="1" xfId="0" applyBorder="1"/>
    <xf numFmtId="11" fontId="0" fillId="2" borderId="1" xfId="0" applyNumberFormat="1" applyFill="1" applyBorder="1"/>
    <xf numFmtId="0" fontId="1" fillId="0" borderId="1" xfId="0" applyFont="1" applyBorder="1"/>
    <xf numFmtId="11" fontId="1" fillId="0" borderId="1" xfId="0" applyNumberFormat="1" applyFont="1" applyBorder="1"/>
    <xf numFmtId="0" fontId="1" fillId="0" borderId="1" xfId="0" applyFont="1" applyFill="1" applyBorder="1"/>
    <xf numFmtId="11" fontId="1" fillId="3" borderId="1" xfId="0" applyNumberFormat="1" applyFont="1" applyFill="1" applyBorder="1"/>
    <xf numFmtId="0" fontId="5" fillId="0" borderId="1" xfId="0" applyFont="1" applyBorder="1"/>
    <xf numFmtId="11" fontId="5" fillId="0" borderId="1" xfId="0" applyNumberFormat="1" applyFont="1" applyBorder="1"/>
    <xf numFmtId="11" fontId="0" fillId="0" borderId="1" xfId="0" applyNumberFormat="1" applyFill="1" applyBorder="1"/>
    <xf numFmtId="0" fontId="0" fillId="0" borderId="0" xfId="0" applyBorder="1"/>
    <xf numFmtId="11" fontId="1" fillId="0" borderId="0" xfId="0" applyNumberFormat="1" applyFont="1" applyFill="1" applyBorder="1"/>
    <xf numFmtId="0" fontId="1" fillId="0" borderId="0" xfId="0" applyFont="1" applyBorder="1"/>
    <xf numFmtId="0" fontId="5" fillId="0" borderId="0" xfId="0" applyFont="1" applyBorder="1"/>
    <xf numFmtId="11" fontId="0" fillId="0" borderId="0" xfId="0" applyNumberFormat="1" applyFill="1" applyBorder="1"/>
    <xf numFmtId="11" fontId="5" fillId="0" borderId="0" xfId="0" applyNumberFormat="1" applyFont="1" applyBorder="1"/>
    <xf numFmtId="11" fontId="0" fillId="0" borderId="0" xfId="0" applyNumberFormat="1" applyBorder="1"/>
    <xf numFmtId="0" fontId="1" fillId="0" borderId="0" xfId="0" applyFont="1" applyFill="1" applyBorder="1"/>
    <xf numFmtId="0" fontId="6" fillId="0" borderId="3" xfId="0" applyFont="1" applyBorder="1"/>
    <xf numFmtId="0" fontId="7" fillId="0" borderId="2" xfId="0" applyFont="1" applyBorder="1"/>
    <xf numFmtId="164" fontId="6" fillId="0" borderId="2" xfId="0" applyNumberFormat="1" applyFont="1" applyBorder="1"/>
    <xf numFmtId="0" fontId="7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/>
    <xf numFmtId="0" fontId="5" fillId="0" borderId="0" xfId="0" applyFont="1" applyFill="1" applyBorder="1"/>
    <xf numFmtId="9" fontId="0" fillId="0" borderId="0" xfId="1" applyFont="1"/>
    <xf numFmtId="9" fontId="0" fillId="0" borderId="0" xfId="0" applyNumberFormat="1"/>
    <xf numFmtId="9" fontId="1" fillId="3" borderId="1" xfId="1" applyFont="1" applyFill="1" applyBorder="1"/>
    <xf numFmtId="9" fontId="0" fillId="0" borderId="1" xfId="1" applyFont="1" applyBorder="1"/>
    <xf numFmtId="0" fontId="1" fillId="0" borderId="6" xfId="0" applyFont="1" applyBorder="1"/>
    <xf numFmtId="11" fontId="1" fillId="0" borderId="6" xfId="0" applyNumberFormat="1" applyFont="1" applyBorder="1"/>
    <xf numFmtId="9" fontId="1" fillId="3" borderId="1" xfId="0" applyNumberFormat="1" applyFont="1" applyFill="1" applyBorder="1"/>
    <xf numFmtId="11" fontId="0" fillId="0" borderId="0" xfId="0" applyNumberFormat="1"/>
    <xf numFmtId="0" fontId="0" fillId="0" borderId="0" xfId="0" applyFill="1"/>
    <xf numFmtId="0" fontId="0" fillId="0" borderId="7" xfId="0" applyBorder="1"/>
    <xf numFmtId="9" fontId="1" fillId="0" borderId="0" xfId="1" applyFont="1" applyFill="1" applyBorder="1"/>
    <xf numFmtId="0" fontId="0" fillId="0" borderId="0" xfId="0" applyFill="1" applyBorder="1"/>
    <xf numFmtId="164" fontId="6" fillId="0" borderId="0" xfId="0" applyNumberFormat="1" applyFont="1" applyFill="1" applyBorder="1"/>
    <xf numFmtId="11" fontId="0" fillId="2" borderId="7" xfId="0" applyNumberFormat="1" applyFill="1" applyBorder="1"/>
    <xf numFmtId="11" fontId="0" fillId="0" borderId="1" xfId="0" applyNumberFormat="1" applyBorder="1"/>
    <xf numFmtId="164" fontId="6" fillId="0" borderId="3" xfId="0" applyNumberFormat="1" applyFont="1" applyBorder="1"/>
    <xf numFmtId="11" fontId="0" fillId="2" borderId="8" xfId="0" applyNumberFormat="1" applyFill="1" applyBorder="1"/>
    <xf numFmtId="0" fontId="0" fillId="0" borderId="8" xfId="0" applyBorder="1"/>
    <xf numFmtId="0" fontId="1" fillId="0" borderId="8" xfId="0" applyFont="1" applyFill="1" applyBorder="1"/>
    <xf numFmtId="11" fontId="0" fillId="0" borderId="8" xfId="0" applyNumberFormat="1" applyFill="1" applyBorder="1"/>
    <xf numFmtId="0" fontId="6" fillId="0" borderId="0" xfId="0" applyFont="1" applyFill="1" applyBorder="1"/>
    <xf numFmtId="0" fontId="6" fillId="0" borderId="0" xfId="0" applyFont="1" applyBorder="1" applyAlignment="1"/>
    <xf numFmtId="0" fontId="6" fillId="0" borderId="4" xfId="0" applyFont="1" applyBorder="1" applyAlignment="1"/>
    <xf numFmtId="0" fontId="6" fillId="0" borderId="9" xfId="0" applyFont="1" applyBorder="1" applyAlignment="1"/>
    <xf numFmtId="0" fontId="6" fillId="0" borderId="5" xfId="0" applyFont="1" applyBorder="1" applyAlignment="1"/>
    <xf numFmtId="43" fontId="0" fillId="0" borderId="0" xfId="2" applyFont="1"/>
    <xf numFmtId="167" fontId="0" fillId="0" borderId="0" xfId="2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Summary_TCC!$G$5</c:f>
              <c:strCache>
                <c:ptCount val="1"/>
                <c:pt idx="0">
                  <c:v>SAND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Summary_TCC!$H$14:$L$14</c:f>
                <c:numCache>
                  <c:formatCode>General</c:formatCode>
                  <c:ptCount val="5"/>
                  <c:pt idx="0">
                    <c:v>4.0097148229395224E-2</c:v>
                  </c:pt>
                  <c:pt idx="1">
                    <c:v>8.1732883741386653E-3</c:v>
                  </c:pt>
                  <c:pt idx="2">
                    <c:v>8.9730888531732167E-3</c:v>
                  </c:pt>
                  <c:pt idx="3">
                    <c:v>0.11063595340539459</c:v>
                  </c:pt>
                  <c:pt idx="4">
                    <c:v>3.5088602496979426E-2</c:v>
                  </c:pt>
                </c:numCache>
              </c:numRef>
            </c:plus>
            <c:minus>
              <c:numRef>
                <c:f>Summary_TCC!$H$14:$L$14</c:f>
                <c:numCache>
                  <c:formatCode>General</c:formatCode>
                  <c:ptCount val="5"/>
                  <c:pt idx="0">
                    <c:v>4.0097148229395224E-2</c:v>
                  </c:pt>
                  <c:pt idx="1">
                    <c:v>8.1732883741386653E-3</c:v>
                  </c:pt>
                  <c:pt idx="2">
                    <c:v>8.9730888531732167E-3</c:v>
                  </c:pt>
                  <c:pt idx="3">
                    <c:v>0.11063595340539459</c:v>
                  </c:pt>
                  <c:pt idx="4">
                    <c:v>3.5088602496979426E-2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alpha val="77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noFill/>
                <a:round/>
              </a:ln>
              <a:effectLst/>
            </c:spPr>
          </c:errBars>
          <c:xVal>
            <c:numRef>
              <c:f>Summary_TCC!$B$3:$F$3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34</c:v>
                </c:pt>
                <c:pt idx="4">
                  <c:v>47</c:v>
                </c:pt>
              </c:numCache>
            </c:numRef>
          </c:xVal>
          <c:yVal>
            <c:numRef>
              <c:f>Summary_TCC!$H$11:$L$11</c:f>
              <c:numCache>
                <c:formatCode>0%</c:formatCode>
                <c:ptCount val="5"/>
                <c:pt idx="0">
                  <c:v>0.49271388279536188</c:v>
                </c:pt>
                <c:pt idx="1">
                  <c:v>0.51440404632751802</c:v>
                </c:pt>
                <c:pt idx="2">
                  <c:v>0.76204193397401498</c:v>
                </c:pt>
                <c:pt idx="3">
                  <c:v>0.66898415363626818</c:v>
                </c:pt>
                <c:pt idx="4">
                  <c:v>0.67368103101087395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Summary_TCC!$G$7</c:f>
              <c:strCache>
                <c:ptCount val="1"/>
                <c:pt idx="0">
                  <c:v>GAC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Summary_TCC!$H$15:$L$15</c:f>
                <c:numCache>
                  <c:formatCode>General</c:formatCode>
                  <c:ptCount val="5"/>
                  <c:pt idx="0">
                    <c:v>0.16601378878094639</c:v>
                  </c:pt>
                  <c:pt idx="1">
                    <c:v>2.4849728778771448E-2</c:v>
                  </c:pt>
                  <c:pt idx="2">
                    <c:v>2.229163583021021E-2</c:v>
                  </c:pt>
                  <c:pt idx="3">
                    <c:v>0.11531902613075876</c:v>
                  </c:pt>
                  <c:pt idx="4">
                    <c:v>0.17035004698617259</c:v>
                  </c:pt>
                </c:numCache>
              </c:numRef>
            </c:plus>
            <c:minus>
              <c:numRef>
                <c:f>Summary_TCC!$H$15:$L$15</c:f>
                <c:numCache>
                  <c:formatCode>General</c:formatCode>
                  <c:ptCount val="5"/>
                  <c:pt idx="0">
                    <c:v>0.16601378878094639</c:v>
                  </c:pt>
                  <c:pt idx="1">
                    <c:v>2.4849728778771448E-2</c:v>
                  </c:pt>
                  <c:pt idx="2">
                    <c:v>2.229163583021021E-2</c:v>
                  </c:pt>
                  <c:pt idx="3">
                    <c:v>0.11531902613075876</c:v>
                  </c:pt>
                  <c:pt idx="4">
                    <c:v>0.17035004698617259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noFill/>
                <a:round/>
              </a:ln>
              <a:effectLst/>
            </c:spPr>
          </c:errBars>
          <c:xVal>
            <c:numRef>
              <c:f>Summary_TCC!$B$3:$F$3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34</c:v>
                </c:pt>
                <c:pt idx="4">
                  <c:v>47</c:v>
                </c:pt>
              </c:numCache>
            </c:numRef>
          </c:xVal>
          <c:yVal>
            <c:numRef>
              <c:f>Summary_TCC!$H$12:$L$12</c:f>
              <c:numCache>
                <c:formatCode>0%</c:formatCode>
                <c:ptCount val="5"/>
                <c:pt idx="0">
                  <c:v>0.66801942964587901</c:v>
                </c:pt>
                <c:pt idx="1">
                  <c:v>0.70847383081659587</c:v>
                </c:pt>
                <c:pt idx="2">
                  <c:v>0.70679253782774698</c:v>
                </c:pt>
                <c:pt idx="3">
                  <c:v>0.72768653583796827</c:v>
                </c:pt>
                <c:pt idx="4">
                  <c:v>0.68050241643173581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20624"/>
        <c:axId val="300921016"/>
      </c:scatterChart>
      <c:valAx>
        <c:axId val="30092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921016"/>
        <c:crosses val="autoZero"/>
        <c:crossBetween val="midCat"/>
      </c:valAx>
      <c:valAx>
        <c:axId val="300921016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Cells removal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92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25</xdr:row>
      <xdr:rowOff>119062</xdr:rowOff>
    </xdr:from>
    <xdr:to>
      <xdr:col>6</xdr:col>
      <xdr:colOff>200025</xdr:colOff>
      <xdr:row>40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5"/>
  <sheetViews>
    <sheetView topLeftCell="A4" workbookViewId="0">
      <selection activeCell="J14" sqref="J14"/>
    </sheetView>
  </sheetViews>
  <sheetFormatPr defaultRowHeight="15" x14ac:dyDescent="0.25"/>
  <cols>
    <col min="2" max="2" width="14.85546875" bestFit="1" customWidth="1"/>
    <col min="6" max="6" width="14.140625" bestFit="1" customWidth="1"/>
    <col min="10" max="10" width="12" bestFit="1" customWidth="1"/>
    <col min="11" max="11" width="10.42578125" bestFit="1" customWidth="1"/>
    <col min="12" max="12" width="17.5703125" bestFit="1" customWidth="1"/>
    <col min="13" max="13" width="17.5703125" customWidth="1"/>
  </cols>
  <sheetData>
    <row r="2" spans="2:15" x14ac:dyDescent="0.25">
      <c r="L2" s="3"/>
    </row>
    <row r="3" spans="2:15" ht="18.75" x14ac:dyDescent="0.3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122</v>
      </c>
      <c r="I3" s="2" t="s">
        <v>123</v>
      </c>
      <c r="J3" s="2" t="s">
        <v>8</v>
      </c>
      <c r="K3" s="2" t="s">
        <v>9</v>
      </c>
      <c r="L3" s="3" t="s">
        <v>11</v>
      </c>
      <c r="M3" s="3" t="s">
        <v>7</v>
      </c>
      <c r="N3" s="2" t="s">
        <v>124</v>
      </c>
      <c r="O3" s="2" t="s">
        <v>125</v>
      </c>
    </row>
    <row r="4" spans="2:1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9"/>
      <c r="O4" s="29"/>
    </row>
    <row r="5" spans="2:15" x14ac:dyDescent="0.25">
      <c r="B5" s="4" t="s">
        <v>12</v>
      </c>
      <c r="C5" s="4">
        <v>26.41</v>
      </c>
      <c r="D5" s="4">
        <v>1</v>
      </c>
      <c r="E5" s="4">
        <f>C5*D5</f>
        <v>26.41</v>
      </c>
      <c r="F5" s="4">
        <v>100</v>
      </c>
      <c r="G5" s="6">
        <v>11</v>
      </c>
      <c r="H5" s="6">
        <v>9</v>
      </c>
      <c r="I5" s="6">
        <v>2</v>
      </c>
      <c r="J5" s="4">
        <f>((G5/E5)*F5)</f>
        <v>41.650889814464222</v>
      </c>
      <c r="K5" s="5">
        <f>J5*1000</f>
        <v>41650.889814464223</v>
      </c>
      <c r="L5" s="6"/>
      <c r="M5" s="6"/>
      <c r="N5" s="29">
        <f t="shared" ref="N5:N8" si="0">H5/G5</f>
        <v>0.81818181818181823</v>
      </c>
      <c r="O5" s="29">
        <f t="shared" ref="O5:O8" si="1">I5/G5</f>
        <v>0.18181818181818182</v>
      </c>
    </row>
    <row r="6" spans="2:15" x14ac:dyDescent="0.25">
      <c r="B6" s="4" t="s">
        <v>14</v>
      </c>
      <c r="C6" s="4">
        <f>$C$5</f>
        <v>26.41</v>
      </c>
      <c r="D6" s="4">
        <v>1</v>
      </c>
      <c r="E6" s="4">
        <f>C6*D6</f>
        <v>26.41</v>
      </c>
      <c r="F6" s="4">
        <v>100</v>
      </c>
      <c r="G6" s="6">
        <v>9</v>
      </c>
      <c r="H6" s="6">
        <v>4</v>
      </c>
      <c r="I6" s="6">
        <v>3</v>
      </c>
      <c r="J6" s="4">
        <f t="shared" ref="J6:J7" si="2">((G6/E6)*F6)</f>
        <v>34.078000757288905</v>
      </c>
      <c r="K6" s="5">
        <f>J6*1000</f>
        <v>34078.000757288908</v>
      </c>
      <c r="L6" s="2"/>
      <c r="M6" s="2"/>
      <c r="N6" s="29">
        <f t="shared" si="0"/>
        <v>0.44444444444444442</v>
      </c>
      <c r="O6" s="29">
        <f t="shared" si="1"/>
        <v>0.33333333333333331</v>
      </c>
    </row>
    <row r="7" spans="2:15" x14ac:dyDescent="0.25">
      <c r="B7" s="4" t="s">
        <v>13</v>
      </c>
      <c r="C7" s="4">
        <f t="shared" ref="C7:C13" si="3">$C$5</f>
        <v>26.41</v>
      </c>
      <c r="D7" s="4">
        <v>1</v>
      </c>
      <c r="E7" s="4">
        <f>C7*D7</f>
        <v>26.41</v>
      </c>
      <c r="F7" s="4">
        <v>100</v>
      </c>
      <c r="G7" s="6">
        <v>8</v>
      </c>
      <c r="H7" s="6">
        <v>5</v>
      </c>
      <c r="I7" s="6">
        <v>3</v>
      </c>
      <c r="J7" s="4">
        <f t="shared" si="2"/>
        <v>30.29155622870125</v>
      </c>
      <c r="K7" s="5">
        <f>J7*1000</f>
        <v>30291.556228701251</v>
      </c>
      <c r="L7" s="7"/>
      <c r="M7" s="7"/>
      <c r="N7" s="29">
        <f t="shared" si="0"/>
        <v>0.625</v>
      </c>
      <c r="O7" s="29">
        <f t="shared" si="1"/>
        <v>0.375</v>
      </c>
    </row>
    <row r="8" spans="2:15" x14ac:dyDescent="0.25">
      <c r="B8" s="4" t="s">
        <v>15</v>
      </c>
      <c r="C8" s="4">
        <f t="shared" si="3"/>
        <v>26.41</v>
      </c>
      <c r="D8" s="4">
        <v>1</v>
      </c>
      <c r="E8" s="4">
        <f>C8*D8</f>
        <v>26.41</v>
      </c>
      <c r="F8" s="4">
        <v>100</v>
      </c>
      <c r="G8" s="6">
        <v>17</v>
      </c>
      <c r="H8" s="6">
        <v>7</v>
      </c>
      <c r="I8" s="6">
        <v>9</v>
      </c>
      <c r="J8" s="4">
        <f>((G8/E8)*F8)</f>
        <v>64.369556985990144</v>
      </c>
      <c r="K8" s="5">
        <f>J8*1000</f>
        <v>64369.556985990144</v>
      </c>
      <c r="L8" s="7"/>
      <c r="M8" s="7"/>
      <c r="N8" s="29">
        <f t="shared" si="0"/>
        <v>0.41176470588235292</v>
      </c>
      <c r="O8" s="29">
        <f t="shared" si="1"/>
        <v>0.52941176470588236</v>
      </c>
    </row>
    <row r="9" spans="2:15" x14ac:dyDescent="0.25">
      <c r="B9" s="4"/>
      <c r="C9" s="4"/>
      <c r="D9" s="4"/>
      <c r="E9" s="4"/>
      <c r="F9" s="30"/>
      <c r="J9" s="30"/>
      <c r="K9" s="31"/>
      <c r="L9" s="7">
        <f>AVERAGE(K5:K8)</f>
        <v>42597.50094661113</v>
      </c>
      <c r="M9" s="7"/>
      <c r="N9" s="28">
        <f>AVERAGE(N5:N8)</f>
        <v>0.57484774212715384</v>
      </c>
      <c r="O9" s="28">
        <f>AVERAGE(O5:O8)</f>
        <v>0.35489081996434935</v>
      </c>
    </row>
    <row r="10" spans="2:15" x14ac:dyDescent="0.25">
      <c r="B10" s="8" t="s">
        <v>16</v>
      </c>
      <c r="C10" s="4">
        <f t="shared" si="3"/>
        <v>26.41</v>
      </c>
      <c r="D10" s="8">
        <v>1</v>
      </c>
      <c r="E10" s="8">
        <f>C10*D10</f>
        <v>26.41</v>
      </c>
      <c r="F10" s="8">
        <v>100</v>
      </c>
      <c r="G10" s="8">
        <v>1494</v>
      </c>
      <c r="H10" s="8">
        <v>1123</v>
      </c>
      <c r="I10" s="8">
        <v>349</v>
      </c>
      <c r="J10" s="8">
        <f>((G10/E10)*F10)</f>
        <v>5656.9481257099578</v>
      </c>
      <c r="K10" s="9">
        <f>J10*1000</f>
        <v>5656948.1257099574</v>
      </c>
      <c r="N10" s="29">
        <f t="shared" ref="N10:N13" si="4">H10/G10</f>
        <v>0.75167336010709507</v>
      </c>
      <c r="O10" s="29">
        <f>I10/G10</f>
        <v>0.23360107095046853</v>
      </c>
    </row>
    <row r="11" spans="2:15" x14ac:dyDescent="0.25">
      <c r="B11" s="8" t="s">
        <v>17</v>
      </c>
      <c r="C11" s="4">
        <f t="shared" si="3"/>
        <v>26.41</v>
      </c>
      <c r="D11" s="8">
        <v>1</v>
      </c>
      <c r="E11" s="8">
        <f>C11*D11</f>
        <v>26.41</v>
      </c>
      <c r="F11" s="8">
        <v>100</v>
      </c>
      <c r="G11" s="8">
        <v>1542</v>
      </c>
      <c r="H11" s="8">
        <v>985</v>
      </c>
      <c r="I11" s="8">
        <v>544</v>
      </c>
      <c r="J11" s="8">
        <f t="shared" ref="J11:J12" si="5">((G11/E11)*F11)</f>
        <v>5838.6974630821651</v>
      </c>
      <c r="K11" s="9">
        <f>J11*1000</f>
        <v>5838697.4630821655</v>
      </c>
      <c r="N11" s="29">
        <f t="shared" si="4"/>
        <v>0.63878080415045391</v>
      </c>
      <c r="O11" s="29">
        <f t="shared" ref="O11:O13" si="6">I11/G11</f>
        <v>0.35278858625162129</v>
      </c>
    </row>
    <row r="12" spans="2:15" x14ac:dyDescent="0.25">
      <c r="B12" s="8" t="s">
        <v>18</v>
      </c>
      <c r="C12" s="4">
        <f t="shared" si="3"/>
        <v>26.41</v>
      </c>
      <c r="D12" s="8">
        <v>1</v>
      </c>
      <c r="E12" s="8">
        <f>C12*D12</f>
        <v>26.41</v>
      </c>
      <c r="F12" s="8">
        <v>100</v>
      </c>
      <c r="G12" s="8">
        <v>1705</v>
      </c>
      <c r="H12" s="8">
        <v>1316</v>
      </c>
      <c r="I12" s="8">
        <v>379</v>
      </c>
      <c r="J12" s="8">
        <f t="shared" si="5"/>
        <v>6455.8879212419542</v>
      </c>
      <c r="K12" s="9">
        <f>J12*1000</f>
        <v>6455887.921241954</v>
      </c>
      <c r="N12" s="29">
        <f t="shared" si="4"/>
        <v>0.7718475073313783</v>
      </c>
      <c r="O12" s="29">
        <f t="shared" si="6"/>
        <v>0.22228739002932552</v>
      </c>
    </row>
    <row r="13" spans="2:15" x14ac:dyDescent="0.25">
      <c r="B13" s="8" t="s">
        <v>19</v>
      </c>
      <c r="C13" s="4">
        <f t="shared" si="3"/>
        <v>26.41</v>
      </c>
      <c r="D13" s="8">
        <v>1</v>
      </c>
      <c r="E13" s="8">
        <f>C13*D13</f>
        <v>26.41</v>
      </c>
      <c r="F13" s="8">
        <v>100</v>
      </c>
      <c r="G13" s="8">
        <v>1686</v>
      </c>
      <c r="H13" s="8">
        <v>1310</v>
      </c>
      <c r="I13" s="8">
        <v>366</v>
      </c>
      <c r="J13" s="8">
        <f>((G13/E13)*F13)</f>
        <v>6383.9454751987878</v>
      </c>
      <c r="K13" s="9">
        <f>J13*1000</f>
        <v>6383945.4751987876</v>
      </c>
      <c r="N13" s="29">
        <f t="shared" si="4"/>
        <v>0.77698695136417562</v>
      </c>
      <c r="O13" s="29">
        <f t="shared" si="6"/>
        <v>0.21708185053380782</v>
      </c>
    </row>
    <row r="14" spans="2:15" x14ac:dyDescent="0.25">
      <c r="B14" s="14"/>
      <c r="C14" s="13"/>
      <c r="D14" s="14"/>
      <c r="E14" s="14"/>
      <c r="F14" s="11"/>
      <c r="K14" s="7">
        <f>AVERAGE(K10:K13)</f>
        <v>6083869.7463082159</v>
      </c>
      <c r="L14" s="7">
        <f>AVERAGE(K10:K13)-$L$9</f>
        <v>6041272.2453616047</v>
      </c>
      <c r="M14" s="7">
        <f>STDEV(K10:K13)</f>
        <v>396154.2141417301</v>
      </c>
      <c r="N14" s="32">
        <f>AVERAGE(N10:N13)</f>
        <v>0.7348221557382757</v>
      </c>
      <c r="O14" s="32">
        <f>AVERAGE(O10:O13)</f>
        <v>0.25643972444130581</v>
      </c>
    </row>
    <row r="16" spans="2:15" x14ac:dyDescent="0.25">
      <c r="B16" s="8" t="s">
        <v>20</v>
      </c>
      <c r="C16" s="4">
        <f t="shared" ref="C16:C19" si="7">$C$5</f>
        <v>26.41</v>
      </c>
      <c r="D16" s="8">
        <v>1</v>
      </c>
      <c r="E16" s="8">
        <f>C16*D16</f>
        <v>26.41</v>
      </c>
      <c r="F16" s="2">
        <v>20</v>
      </c>
      <c r="G16" s="8">
        <v>3587</v>
      </c>
      <c r="H16" s="8">
        <v>1866</v>
      </c>
      <c r="I16" s="8">
        <v>1712</v>
      </c>
      <c r="J16" s="8">
        <f>((G16/E16)*F16)</f>
        <v>2716.3953048087847</v>
      </c>
      <c r="K16" s="9">
        <f>J16*1000</f>
        <v>2716395.3048087847</v>
      </c>
      <c r="N16" s="29">
        <f t="shared" ref="N16:N19" si="8">H16/G16</f>
        <v>0.52021187621968223</v>
      </c>
      <c r="O16" s="29">
        <f>I16/G16</f>
        <v>0.47727906328408143</v>
      </c>
    </row>
    <row r="17" spans="2:15" x14ac:dyDescent="0.25">
      <c r="B17" s="8" t="s">
        <v>21</v>
      </c>
      <c r="C17" s="4">
        <f t="shared" si="7"/>
        <v>26.41</v>
      </c>
      <c r="D17" s="8">
        <v>1</v>
      </c>
      <c r="E17" s="8">
        <f>C17*D17</f>
        <v>26.41</v>
      </c>
      <c r="F17" s="2">
        <v>20</v>
      </c>
      <c r="G17" s="8">
        <v>3416</v>
      </c>
      <c r="H17" s="8">
        <v>1601</v>
      </c>
      <c r="I17" s="8">
        <v>1808</v>
      </c>
      <c r="J17" s="8">
        <f t="shared" ref="J17:J18" si="9">((G17/E17)*F17)</f>
        <v>2586.8989019310866</v>
      </c>
      <c r="K17" s="9">
        <f>J17*1000</f>
        <v>2586898.9019310866</v>
      </c>
      <c r="N17" s="29">
        <f t="shared" si="8"/>
        <v>0.46867681498829039</v>
      </c>
      <c r="O17" s="29">
        <f t="shared" ref="O17:O19" si="10">I17/G17</f>
        <v>0.52927400468384078</v>
      </c>
    </row>
    <row r="18" spans="2:15" x14ac:dyDescent="0.25">
      <c r="B18" s="8" t="s">
        <v>22</v>
      </c>
      <c r="C18" s="4">
        <f t="shared" si="7"/>
        <v>26.41</v>
      </c>
      <c r="D18" s="8">
        <v>1</v>
      </c>
      <c r="E18" s="8">
        <f>C18*D18</f>
        <v>26.41</v>
      </c>
      <c r="F18" s="2">
        <v>20</v>
      </c>
      <c r="G18" s="8">
        <v>4072</v>
      </c>
      <c r="H18" s="8">
        <v>1730</v>
      </c>
      <c r="I18" s="8">
        <v>2337</v>
      </c>
      <c r="J18" s="8">
        <f t="shared" si="9"/>
        <v>3083.6804240817874</v>
      </c>
      <c r="K18" s="9">
        <f>J18*1000</f>
        <v>3083680.4240817875</v>
      </c>
      <c r="N18" s="29">
        <f t="shared" si="8"/>
        <v>0.424852652259332</v>
      </c>
      <c r="O18" s="29">
        <f t="shared" si="10"/>
        <v>0.57391944990176813</v>
      </c>
    </row>
    <row r="19" spans="2:15" x14ac:dyDescent="0.25">
      <c r="B19" s="8" t="s">
        <v>23</v>
      </c>
      <c r="C19" s="4">
        <f t="shared" si="7"/>
        <v>26.41</v>
      </c>
      <c r="D19" s="8">
        <v>1</v>
      </c>
      <c r="E19" s="8">
        <f>C19*D19</f>
        <v>26.41</v>
      </c>
      <c r="F19" s="2">
        <v>20</v>
      </c>
      <c r="G19" s="8">
        <v>4058</v>
      </c>
      <c r="H19" s="8">
        <v>1842</v>
      </c>
      <c r="I19" s="8">
        <v>2208</v>
      </c>
      <c r="J19" s="8">
        <f>((G19/E19)*F19)</f>
        <v>3073.0783794017416</v>
      </c>
      <c r="K19" s="9">
        <f>J19*1000</f>
        <v>3073078.3794017415</v>
      </c>
      <c r="N19" s="29">
        <f t="shared" si="8"/>
        <v>0.45391818629866931</v>
      </c>
      <c r="O19" s="29">
        <f t="shared" si="10"/>
        <v>0.54411039921143423</v>
      </c>
    </row>
    <row r="20" spans="2:15" x14ac:dyDescent="0.25">
      <c r="K20" s="7">
        <f>AVERAGE(K16:K19)</f>
        <v>2865013.25255585</v>
      </c>
      <c r="L20" s="7">
        <f>AVERAGE(K16:K19)-$L$9</f>
        <v>2822415.7516092388</v>
      </c>
      <c r="M20" s="7">
        <f>STDEV(K16:K19)</f>
        <v>252019.38769899827</v>
      </c>
      <c r="N20" s="32">
        <f>AVERAGE(N16:N19)</f>
        <v>0.46691488244149348</v>
      </c>
      <c r="O20" s="32">
        <f>AVERAGE(O16:O19)</f>
        <v>0.53114572927028114</v>
      </c>
    </row>
    <row r="21" spans="2:15" x14ac:dyDescent="0.25">
      <c r="B21" s="8" t="s">
        <v>24</v>
      </c>
      <c r="C21" s="4">
        <f t="shared" ref="C21:C24" si="11">$C$5</f>
        <v>26.41</v>
      </c>
      <c r="D21" s="8">
        <v>1</v>
      </c>
      <c r="E21" s="8">
        <f>C21*D21</f>
        <v>26.41</v>
      </c>
      <c r="F21" s="2">
        <v>20</v>
      </c>
      <c r="G21" s="8">
        <v>4274</v>
      </c>
      <c r="H21" s="8">
        <v>1749</v>
      </c>
      <c r="I21" s="8">
        <v>2515</v>
      </c>
      <c r="J21" s="8">
        <f>((G21/E21)*F21)</f>
        <v>3236.6527830367286</v>
      </c>
      <c r="K21" s="9">
        <f>J21*1000</f>
        <v>3236652.7830367284</v>
      </c>
      <c r="N21" s="29">
        <f t="shared" ref="N21:N24" si="12">H21/G21</f>
        <v>0.40921853065044456</v>
      </c>
      <c r="O21" s="29">
        <f>I21/G21</f>
        <v>0.5884417407580721</v>
      </c>
    </row>
    <row r="22" spans="2:15" x14ac:dyDescent="0.25">
      <c r="B22" s="8" t="s">
        <v>25</v>
      </c>
      <c r="C22" s="4">
        <f t="shared" si="11"/>
        <v>26.41</v>
      </c>
      <c r="D22" s="8">
        <v>1</v>
      </c>
      <c r="E22" s="8">
        <f>C22*D22</f>
        <v>26.41</v>
      </c>
      <c r="F22" s="2">
        <v>20</v>
      </c>
      <c r="G22" s="8">
        <v>4148</v>
      </c>
      <c r="H22" s="8">
        <v>1677</v>
      </c>
      <c r="I22" s="8">
        <v>2459</v>
      </c>
      <c r="J22" s="8">
        <f t="shared" ref="J22:J23" si="13">((G22/E22)*F22)</f>
        <v>3141.2343809163194</v>
      </c>
      <c r="K22" s="9">
        <f>J22*1000</f>
        <v>3141234.3809163193</v>
      </c>
      <c r="N22" s="29">
        <f t="shared" si="12"/>
        <v>0.40429122468659595</v>
      </c>
      <c r="O22" s="29">
        <f t="shared" ref="O22:O24" si="14">I22/G22</f>
        <v>0.59281581485053036</v>
      </c>
    </row>
    <row r="23" spans="2:15" x14ac:dyDescent="0.25">
      <c r="B23" s="8" t="s">
        <v>26</v>
      </c>
      <c r="C23" s="4">
        <f t="shared" si="11"/>
        <v>26.41</v>
      </c>
      <c r="D23" s="8">
        <v>1</v>
      </c>
      <c r="E23" s="8">
        <f>C23*D23</f>
        <v>26.41</v>
      </c>
      <c r="F23" s="2">
        <v>20</v>
      </c>
      <c r="G23" s="8">
        <v>4521</v>
      </c>
      <c r="H23" s="8">
        <v>2003</v>
      </c>
      <c r="I23" s="8">
        <v>2513</v>
      </c>
      <c r="J23" s="8">
        <f t="shared" si="13"/>
        <v>3423.7031427489587</v>
      </c>
      <c r="K23" s="9">
        <f>J23*1000</f>
        <v>3423703.1427489589</v>
      </c>
      <c r="N23" s="29">
        <f t="shared" si="12"/>
        <v>0.44304357443043574</v>
      </c>
      <c r="O23" s="29">
        <f t="shared" si="14"/>
        <v>0.55585047555850475</v>
      </c>
    </row>
    <row r="24" spans="2:15" x14ac:dyDescent="0.25">
      <c r="B24" s="8" t="s">
        <v>27</v>
      </c>
      <c r="C24" s="4">
        <f t="shared" si="11"/>
        <v>26.41</v>
      </c>
      <c r="D24" s="8">
        <v>1</v>
      </c>
      <c r="E24" s="8">
        <f>C24*D24</f>
        <v>26.41</v>
      </c>
      <c r="F24" s="2">
        <v>20</v>
      </c>
      <c r="G24" s="8">
        <v>4749</v>
      </c>
      <c r="H24" s="8">
        <v>2107</v>
      </c>
      <c r="I24" s="8">
        <v>2629</v>
      </c>
      <c r="J24" s="8">
        <f>((G24/E24)*F24)</f>
        <v>3596.3650132525563</v>
      </c>
      <c r="K24" s="9">
        <f>J24*1000</f>
        <v>3596365.0132525563</v>
      </c>
      <c r="N24" s="29">
        <f t="shared" si="12"/>
        <v>0.44367235207412087</v>
      </c>
      <c r="O24" s="29">
        <f t="shared" si="14"/>
        <v>0.55359022952200465</v>
      </c>
    </row>
    <row r="25" spans="2:15" x14ac:dyDescent="0.25">
      <c r="B25" s="14"/>
      <c r="C25" s="13"/>
      <c r="D25" s="14"/>
      <c r="E25" s="14"/>
      <c r="F25" s="11"/>
      <c r="K25" s="7">
        <f>AVERAGE(K21:K24)</f>
        <v>3349488.8299886407</v>
      </c>
      <c r="L25" s="7">
        <f>AVERAGE(K21:K24)-$L$9</f>
        <v>3306891.3290420296</v>
      </c>
      <c r="M25" s="7">
        <f>STDEV(K21:K24)</f>
        <v>202120.01643544613</v>
      </c>
      <c r="N25" s="32">
        <f>AVERAGE(N21:N24)</f>
        <v>0.42505642046039926</v>
      </c>
      <c r="O25" s="32">
        <f>AVERAGE(O21:O24)</f>
        <v>0.57267456517227799</v>
      </c>
    </row>
    <row r="26" spans="2:15" x14ac:dyDescent="0.25">
      <c r="B26" s="14"/>
      <c r="C26" s="13"/>
      <c r="D26" s="14"/>
      <c r="E26" s="14"/>
      <c r="F26" s="11"/>
    </row>
    <row r="27" spans="2:15" x14ac:dyDescent="0.25">
      <c r="B27" s="14"/>
      <c r="C27" s="13"/>
      <c r="D27" s="14"/>
      <c r="E27" s="14"/>
      <c r="F27" s="11"/>
    </row>
    <row r="28" spans="2:15" x14ac:dyDescent="0.25">
      <c r="B28" s="14"/>
      <c r="C28" s="13"/>
      <c r="D28" s="14"/>
      <c r="E28" s="14"/>
      <c r="F28" s="11"/>
    </row>
    <row r="29" spans="2:15" x14ac:dyDescent="0.25">
      <c r="B29" s="14"/>
      <c r="C29" s="13"/>
      <c r="D29" s="14"/>
      <c r="E29" s="14"/>
      <c r="F29" s="11"/>
    </row>
    <row r="31" spans="2:15" x14ac:dyDescent="0.25">
      <c r="B31" s="8" t="s">
        <v>28</v>
      </c>
      <c r="C31" s="4">
        <f>$C$5</f>
        <v>26.41</v>
      </c>
      <c r="D31" s="8">
        <v>1</v>
      </c>
      <c r="E31" s="8">
        <f>C31*D31</f>
        <v>26.41</v>
      </c>
      <c r="F31" s="2">
        <v>20</v>
      </c>
      <c r="G31" s="8">
        <v>2085</v>
      </c>
      <c r="H31" s="8">
        <v>602</v>
      </c>
      <c r="I31" s="8">
        <v>613</v>
      </c>
      <c r="J31" s="8">
        <f>((G31/E31)*F31)</f>
        <v>1578.9473684210525</v>
      </c>
      <c r="K31" s="9">
        <f>J31*1000</f>
        <v>1578947.3684210526</v>
      </c>
      <c r="N31" s="29">
        <f t="shared" ref="N31:N34" si="15">H31/G31</f>
        <v>0.28872901678657076</v>
      </c>
      <c r="O31" s="29">
        <f>I31/G31</f>
        <v>0.29400479616306957</v>
      </c>
    </row>
    <row r="32" spans="2:15" x14ac:dyDescent="0.25">
      <c r="B32" s="8" t="s">
        <v>29</v>
      </c>
      <c r="C32" s="4">
        <f t="shared" ref="C32:C34" si="16">$C$5</f>
        <v>26.41</v>
      </c>
      <c r="D32" s="8">
        <v>1</v>
      </c>
      <c r="E32" s="8">
        <f>C32*D32</f>
        <v>26.41</v>
      </c>
      <c r="F32" s="2">
        <v>20</v>
      </c>
      <c r="G32" s="8">
        <v>1155</v>
      </c>
      <c r="H32" s="8">
        <v>594</v>
      </c>
      <c r="I32" s="8">
        <v>529</v>
      </c>
      <c r="J32" s="8">
        <f t="shared" ref="J32:J33" si="17">((G32/E32)*F32)</f>
        <v>874.66868610374854</v>
      </c>
      <c r="K32" s="9">
        <f>J32*1000</f>
        <v>874668.68610374851</v>
      </c>
      <c r="N32" s="29">
        <f t="shared" si="15"/>
        <v>0.51428571428571423</v>
      </c>
      <c r="O32" s="29">
        <f t="shared" ref="O32:O34" si="18">I32/G32</f>
        <v>0.45800865800865803</v>
      </c>
    </row>
    <row r="33" spans="2:15" x14ac:dyDescent="0.25">
      <c r="B33" s="8" t="s">
        <v>30</v>
      </c>
      <c r="C33" s="4">
        <f t="shared" si="16"/>
        <v>26.41</v>
      </c>
      <c r="D33" s="8">
        <v>1</v>
      </c>
      <c r="E33" s="8">
        <f>C33*D33</f>
        <v>26.41</v>
      </c>
      <c r="F33" s="2">
        <v>20</v>
      </c>
      <c r="G33" s="8">
        <v>1239</v>
      </c>
      <c r="H33" s="8">
        <v>602</v>
      </c>
      <c r="I33" s="8">
        <v>613</v>
      </c>
      <c r="J33" s="8">
        <f t="shared" si="17"/>
        <v>938.28095418402108</v>
      </c>
      <c r="K33" s="9">
        <f>J33*1000</f>
        <v>938280.9541840211</v>
      </c>
      <c r="N33" s="29">
        <f t="shared" si="15"/>
        <v>0.48587570621468928</v>
      </c>
      <c r="O33" s="29">
        <f t="shared" si="18"/>
        <v>0.49475383373688459</v>
      </c>
    </row>
    <row r="34" spans="2:15" x14ac:dyDescent="0.25">
      <c r="B34" s="8" t="s">
        <v>31</v>
      </c>
      <c r="C34" s="4">
        <f t="shared" si="16"/>
        <v>26.41</v>
      </c>
      <c r="D34" s="8">
        <v>1</v>
      </c>
      <c r="E34" s="8">
        <f>C34*D34</f>
        <v>26.41</v>
      </c>
      <c r="F34" s="2">
        <v>20</v>
      </c>
      <c r="G34" s="8">
        <v>1042</v>
      </c>
      <c r="H34" s="8">
        <v>562</v>
      </c>
      <c r="I34" s="8">
        <v>479</v>
      </c>
      <c r="J34" s="8">
        <f>((G34/E34)*F34)</f>
        <v>789.09503975766756</v>
      </c>
      <c r="K34" s="9">
        <f>J34*1000</f>
        <v>789095.03975766758</v>
      </c>
      <c r="N34" s="29">
        <f t="shared" si="15"/>
        <v>0.53934740882917465</v>
      </c>
      <c r="O34" s="29">
        <f t="shared" si="18"/>
        <v>0.45969289827255277</v>
      </c>
    </row>
    <row r="35" spans="2:15" x14ac:dyDescent="0.25">
      <c r="K35" s="7">
        <f>AVERAGE(K31:K34)</f>
        <v>1045248.0121166225</v>
      </c>
      <c r="L35" s="7">
        <f>AVERAGE(K31:K34)-$L$9</f>
        <v>1002650.5111700114</v>
      </c>
      <c r="M35" s="7">
        <f>STDEV(K31:K34)</f>
        <v>361011.82165032218</v>
      </c>
      <c r="N35" s="32">
        <f>AVERAGE(N31:N34)</f>
        <v>0.4570594615290372</v>
      </c>
      <c r="O35" s="32">
        <f>AVERAGE(O31:O34)</f>
        <v>0.42661504654529125</v>
      </c>
    </row>
    <row r="37" spans="2:15" x14ac:dyDescent="0.25">
      <c r="B37" s="8" t="s">
        <v>32</v>
      </c>
      <c r="C37" s="4">
        <f t="shared" ref="C37:C40" si="19">$C$5</f>
        <v>26.41</v>
      </c>
      <c r="D37" s="8">
        <v>1</v>
      </c>
      <c r="E37" s="8">
        <f>C37*D37</f>
        <v>26.41</v>
      </c>
      <c r="F37" s="2">
        <v>20</v>
      </c>
      <c r="G37" s="8">
        <v>3638</v>
      </c>
      <c r="H37" s="8">
        <v>1916</v>
      </c>
      <c r="I37" s="8">
        <v>1720</v>
      </c>
      <c r="J37" s="8">
        <f>((G37/E37)*F37)</f>
        <v>2755.0170390003786</v>
      </c>
      <c r="K37" s="9">
        <f>J37*1000</f>
        <v>2755017.0390003785</v>
      </c>
      <c r="N37" s="29">
        <f t="shared" ref="N37:N40" si="20">H37/G37</f>
        <v>0.52666300164925783</v>
      </c>
      <c r="O37" s="29">
        <f>I37/G37</f>
        <v>0.47278724573941727</v>
      </c>
    </row>
    <row r="38" spans="2:15" x14ac:dyDescent="0.25">
      <c r="B38" s="8" t="s">
        <v>33</v>
      </c>
      <c r="C38" s="4">
        <f t="shared" si="19"/>
        <v>26.41</v>
      </c>
      <c r="D38" s="8">
        <v>1</v>
      </c>
      <c r="E38" s="8">
        <f>C38*D38</f>
        <v>26.41</v>
      </c>
      <c r="F38" s="2">
        <v>20</v>
      </c>
      <c r="G38" s="8">
        <v>3749</v>
      </c>
      <c r="H38" s="8">
        <v>1941</v>
      </c>
      <c r="I38" s="8">
        <v>1803</v>
      </c>
      <c r="J38" s="8">
        <f t="shared" ref="J38:J39" si="21">((G38/E38)*F38)</f>
        <v>2839.0761075350247</v>
      </c>
      <c r="K38" s="9">
        <f>J38*1000</f>
        <v>2839076.1075350246</v>
      </c>
      <c r="N38" s="29">
        <f t="shared" si="20"/>
        <v>0.51773806348359563</v>
      </c>
      <c r="O38" s="29">
        <f t="shared" ref="O38:O40" si="22">I38/G38</f>
        <v>0.48092824753267538</v>
      </c>
    </row>
    <row r="39" spans="2:15" x14ac:dyDescent="0.25">
      <c r="B39" s="8" t="s">
        <v>34</v>
      </c>
      <c r="C39" s="4">
        <f t="shared" si="19"/>
        <v>26.41</v>
      </c>
      <c r="D39" s="8">
        <v>1</v>
      </c>
      <c r="E39" s="8">
        <f>C39*D39</f>
        <v>26.41</v>
      </c>
      <c r="F39" s="2">
        <v>20</v>
      </c>
      <c r="G39" s="8">
        <v>4435</v>
      </c>
      <c r="H39" s="8">
        <v>2285</v>
      </c>
      <c r="I39" s="8">
        <v>2144</v>
      </c>
      <c r="J39" s="8">
        <f t="shared" si="21"/>
        <v>3358.5762968572508</v>
      </c>
      <c r="K39" s="9">
        <f>J39*1000</f>
        <v>3358576.2968572509</v>
      </c>
      <c r="N39" s="29">
        <f t="shared" si="20"/>
        <v>0.51521984216459982</v>
      </c>
      <c r="O39" s="29">
        <f t="shared" si="22"/>
        <v>0.4834272829763247</v>
      </c>
    </row>
    <row r="40" spans="2:15" x14ac:dyDescent="0.25">
      <c r="B40" s="8" t="s">
        <v>35</v>
      </c>
      <c r="C40" s="4">
        <f t="shared" si="19"/>
        <v>26.41</v>
      </c>
      <c r="D40" s="8">
        <v>1</v>
      </c>
      <c r="E40" s="8">
        <f>C40*D40</f>
        <v>26.41</v>
      </c>
      <c r="F40" s="2">
        <v>20</v>
      </c>
      <c r="G40" s="8">
        <v>4294</v>
      </c>
      <c r="H40" s="8">
        <v>2132</v>
      </c>
      <c r="I40" s="8">
        <v>2155</v>
      </c>
      <c r="J40" s="8">
        <f>((G40/E40)*F40)</f>
        <v>3251.798561151079</v>
      </c>
      <c r="K40" s="9">
        <f>J40*1000</f>
        <v>3251798.5611510789</v>
      </c>
      <c r="N40" s="29">
        <f t="shared" si="20"/>
        <v>0.49650675360968793</v>
      </c>
      <c r="O40" s="29">
        <f t="shared" si="22"/>
        <v>0.50186306474149978</v>
      </c>
    </row>
    <row r="41" spans="2:15" x14ac:dyDescent="0.25">
      <c r="K41" s="7">
        <f>AVERAGE(K37:K40)</f>
        <v>3051117.0011359332</v>
      </c>
      <c r="L41" s="7">
        <f>AVERAGE(K37:K40)-$L$9</f>
        <v>3008519.500189322</v>
      </c>
      <c r="M41" s="7">
        <f>STDEV(K37:K40)</f>
        <v>298574.85671732307</v>
      </c>
      <c r="N41" s="32">
        <f>AVERAGE(N37:N40)</f>
        <v>0.51403191522678537</v>
      </c>
      <c r="O41" s="32">
        <f>AVERAGE(O37:O40)</f>
        <v>0.48475146024747928</v>
      </c>
    </row>
    <row r="44" spans="2:15" x14ac:dyDescent="0.25">
      <c r="B44" s="8" t="s">
        <v>36</v>
      </c>
      <c r="C44" s="4">
        <f t="shared" ref="C44:C47" si="23">$C$5</f>
        <v>26.41</v>
      </c>
      <c r="D44" s="8">
        <v>1</v>
      </c>
      <c r="E44" s="8">
        <f>C44*D44</f>
        <v>26.41</v>
      </c>
      <c r="F44" s="2">
        <v>20</v>
      </c>
      <c r="G44" s="8">
        <v>529</v>
      </c>
      <c r="H44" s="8">
        <v>397</v>
      </c>
      <c r="I44" s="8">
        <v>131</v>
      </c>
      <c r="J44" s="8">
        <f>((G44/E44)*F44)</f>
        <v>400.60583112457402</v>
      </c>
      <c r="K44" s="9">
        <f>J44*1000</f>
        <v>400605.831124574</v>
      </c>
      <c r="N44" s="29">
        <f t="shared" ref="N44:N47" si="24">H44/G44</f>
        <v>0.75047258979206044</v>
      </c>
      <c r="O44" s="29">
        <f>I44/G44</f>
        <v>0.24763705103969755</v>
      </c>
    </row>
    <row r="45" spans="2:15" x14ac:dyDescent="0.25">
      <c r="B45" s="8" t="s">
        <v>37</v>
      </c>
      <c r="C45" s="4">
        <f t="shared" si="23"/>
        <v>26.41</v>
      </c>
      <c r="D45" s="8">
        <v>1</v>
      </c>
      <c r="E45" s="8">
        <f>C45*D45</f>
        <v>26.41</v>
      </c>
      <c r="F45" s="2">
        <v>20</v>
      </c>
      <c r="G45" s="8">
        <v>531</v>
      </c>
      <c r="H45" s="8">
        <v>376</v>
      </c>
      <c r="I45" s="8">
        <v>154</v>
      </c>
      <c r="J45" s="8">
        <f t="shared" ref="J45:J46" si="25">((G45/E45)*F45)</f>
        <v>402.12040893600908</v>
      </c>
      <c r="K45" s="9">
        <f>J45*1000</f>
        <v>402120.4089360091</v>
      </c>
      <c r="N45" s="29">
        <f t="shared" si="24"/>
        <v>0.70809792843691144</v>
      </c>
      <c r="O45" s="29">
        <f t="shared" ref="O45:O47" si="26">I45/G45</f>
        <v>0.29001883239171372</v>
      </c>
    </row>
    <row r="46" spans="2:15" x14ac:dyDescent="0.25">
      <c r="B46" s="8" t="s">
        <v>38</v>
      </c>
      <c r="C46" s="4">
        <f t="shared" si="23"/>
        <v>26.41</v>
      </c>
      <c r="D46" s="8">
        <v>1</v>
      </c>
      <c r="E46" s="8">
        <f>C46*D46</f>
        <v>26.41</v>
      </c>
      <c r="F46" s="2">
        <v>20</v>
      </c>
      <c r="G46" s="8">
        <v>636</v>
      </c>
      <c r="H46" s="8">
        <v>466</v>
      </c>
      <c r="I46" s="8">
        <v>167</v>
      </c>
      <c r="J46" s="8">
        <f t="shared" si="25"/>
        <v>481.63574403634988</v>
      </c>
      <c r="K46" s="9">
        <f>J46*1000</f>
        <v>481635.74403634988</v>
      </c>
      <c r="N46" s="29">
        <f t="shared" si="24"/>
        <v>0.73270440251572322</v>
      </c>
      <c r="O46" s="29">
        <f t="shared" si="26"/>
        <v>0.26257861635220126</v>
      </c>
    </row>
    <row r="47" spans="2:15" x14ac:dyDescent="0.25">
      <c r="B47" s="8" t="s">
        <v>39</v>
      </c>
      <c r="C47" s="4">
        <f t="shared" si="23"/>
        <v>26.41</v>
      </c>
      <c r="D47" s="8">
        <v>1</v>
      </c>
      <c r="E47" s="8">
        <f>C47*D47</f>
        <v>26.41</v>
      </c>
      <c r="F47" s="2">
        <v>20</v>
      </c>
      <c r="G47" s="8">
        <v>704</v>
      </c>
      <c r="H47" s="8">
        <v>537</v>
      </c>
      <c r="I47" s="8">
        <v>166</v>
      </c>
      <c r="J47" s="8">
        <f>((G47/E47)*F47)</f>
        <v>533.13138962514199</v>
      </c>
      <c r="K47" s="9">
        <f>J47*1000</f>
        <v>533131.38962514198</v>
      </c>
      <c r="N47" s="29">
        <f t="shared" si="24"/>
        <v>0.76278409090909094</v>
      </c>
      <c r="O47" s="29">
        <f t="shared" si="26"/>
        <v>0.23579545454545456</v>
      </c>
    </row>
    <row r="48" spans="2:15" x14ac:dyDescent="0.25">
      <c r="B48" s="14"/>
      <c r="C48" s="13"/>
      <c r="D48" s="14"/>
      <c r="E48" s="14"/>
      <c r="F48" s="11"/>
      <c r="K48" s="7">
        <f>AVERAGE(K44:K47)</f>
        <v>454373.34343051875</v>
      </c>
      <c r="L48" s="7">
        <f>AVERAGE(K44:K47)-$L$9</f>
        <v>411775.84248390765</v>
      </c>
      <c r="M48" s="7">
        <f>STDEV(K44:K47)</f>
        <v>64723.47042107852</v>
      </c>
      <c r="N48" s="32">
        <f>AVERAGE(N44:N47)</f>
        <v>0.73851475291344648</v>
      </c>
      <c r="O48" s="32">
        <f>AVERAGE(O44:O47)</f>
        <v>0.25900748858226674</v>
      </c>
    </row>
    <row r="51" spans="2:15" x14ac:dyDescent="0.25">
      <c r="B51" s="8" t="s">
        <v>41</v>
      </c>
      <c r="C51" s="4">
        <f t="shared" ref="C51:C54" si="27">$C$5</f>
        <v>26.41</v>
      </c>
      <c r="D51" s="8">
        <v>1</v>
      </c>
      <c r="E51" s="8">
        <f>C51*D51</f>
        <v>26.41</v>
      </c>
      <c r="F51" s="2">
        <v>20</v>
      </c>
      <c r="G51" s="8">
        <v>545</v>
      </c>
      <c r="H51" s="8">
        <v>448</v>
      </c>
      <c r="I51" s="8">
        <v>97</v>
      </c>
      <c r="J51" s="8">
        <f>((G51/E51)*F51)</f>
        <v>412.72245361605451</v>
      </c>
      <c r="K51" s="9">
        <f>J51*1000</f>
        <v>412722.4536160545</v>
      </c>
      <c r="N51" s="29">
        <f t="shared" ref="N51:N54" si="28">H51/G51</f>
        <v>0.82201834862385326</v>
      </c>
      <c r="O51" s="29">
        <f>I51/G51</f>
        <v>0.1779816513761468</v>
      </c>
    </row>
    <row r="52" spans="2:15" x14ac:dyDescent="0.25">
      <c r="B52" s="8" t="s">
        <v>42</v>
      </c>
      <c r="C52" s="4">
        <f t="shared" si="27"/>
        <v>26.41</v>
      </c>
      <c r="D52" s="8">
        <v>1</v>
      </c>
      <c r="E52" s="8">
        <f>C52*D52</f>
        <v>26.41</v>
      </c>
      <c r="F52" s="2">
        <v>20</v>
      </c>
      <c r="G52" s="8">
        <v>572</v>
      </c>
      <c r="H52" s="8">
        <v>488</v>
      </c>
      <c r="I52" s="8">
        <v>84</v>
      </c>
      <c r="J52" s="8">
        <f t="shared" ref="J52:J53" si="29">((G52/E52)*F52)</f>
        <v>433.16925407042788</v>
      </c>
      <c r="K52" s="9">
        <f>J52*1000</f>
        <v>433169.25407042791</v>
      </c>
      <c r="N52" s="29">
        <f t="shared" si="28"/>
        <v>0.85314685314685312</v>
      </c>
      <c r="O52" s="29">
        <f t="shared" ref="O52:O54" si="30">I52/G52</f>
        <v>0.14685314685314685</v>
      </c>
    </row>
    <row r="53" spans="2:15" x14ac:dyDescent="0.25">
      <c r="B53" s="8" t="s">
        <v>43</v>
      </c>
      <c r="C53" s="4">
        <f t="shared" si="27"/>
        <v>26.41</v>
      </c>
      <c r="D53" s="8">
        <v>1</v>
      </c>
      <c r="E53" s="8">
        <f>C53*D53</f>
        <v>26.41</v>
      </c>
      <c r="F53" s="2">
        <v>20</v>
      </c>
      <c r="G53" s="8">
        <v>785</v>
      </c>
      <c r="H53" s="8">
        <v>660</v>
      </c>
      <c r="I53" s="8">
        <v>125</v>
      </c>
      <c r="J53" s="8">
        <f t="shared" si="29"/>
        <v>594.471790988262</v>
      </c>
      <c r="K53" s="9">
        <f>J53*1000</f>
        <v>594471.79098826204</v>
      </c>
      <c r="N53" s="29">
        <f t="shared" si="28"/>
        <v>0.84076433121019112</v>
      </c>
      <c r="O53" s="29">
        <f t="shared" si="30"/>
        <v>0.15923566878980891</v>
      </c>
    </row>
    <row r="54" spans="2:15" x14ac:dyDescent="0.25">
      <c r="B54" s="8" t="s">
        <v>44</v>
      </c>
      <c r="C54" s="4">
        <f t="shared" si="27"/>
        <v>26.41</v>
      </c>
      <c r="D54" s="8">
        <v>1</v>
      </c>
      <c r="E54" s="8">
        <f>C54*D54</f>
        <v>26.41</v>
      </c>
      <c r="F54" s="2">
        <v>20</v>
      </c>
      <c r="G54" s="8">
        <v>754</v>
      </c>
      <c r="H54" s="8">
        <v>626</v>
      </c>
      <c r="I54" s="8">
        <v>127</v>
      </c>
      <c r="J54" s="8">
        <f>((G54/E54)*F54)</f>
        <v>570.99583491101851</v>
      </c>
      <c r="K54" s="9">
        <f>J54*1000</f>
        <v>570995.83491101849</v>
      </c>
      <c r="N54" s="29">
        <f t="shared" si="28"/>
        <v>0.83023872679045096</v>
      </c>
      <c r="O54" s="29">
        <f t="shared" si="30"/>
        <v>0.16843501326259946</v>
      </c>
    </row>
    <row r="55" spans="2:15" x14ac:dyDescent="0.25">
      <c r="K55" s="7">
        <f>AVERAGE(K51:K54)</f>
        <v>502839.83339644072</v>
      </c>
      <c r="L55" s="7">
        <f>AVERAGE(K51:K54)-$L$9</f>
        <v>460242.33244982961</v>
      </c>
      <c r="M55" s="7">
        <f>STDEV(K51:K54)</f>
        <v>93124.984038780181</v>
      </c>
      <c r="N55" s="32">
        <f>AVERAGE(N51:N54)</f>
        <v>0.83654206494283712</v>
      </c>
      <c r="O55" s="32">
        <f>AVERAGE(O51:O54)</f>
        <v>0.16312637007042549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opLeftCell="A4" workbookViewId="0">
      <selection activeCell="J32" activeCellId="1" sqref="J26:J29 J32:J35"/>
    </sheetView>
  </sheetViews>
  <sheetFormatPr defaultRowHeight="15" x14ac:dyDescent="0.25"/>
  <cols>
    <col min="11" max="11" width="17.5703125" bestFit="1" customWidth="1"/>
    <col min="12" max="12" width="20.28515625" bestFit="1" customWidth="1"/>
  </cols>
  <sheetData>
    <row r="1" spans="1:16" ht="18.7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122</v>
      </c>
      <c r="H1" s="2" t="s">
        <v>123</v>
      </c>
      <c r="I1" s="2" t="s">
        <v>8</v>
      </c>
      <c r="J1" s="2" t="s">
        <v>9</v>
      </c>
      <c r="K1" s="2" t="s">
        <v>11</v>
      </c>
      <c r="L1" s="3" t="s">
        <v>10</v>
      </c>
      <c r="M1" s="3" t="s">
        <v>6</v>
      </c>
      <c r="N1" s="3"/>
      <c r="O1" s="2" t="s">
        <v>124</v>
      </c>
      <c r="P1" s="2" t="s">
        <v>125</v>
      </c>
    </row>
    <row r="2" spans="1:16" x14ac:dyDescent="0.25">
      <c r="A2" s="4" t="s">
        <v>12</v>
      </c>
      <c r="B2" s="4">
        <v>25.99</v>
      </c>
      <c r="C2" s="4">
        <v>1</v>
      </c>
      <c r="D2" s="4">
        <f>B2*C2</f>
        <v>25.99</v>
      </c>
      <c r="E2" s="4">
        <v>100</v>
      </c>
      <c r="F2" s="4">
        <v>10</v>
      </c>
      <c r="G2" s="4">
        <v>0</v>
      </c>
      <c r="H2" s="4">
        <v>10</v>
      </c>
      <c r="I2" s="4">
        <f t="shared" ref="I2:I10" si="0">((F2/D2)*E2)</f>
        <v>38.47633705271258</v>
      </c>
      <c r="J2" s="5">
        <f>I2*1000</f>
        <v>38476.337052712581</v>
      </c>
      <c r="K2" s="6"/>
      <c r="L2" s="6"/>
      <c r="M2" s="18"/>
      <c r="N2" s="18"/>
      <c r="O2" s="29">
        <f>G2/F2</f>
        <v>0</v>
      </c>
      <c r="P2" s="29">
        <f>H2/F2</f>
        <v>1</v>
      </c>
    </row>
    <row r="3" spans="1:16" x14ac:dyDescent="0.25">
      <c r="A3" s="4" t="s">
        <v>14</v>
      </c>
      <c r="B3" s="4">
        <f>$B$2</f>
        <v>25.99</v>
      </c>
      <c r="C3" s="4">
        <v>1</v>
      </c>
      <c r="D3" s="4">
        <f>B3*C3</f>
        <v>25.99</v>
      </c>
      <c r="E3" s="4">
        <v>100</v>
      </c>
      <c r="F3" s="4"/>
      <c r="G3" s="4"/>
      <c r="H3" s="4"/>
      <c r="I3" s="4">
        <f t="shared" si="0"/>
        <v>0</v>
      </c>
      <c r="J3" s="5">
        <f>I3*1000</f>
        <v>0</v>
      </c>
      <c r="K3" s="2"/>
      <c r="L3" s="6"/>
      <c r="M3" s="18"/>
      <c r="N3" s="18"/>
      <c r="O3" s="29" t="e">
        <f t="shared" ref="O3:O5" si="1">G3/F3</f>
        <v>#DIV/0!</v>
      </c>
      <c r="P3" s="29" t="e">
        <f t="shared" ref="P3:P5" si="2">H3/F3</f>
        <v>#DIV/0!</v>
      </c>
    </row>
    <row r="4" spans="1:16" x14ac:dyDescent="0.25">
      <c r="A4" s="4" t="s">
        <v>13</v>
      </c>
      <c r="B4" s="4">
        <f>$B$2</f>
        <v>25.99</v>
      </c>
      <c r="C4" s="4">
        <v>1</v>
      </c>
      <c r="D4" s="4">
        <f>B4*C4</f>
        <v>25.99</v>
      </c>
      <c r="E4" s="4">
        <v>100</v>
      </c>
      <c r="F4" s="4"/>
      <c r="G4" s="4"/>
      <c r="H4" s="4"/>
      <c r="I4" s="4">
        <f t="shared" si="0"/>
        <v>0</v>
      </c>
      <c r="J4" s="5">
        <f>I4*1000</f>
        <v>0</v>
      </c>
      <c r="K4" s="7"/>
      <c r="L4" s="6"/>
      <c r="M4" s="18"/>
      <c r="N4" s="18"/>
      <c r="O4" s="29" t="e">
        <f t="shared" si="1"/>
        <v>#DIV/0!</v>
      </c>
      <c r="P4" s="29" t="e">
        <f t="shared" si="2"/>
        <v>#DIV/0!</v>
      </c>
    </row>
    <row r="5" spans="1:16" x14ac:dyDescent="0.25">
      <c r="A5" s="4" t="s">
        <v>15</v>
      </c>
      <c r="B5" s="4">
        <f>$B$2</f>
        <v>25.99</v>
      </c>
      <c r="C5" s="4">
        <v>1</v>
      </c>
      <c r="D5" s="4">
        <f>B5*C5</f>
        <v>25.99</v>
      </c>
      <c r="E5" s="4">
        <v>100</v>
      </c>
      <c r="F5" s="4"/>
      <c r="G5" s="4"/>
      <c r="H5" s="4"/>
      <c r="I5" s="4">
        <f t="shared" si="0"/>
        <v>0</v>
      </c>
      <c r="J5" s="5">
        <f>I5*1000</f>
        <v>0</v>
      </c>
      <c r="K5" s="7"/>
      <c r="L5" s="6"/>
      <c r="M5" s="18"/>
      <c r="N5" s="18"/>
      <c r="O5" s="29" t="e">
        <f t="shared" si="1"/>
        <v>#DIV/0!</v>
      </c>
      <c r="P5" s="29" t="e">
        <f t="shared" si="2"/>
        <v>#DIV/0!</v>
      </c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5"/>
      <c r="K6" s="7">
        <f>AVERAGE(J2:J5)</f>
        <v>9619.0842631781452</v>
      </c>
      <c r="L6" s="6"/>
      <c r="M6" s="18"/>
      <c r="N6" s="18"/>
      <c r="O6" s="28" t="e">
        <f>AVERAGE(O2:O5)</f>
        <v>#DIV/0!</v>
      </c>
      <c r="P6" s="28" t="e">
        <f>AVERAGE(P2:P5)</f>
        <v>#DIV/0!</v>
      </c>
    </row>
    <row r="7" spans="1:16" x14ac:dyDescent="0.25">
      <c r="A7" s="8" t="s">
        <v>45</v>
      </c>
      <c r="B7" s="4">
        <f>$B$2</f>
        <v>25.99</v>
      </c>
      <c r="C7" s="8">
        <v>1</v>
      </c>
      <c r="D7" s="8">
        <f>B7*C7</f>
        <v>25.99</v>
      </c>
      <c r="E7" s="2">
        <v>20</v>
      </c>
      <c r="F7" s="8">
        <v>3468</v>
      </c>
      <c r="G7" s="8">
        <v>1520</v>
      </c>
      <c r="H7" s="8">
        <v>1943</v>
      </c>
      <c r="I7" s="8">
        <f t="shared" si="0"/>
        <v>2668.7187379761444</v>
      </c>
      <c r="J7" s="9">
        <f>I7*1000</f>
        <v>2668718.7379761445</v>
      </c>
      <c r="K7" s="10"/>
      <c r="L7" s="10"/>
      <c r="O7" s="29">
        <f>G7/F7</f>
        <v>0.43829296424452135</v>
      </c>
      <c r="P7" s="29">
        <f>H7/F7</f>
        <v>0.56026528258362174</v>
      </c>
    </row>
    <row r="8" spans="1:16" x14ac:dyDescent="0.25">
      <c r="A8" s="8" t="s">
        <v>46</v>
      </c>
      <c r="B8" s="4">
        <f>$B$2</f>
        <v>25.99</v>
      </c>
      <c r="C8" s="8">
        <v>1</v>
      </c>
      <c r="D8" s="8">
        <f>B8*C8</f>
        <v>25.99</v>
      </c>
      <c r="E8" s="2">
        <v>20</v>
      </c>
      <c r="F8" s="8">
        <v>2232</v>
      </c>
      <c r="G8" s="8">
        <v>843</v>
      </c>
      <c r="H8" s="8">
        <v>1373</v>
      </c>
      <c r="I8" s="8">
        <f t="shared" si="0"/>
        <v>1717.5836860330899</v>
      </c>
      <c r="J8" s="9">
        <f>I8*1000</f>
        <v>1717583.6860330899</v>
      </c>
      <c r="K8" s="10">
        <f>AVERAGE(J7:J8)</f>
        <v>2193151.2120046173</v>
      </c>
      <c r="L8" s="10">
        <f>K8-$K$6</f>
        <v>2183532.1277414393</v>
      </c>
      <c r="O8" s="29">
        <f t="shared" ref="O8:O10" si="3">G8/F8</f>
        <v>0.37768817204301075</v>
      </c>
      <c r="P8" s="29">
        <f t="shared" ref="P8:P10" si="4">H8/F8</f>
        <v>0.61514336917562729</v>
      </c>
    </row>
    <row r="9" spans="1:16" x14ac:dyDescent="0.25">
      <c r="A9" s="8" t="s">
        <v>47</v>
      </c>
      <c r="B9" s="4">
        <f>$B$2</f>
        <v>25.99</v>
      </c>
      <c r="C9" s="8">
        <v>1</v>
      </c>
      <c r="D9" s="8">
        <f>B9*C9</f>
        <v>25.99</v>
      </c>
      <c r="E9" s="2">
        <v>20</v>
      </c>
      <c r="F9" s="8">
        <v>4038</v>
      </c>
      <c r="G9" s="8">
        <v>1768</v>
      </c>
      <c r="H9" s="8">
        <v>2256</v>
      </c>
      <c r="I9" s="8">
        <f t="shared" si="0"/>
        <v>3107.3489803770685</v>
      </c>
      <c r="J9" s="9">
        <f>I9*1000</f>
        <v>3107348.9803770687</v>
      </c>
      <c r="K9" s="10"/>
      <c r="L9" s="10"/>
      <c r="O9" s="29">
        <f t="shared" si="3"/>
        <v>0.43784051510648836</v>
      </c>
      <c r="P9" s="29">
        <f t="shared" si="4"/>
        <v>0.55869242199108471</v>
      </c>
    </row>
    <row r="10" spans="1:16" ht="15.75" thickBot="1" x14ac:dyDescent="0.3">
      <c r="A10" s="8" t="s">
        <v>48</v>
      </c>
      <c r="B10" s="4">
        <f>$B$2</f>
        <v>25.99</v>
      </c>
      <c r="C10" s="8">
        <v>1</v>
      </c>
      <c r="D10" s="8">
        <f>B10*C10</f>
        <v>25.99</v>
      </c>
      <c r="E10" s="2">
        <v>20</v>
      </c>
      <c r="F10" s="8">
        <v>3954</v>
      </c>
      <c r="G10" s="8">
        <v>1679</v>
      </c>
      <c r="H10" s="8">
        <v>2259</v>
      </c>
      <c r="I10" s="8">
        <f t="shared" si="0"/>
        <v>3042.7087341285114</v>
      </c>
      <c r="J10" s="9">
        <f>I10*1000</f>
        <v>3042708.7341285115</v>
      </c>
      <c r="K10" s="10">
        <f>AVERAGE(J9:J10)</f>
        <v>3075028.8572527901</v>
      </c>
      <c r="L10" s="10">
        <f>K10-$K$6</f>
        <v>3065409.7729896121</v>
      </c>
      <c r="O10" s="29">
        <f t="shared" si="3"/>
        <v>0.42463328275164391</v>
      </c>
      <c r="P10" s="29">
        <f t="shared" si="4"/>
        <v>0.57132018209408197</v>
      </c>
    </row>
    <row r="11" spans="1:16" ht="15.75" thickBot="1" x14ac:dyDescent="0.3">
      <c r="A11" s="14"/>
      <c r="B11" s="13"/>
      <c r="C11" s="14"/>
      <c r="D11" s="14"/>
      <c r="E11" s="11"/>
      <c r="F11" s="14"/>
      <c r="G11" s="14"/>
      <c r="H11" s="14"/>
      <c r="I11" s="14"/>
      <c r="J11" s="16"/>
      <c r="K11" s="15"/>
      <c r="L11" s="20" t="s">
        <v>58</v>
      </c>
      <c r="M11" s="21">
        <f>AVERAGE(L8,L10)</f>
        <v>2624470.9503655257</v>
      </c>
      <c r="N11" s="21">
        <f>STDEV(L8,L10)</f>
        <v>623581.663131807</v>
      </c>
      <c r="O11" s="28">
        <f>AVERAGE(O7:O10)</f>
        <v>0.41961373353641607</v>
      </c>
      <c r="P11" s="28">
        <f>AVERAGE(P7:P10)</f>
        <v>0.57635531396110395</v>
      </c>
    </row>
    <row r="13" spans="1:16" x14ac:dyDescent="0.25">
      <c r="A13" s="8" t="s">
        <v>49</v>
      </c>
      <c r="B13" s="4">
        <f>$B$2</f>
        <v>25.99</v>
      </c>
      <c r="C13" s="8">
        <v>1</v>
      </c>
      <c r="D13" s="8">
        <f>B13*C13</f>
        <v>25.99</v>
      </c>
      <c r="E13" s="2">
        <v>20</v>
      </c>
      <c r="F13" s="8">
        <v>1754</v>
      </c>
      <c r="G13" s="8">
        <v>411</v>
      </c>
      <c r="H13" s="8">
        <v>1319</v>
      </c>
      <c r="I13" s="8">
        <f>((F13/D13)*E13)</f>
        <v>1349.7499038091576</v>
      </c>
      <c r="J13" s="9">
        <f>I13*1000</f>
        <v>1349749.9038091577</v>
      </c>
      <c r="K13" s="10"/>
      <c r="L13" s="10"/>
      <c r="O13" s="29">
        <f>G13/F13</f>
        <v>0.23432155074116306</v>
      </c>
      <c r="P13" s="29">
        <f>H13/F13</f>
        <v>0.75199543899657928</v>
      </c>
    </row>
    <row r="14" spans="1:16" x14ac:dyDescent="0.25">
      <c r="A14" s="8" t="s">
        <v>50</v>
      </c>
      <c r="B14" s="4">
        <f>$B$2</f>
        <v>25.99</v>
      </c>
      <c r="C14" s="8">
        <v>1</v>
      </c>
      <c r="D14" s="8">
        <f>B14*C14</f>
        <v>25.99</v>
      </c>
      <c r="E14" s="2">
        <v>20</v>
      </c>
      <c r="F14" s="8">
        <v>1717</v>
      </c>
      <c r="G14" s="8">
        <v>428</v>
      </c>
      <c r="H14" s="8">
        <v>1254</v>
      </c>
      <c r="I14" s="8">
        <f>((F14/D14)*E14)</f>
        <v>1321.2774143901502</v>
      </c>
      <c r="J14" s="9">
        <f>I14*1000</f>
        <v>1321277.4143901502</v>
      </c>
      <c r="K14" s="10">
        <f>AVERAGE(J13:J14)</f>
        <v>1335513.6590996538</v>
      </c>
      <c r="L14" s="10">
        <f>K14-$K$6</f>
        <v>1325894.5748364758</v>
      </c>
      <c r="O14" s="29">
        <f t="shared" ref="O14:O16" si="5">G14/F14</f>
        <v>0.24927198602213163</v>
      </c>
      <c r="P14" s="29">
        <f t="shared" ref="P14:P16" si="6">H14/F14</f>
        <v>0.73034362259755392</v>
      </c>
    </row>
    <row r="15" spans="1:16" x14ac:dyDescent="0.25">
      <c r="A15" s="8" t="s">
        <v>51</v>
      </c>
      <c r="B15" s="4">
        <f>$B$2</f>
        <v>25.99</v>
      </c>
      <c r="C15" s="8">
        <v>1</v>
      </c>
      <c r="D15" s="8">
        <f>B15*C15</f>
        <v>25.99</v>
      </c>
      <c r="E15" s="2">
        <v>20</v>
      </c>
      <c r="F15" s="8">
        <v>1572</v>
      </c>
      <c r="G15" s="8">
        <v>419</v>
      </c>
      <c r="H15" s="8">
        <v>1121</v>
      </c>
      <c r="I15" s="8">
        <f>((F15/D15)*E15)</f>
        <v>1209.6960369372837</v>
      </c>
      <c r="J15" s="9">
        <f>I15*1000</f>
        <v>1209696.0369372836</v>
      </c>
      <c r="K15" s="10"/>
      <c r="L15" s="10"/>
      <c r="O15" s="29">
        <f t="shared" si="5"/>
        <v>0.26653944020356235</v>
      </c>
      <c r="P15" s="29">
        <f t="shared" si="6"/>
        <v>0.71310432569974558</v>
      </c>
    </row>
    <row r="16" spans="1:16" ht="15.75" thickBot="1" x14ac:dyDescent="0.3">
      <c r="A16" s="8" t="s">
        <v>52</v>
      </c>
      <c r="B16" s="4">
        <f>$B$2</f>
        <v>25.99</v>
      </c>
      <c r="C16" s="8">
        <v>1</v>
      </c>
      <c r="D16" s="8">
        <f>B16*C16</f>
        <v>25.99</v>
      </c>
      <c r="E16" s="2">
        <v>20</v>
      </c>
      <c r="F16" s="8">
        <v>1520</v>
      </c>
      <c r="G16" s="8">
        <v>380</v>
      </c>
      <c r="H16" s="8">
        <v>1112</v>
      </c>
      <c r="I16" s="8">
        <f>((F16/D16)*E16)</f>
        <v>1169.6806464024626</v>
      </c>
      <c r="J16" s="9">
        <f>I16*1000</f>
        <v>1169680.6464024626</v>
      </c>
      <c r="K16" s="10">
        <f>AVERAGE(J15:J16)</f>
        <v>1189688.3416698731</v>
      </c>
      <c r="L16" s="10">
        <f>K16-$K$6</f>
        <v>1180069.257406695</v>
      </c>
      <c r="O16" s="29">
        <f t="shared" si="5"/>
        <v>0.25</v>
      </c>
      <c r="P16" s="29">
        <f t="shared" si="6"/>
        <v>0.73157894736842111</v>
      </c>
    </row>
    <row r="17" spans="1:16" ht="15.75" thickBot="1" x14ac:dyDescent="0.3">
      <c r="L17" s="20" t="s">
        <v>59</v>
      </c>
      <c r="M17" s="21">
        <f>AVERAGE(L14,L16)</f>
        <v>1252981.9161215853</v>
      </c>
      <c r="N17" s="21">
        <f>STDEV(L14,L16)</f>
        <v>103114.0708232788</v>
      </c>
      <c r="O17" s="28">
        <f>AVERAGE(O13:O16)</f>
        <v>0.25003324424171425</v>
      </c>
      <c r="P17" s="28">
        <f>AVERAGE(P13:P16)</f>
        <v>0.73175558366557492</v>
      </c>
    </row>
    <row r="18" spans="1:16" x14ac:dyDescent="0.25">
      <c r="A18" s="8" t="s">
        <v>24</v>
      </c>
      <c r="B18" s="4">
        <f t="shared" ref="B18:B29" si="7">$B$2</f>
        <v>25.99</v>
      </c>
      <c r="C18" s="8">
        <v>1</v>
      </c>
      <c r="D18" s="8">
        <f>B18*C18</f>
        <v>25.99</v>
      </c>
      <c r="E18" s="2">
        <v>20</v>
      </c>
      <c r="F18" s="2">
        <v>1591</v>
      </c>
      <c r="G18" s="2">
        <v>628</v>
      </c>
      <c r="H18" s="2">
        <v>957</v>
      </c>
      <c r="I18" s="8">
        <f>((F18/D18)*E18)</f>
        <v>1224.3170450173145</v>
      </c>
      <c r="J18" s="9">
        <f>I18*1000</f>
        <v>1224317.0450173146</v>
      </c>
      <c r="K18" s="10"/>
      <c r="L18" s="10"/>
      <c r="M18" s="15"/>
      <c r="N18" s="15"/>
      <c r="O18" s="29">
        <f>G18/F18</f>
        <v>0.39472030169704586</v>
      </c>
      <c r="P18" s="29">
        <f>H18/F18</f>
        <v>0.60150848522941547</v>
      </c>
    </row>
    <row r="19" spans="1:16" x14ac:dyDescent="0.25">
      <c r="A19" s="8" t="s">
        <v>25</v>
      </c>
      <c r="B19" s="4">
        <f t="shared" si="7"/>
        <v>25.99</v>
      </c>
      <c r="C19" s="8">
        <v>1</v>
      </c>
      <c r="D19" s="8">
        <f>B19*C19</f>
        <v>25.99</v>
      </c>
      <c r="E19" s="2">
        <v>20</v>
      </c>
      <c r="F19" s="2">
        <v>1497</v>
      </c>
      <c r="G19" s="2">
        <v>585</v>
      </c>
      <c r="H19" s="2">
        <v>908</v>
      </c>
      <c r="I19" s="8">
        <f>((F19/D19)*E19)</f>
        <v>1151.9815313582146</v>
      </c>
      <c r="J19" s="9">
        <f>I19*1000</f>
        <v>1151981.5313582146</v>
      </c>
      <c r="K19" s="10">
        <f>AVERAGE(J18:J19)</f>
        <v>1188149.2881877646</v>
      </c>
      <c r="L19" s="10">
        <f>K19-$K$6</f>
        <v>1178530.2039245865</v>
      </c>
      <c r="M19" s="15"/>
      <c r="N19" s="15"/>
      <c r="O19" s="29">
        <f t="shared" ref="O19:O21" si="8">G19/F19</f>
        <v>0.39078156312625251</v>
      </c>
      <c r="P19" s="29">
        <f t="shared" ref="P19:P21" si="9">H19/F19</f>
        <v>0.60654642618570476</v>
      </c>
    </row>
    <row r="20" spans="1:16" x14ac:dyDescent="0.25">
      <c r="A20" s="8" t="s">
        <v>26</v>
      </c>
      <c r="B20" s="4">
        <f t="shared" si="7"/>
        <v>25.99</v>
      </c>
      <c r="C20" s="8">
        <v>1</v>
      </c>
      <c r="D20" s="8">
        <f>B20*C20</f>
        <v>25.99</v>
      </c>
      <c r="E20" s="2">
        <v>20</v>
      </c>
      <c r="F20" s="2">
        <v>1852</v>
      </c>
      <c r="G20" s="2">
        <v>752</v>
      </c>
      <c r="H20" s="2">
        <v>1093</v>
      </c>
      <c r="I20" s="8">
        <f>((F20/D20)*E20)</f>
        <v>1425.1635244324739</v>
      </c>
      <c r="J20" s="9">
        <f>I20*1000</f>
        <v>1425163.5244324738</v>
      </c>
      <c r="K20" s="10"/>
      <c r="L20" s="10"/>
      <c r="M20" s="15"/>
      <c r="N20" s="15"/>
      <c r="O20" s="29">
        <f t="shared" si="8"/>
        <v>0.40604751619870411</v>
      </c>
      <c r="P20" s="29">
        <f t="shared" si="9"/>
        <v>0.59017278617710578</v>
      </c>
    </row>
    <row r="21" spans="1:16" ht="15.75" thickBot="1" x14ac:dyDescent="0.3">
      <c r="A21" s="8" t="s">
        <v>27</v>
      </c>
      <c r="B21" s="4">
        <f t="shared" si="7"/>
        <v>25.99</v>
      </c>
      <c r="C21" s="8">
        <v>1</v>
      </c>
      <c r="D21" s="8">
        <f>B21*C21</f>
        <v>25.99</v>
      </c>
      <c r="E21" s="2">
        <v>20</v>
      </c>
      <c r="F21" s="2">
        <v>1846</v>
      </c>
      <c r="G21" s="2">
        <v>483</v>
      </c>
      <c r="H21" s="2">
        <v>1335</v>
      </c>
      <c r="I21" s="8">
        <f>((F21/D21)*E21)</f>
        <v>1420.5463639861487</v>
      </c>
      <c r="J21" s="9">
        <f>I21*1000</f>
        <v>1420546.3639861487</v>
      </c>
      <c r="K21" s="10">
        <f>AVERAGE(J20:J21)</f>
        <v>1422854.9442093112</v>
      </c>
      <c r="L21" s="10">
        <f>K21-$K$6</f>
        <v>1413235.8599461331</v>
      </c>
      <c r="M21" s="15"/>
      <c r="N21" s="15"/>
      <c r="O21" s="29">
        <f t="shared" si="8"/>
        <v>0.26164680390032502</v>
      </c>
      <c r="P21" s="29">
        <f t="shared" si="9"/>
        <v>0.72318526543878658</v>
      </c>
    </row>
    <row r="22" spans="1:16" ht="15.75" thickBot="1" x14ac:dyDescent="0.3">
      <c r="A22" s="14"/>
      <c r="B22" s="13"/>
      <c r="C22" s="14"/>
      <c r="D22" s="14"/>
      <c r="E22" s="11"/>
      <c r="F22" s="11"/>
      <c r="G22" s="11"/>
      <c r="H22" s="11"/>
      <c r="I22" s="14"/>
      <c r="J22" s="16"/>
      <c r="K22" s="15"/>
      <c r="L22" s="20" t="s">
        <v>60</v>
      </c>
      <c r="M22" s="21">
        <f>AVERAGE(L19,L21)</f>
        <v>1295883.0319353598</v>
      </c>
      <c r="N22" s="21">
        <f>STDEV(L19,L21)</f>
        <v>165961.96095567281</v>
      </c>
      <c r="O22" s="28">
        <f>AVERAGE(O18:O21)</f>
        <v>0.36329904623058185</v>
      </c>
      <c r="P22" s="28">
        <f>AVERAGE(P18:P21)</f>
        <v>0.63035324075775312</v>
      </c>
    </row>
    <row r="23" spans="1:16" x14ac:dyDescent="0.25">
      <c r="A23" s="14"/>
      <c r="B23" s="13"/>
      <c r="C23" s="14"/>
      <c r="D23" s="14"/>
      <c r="E23" s="11"/>
      <c r="F23" s="11"/>
      <c r="G23" s="11"/>
      <c r="H23" s="11"/>
      <c r="I23" s="14"/>
      <c r="J23" s="16"/>
      <c r="K23" s="15"/>
      <c r="L23" s="22"/>
      <c r="M23" s="23"/>
      <c r="N23" s="23"/>
    </row>
    <row r="24" spans="1:16" x14ac:dyDescent="0.25">
      <c r="A24" s="14"/>
      <c r="B24" s="13"/>
      <c r="C24" s="14"/>
      <c r="D24" s="14"/>
      <c r="E24" s="11"/>
      <c r="F24" s="11"/>
      <c r="G24" s="11"/>
      <c r="H24" s="11"/>
      <c r="I24" s="14"/>
      <c r="J24" s="16"/>
      <c r="K24" s="15"/>
      <c r="L24" s="22"/>
      <c r="M24" s="23"/>
      <c r="N24" s="23"/>
    </row>
    <row r="26" spans="1:16" x14ac:dyDescent="0.25">
      <c r="A26" s="8" t="s">
        <v>28</v>
      </c>
      <c r="B26" s="4">
        <f t="shared" si="7"/>
        <v>25.99</v>
      </c>
      <c r="C26" s="8">
        <v>1</v>
      </c>
      <c r="D26" s="8">
        <f>B26*C26</f>
        <v>25.99</v>
      </c>
      <c r="E26" s="2">
        <v>20</v>
      </c>
      <c r="F26" s="2">
        <v>935</v>
      </c>
      <c r="G26" s="2">
        <v>529</v>
      </c>
      <c r="H26" s="2">
        <v>399</v>
      </c>
      <c r="I26" s="8">
        <f>((F26/D26)*E26)</f>
        <v>719.50750288572533</v>
      </c>
      <c r="J26" s="9">
        <f>I26*1000</f>
        <v>719507.50288572535</v>
      </c>
      <c r="K26" s="10"/>
      <c r="L26" s="10"/>
      <c r="O26" s="29">
        <f>G26/F26</f>
        <v>0.56577540106951874</v>
      </c>
      <c r="P26" s="29">
        <f>H26/F26</f>
        <v>0.42673796791443852</v>
      </c>
    </row>
    <row r="27" spans="1:16" x14ac:dyDescent="0.25">
      <c r="A27" s="8" t="s">
        <v>29</v>
      </c>
      <c r="B27" s="4">
        <f t="shared" si="7"/>
        <v>25.99</v>
      </c>
      <c r="C27" s="8">
        <v>1</v>
      </c>
      <c r="D27" s="8">
        <f>B27*C27</f>
        <v>25.99</v>
      </c>
      <c r="E27" s="2">
        <v>20</v>
      </c>
      <c r="F27" s="2">
        <v>1033</v>
      </c>
      <c r="G27" s="2">
        <v>566</v>
      </c>
      <c r="H27" s="2">
        <v>461</v>
      </c>
      <c r="I27" s="8">
        <f>((F27/D27)*E27)</f>
        <v>794.92112350904199</v>
      </c>
      <c r="J27" s="9">
        <f>I27*1000</f>
        <v>794921.12350904197</v>
      </c>
      <c r="K27" s="10">
        <f>AVERAGE(J26:J27)</f>
        <v>757214.31319738366</v>
      </c>
      <c r="L27" s="10">
        <f>K27-$K$6</f>
        <v>747595.22893420549</v>
      </c>
      <c r="O27" s="29">
        <f t="shared" ref="O27:O29" si="10">G27/F27</f>
        <v>0.54791868344627304</v>
      </c>
      <c r="P27" s="29">
        <f t="shared" ref="P27:P29" si="11">H27/F27</f>
        <v>0.44627299128751208</v>
      </c>
    </row>
    <row r="28" spans="1:16" x14ac:dyDescent="0.25">
      <c r="A28" s="8" t="s">
        <v>30</v>
      </c>
      <c r="B28" s="4">
        <f t="shared" si="7"/>
        <v>25.99</v>
      </c>
      <c r="C28" s="8">
        <v>1</v>
      </c>
      <c r="D28" s="8">
        <f>B28*C28</f>
        <v>25.99</v>
      </c>
      <c r="E28" s="2">
        <v>20</v>
      </c>
      <c r="F28" s="2">
        <v>1191</v>
      </c>
      <c r="G28" s="2">
        <v>697</v>
      </c>
      <c r="H28" s="2">
        <v>486</v>
      </c>
      <c r="I28" s="8">
        <f>((F28/D28)*E28)</f>
        <v>916.50634859561376</v>
      </c>
      <c r="J28" s="9">
        <f>I28*1000</f>
        <v>916506.34859561373</v>
      </c>
      <c r="K28" s="10"/>
      <c r="L28" s="10"/>
      <c r="O28" s="29">
        <f t="shared" si="10"/>
        <v>0.58522250209907645</v>
      </c>
      <c r="P28" s="29">
        <f t="shared" si="11"/>
        <v>0.40806045340050379</v>
      </c>
    </row>
    <row r="29" spans="1:16" ht="15.75" thickBot="1" x14ac:dyDescent="0.3">
      <c r="A29" s="8" t="s">
        <v>31</v>
      </c>
      <c r="B29" s="4">
        <f t="shared" si="7"/>
        <v>25.99</v>
      </c>
      <c r="C29" s="8">
        <v>1</v>
      </c>
      <c r="D29" s="8">
        <f>B29*C29</f>
        <v>25.99</v>
      </c>
      <c r="E29" s="2">
        <v>20</v>
      </c>
      <c r="F29" s="2">
        <v>1207</v>
      </c>
      <c r="G29" s="2">
        <v>672</v>
      </c>
      <c r="H29" s="2">
        <v>528</v>
      </c>
      <c r="I29" s="8">
        <f>((F29/D29)*E29)</f>
        <v>928.81877645248187</v>
      </c>
      <c r="J29" s="9">
        <f>I29*1000</f>
        <v>928818.77645248186</v>
      </c>
      <c r="K29" s="10">
        <f>AVERAGE(J28:J29)</f>
        <v>922662.5625240478</v>
      </c>
      <c r="L29" s="10">
        <f>K29-$K$6</f>
        <v>913043.47826086963</v>
      </c>
      <c r="O29" s="29">
        <f t="shared" si="10"/>
        <v>0.55675227837613916</v>
      </c>
      <c r="P29" s="29">
        <f t="shared" si="11"/>
        <v>0.43744821872410938</v>
      </c>
    </row>
    <row r="30" spans="1:16" ht="15.75" thickBot="1" x14ac:dyDescent="0.3">
      <c r="L30" s="20" t="s">
        <v>61</v>
      </c>
      <c r="M30" s="21">
        <f>AVERAGE(L27,L29)</f>
        <v>830319.35359753761</v>
      </c>
      <c r="N30" s="21">
        <f>STDEV(L27,L29)</f>
        <v>116989.57903432686</v>
      </c>
      <c r="O30" s="28">
        <f>AVERAGE(O26:O29)</f>
        <v>0.56391721624775193</v>
      </c>
      <c r="P30" s="28">
        <f>AVERAGE(P26:P29)</f>
        <v>0.4296299078316409</v>
      </c>
    </row>
    <row r="31" spans="1:16" x14ac:dyDescent="0.25">
      <c r="M31" s="17"/>
      <c r="N31" s="17"/>
    </row>
    <row r="32" spans="1:16" x14ac:dyDescent="0.25">
      <c r="A32" s="8" t="s">
        <v>32</v>
      </c>
      <c r="B32" s="4">
        <f>$B$2</f>
        <v>25.99</v>
      </c>
      <c r="C32" s="8">
        <v>1</v>
      </c>
      <c r="D32" s="8">
        <f>B32*C32</f>
        <v>25.99</v>
      </c>
      <c r="E32" s="2">
        <v>20</v>
      </c>
      <c r="F32" s="8">
        <v>807</v>
      </c>
      <c r="G32" s="8">
        <v>431</v>
      </c>
      <c r="H32" s="8">
        <v>376</v>
      </c>
      <c r="I32" s="8">
        <f>((F32/D32)*E32)</f>
        <v>621.00808003078112</v>
      </c>
      <c r="J32" s="9">
        <f>I32*1000</f>
        <v>621008.0800307811</v>
      </c>
      <c r="K32" s="10"/>
      <c r="L32" s="10"/>
      <c r="M32" s="15"/>
      <c r="N32" s="15"/>
      <c r="O32" s="29">
        <f>G32/F32</f>
        <v>0.53407682775712517</v>
      </c>
      <c r="P32" s="29">
        <f>H32/F32</f>
        <v>0.46592317224287483</v>
      </c>
    </row>
    <row r="33" spans="1:16" x14ac:dyDescent="0.25">
      <c r="A33" s="8" t="s">
        <v>33</v>
      </c>
      <c r="B33" s="4">
        <f>$B$2</f>
        <v>25.99</v>
      </c>
      <c r="C33" s="8">
        <v>1</v>
      </c>
      <c r="D33" s="8">
        <f>B33*C33</f>
        <v>25.99</v>
      </c>
      <c r="E33" s="2">
        <v>20</v>
      </c>
      <c r="F33" s="8">
        <v>792</v>
      </c>
      <c r="G33" s="8">
        <v>391</v>
      </c>
      <c r="H33" s="8">
        <v>401</v>
      </c>
      <c r="I33" s="8">
        <f>((F33/D33)*E33)</f>
        <v>609.46517891496728</v>
      </c>
      <c r="J33" s="9">
        <f>I33*1000</f>
        <v>609465.17891496723</v>
      </c>
      <c r="K33" s="10">
        <f>AVERAGE(J32:J33)</f>
        <v>615236.6294728741</v>
      </c>
      <c r="L33" s="10">
        <f>K33-$K$6</f>
        <v>605617.54520969593</v>
      </c>
      <c r="M33" s="15"/>
      <c r="N33" s="15"/>
      <c r="O33" s="29">
        <f t="shared" ref="O33:O35" si="12">G33/F33</f>
        <v>0.49368686868686867</v>
      </c>
      <c r="P33" s="29">
        <f t="shared" ref="P33:P35" si="13">H33/F33</f>
        <v>0.50631313131313127</v>
      </c>
    </row>
    <row r="34" spans="1:16" x14ac:dyDescent="0.25">
      <c r="A34" s="8" t="s">
        <v>34</v>
      </c>
      <c r="B34" s="4">
        <f>$B$2</f>
        <v>25.99</v>
      </c>
      <c r="C34" s="8">
        <v>1</v>
      </c>
      <c r="D34" s="8">
        <f>B34*C34</f>
        <v>25.99</v>
      </c>
      <c r="E34" s="2">
        <v>20</v>
      </c>
      <c r="F34" s="8">
        <v>1074</v>
      </c>
      <c r="G34" s="8">
        <v>525</v>
      </c>
      <c r="H34" s="8">
        <v>547</v>
      </c>
      <c r="I34" s="8">
        <f>((F34/D34)*E34)</f>
        <v>826.47171989226638</v>
      </c>
      <c r="J34" s="9">
        <f>I34*1000</f>
        <v>826471.71989226632</v>
      </c>
      <c r="K34" s="10"/>
      <c r="L34" s="10"/>
      <c r="M34" s="15"/>
      <c r="N34" s="15"/>
      <c r="O34" s="29">
        <f t="shared" si="12"/>
        <v>0.48882681564245811</v>
      </c>
      <c r="P34" s="29">
        <f t="shared" si="13"/>
        <v>0.5093109869646183</v>
      </c>
    </row>
    <row r="35" spans="1:16" ht="15.75" thickBot="1" x14ac:dyDescent="0.3">
      <c r="A35" s="8" t="s">
        <v>35</v>
      </c>
      <c r="B35" s="4">
        <f>$B$2</f>
        <v>25.99</v>
      </c>
      <c r="C35" s="8">
        <v>1</v>
      </c>
      <c r="D35" s="8">
        <f>B35*C35</f>
        <v>25.99</v>
      </c>
      <c r="E35" s="2">
        <v>20</v>
      </c>
      <c r="F35" s="8">
        <v>1015</v>
      </c>
      <c r="G35" s="8">
        <v>498</v>
      </c>
      <c r="H35" s="8">
        <v>516</v>
      </c>
      <c r="I35" s="8">
        <f>((F35/D35)*E35)</f>
        <v>781.06964217006544</v>
      </c>
      <c r="J35" s="9">
        <f>I35*1000</f>
        <v>781069.64217006543</v>
      </c>
      <c r="K35" s="10">
        <f>AVERAGE(J34:J35)</f>
        <v>803770.68103116588</v>
      </c>
      <c r="L35" s="10">
        <f>K35-$K$6</f>
        <v>794151.59676798771</v>
      </c>
      <c r="M35" s="15"/>
      <c r="N35" s="15"/>
      <c r="O35" s="29">
        <f t="shared" si="12"/>
        <v>0.49064039408866994</v>
      </c>
      <c r="P35" s="29">
        <f t="shared" si="13"/>
        <v>0.5083743842364532</v>
      </c>
    </row>
    <row r="36" spans="1:16" ht="15.75" thickBot="1" x14ac:dyDescent="0.3">
      <c r="L36" s="20" t="s">
        <v>126</v>
      </c>
      <c r="M36" s="21">
        <f>AVERAGE(L33,L35)</f>
        <v>699884.57098884182</v>
      </c>
      <c r="N36" s="21">
        <f>STDEV(L33,L35)</f>
        <v>133313.70634144227</v>
      </c>
      <c r="O36" s="28">
        <f>AVERAGE(O32:O35)</f>
        <v>0.50180772654378047</v>
      </c>
      <c r="P36" s="28">
        <f>AVERAGE(P32:P35)</f>
        <v>0.4974804186892694</v>
      </c>
    </row>
    <row r="39" spans="1:16" x14ac:dyDescent="0.25">
      <c r="A39" s="8" t="s">
        <v>36</v>
      </c>
      <c r="B39" s="4">
        <f>$B$2</f>
        <v>25.99</v>
      </c>
      <c r="C39" s="8">
        <v>1</v>
      </c>
      <c r="D39" s="8">
        <f>B39*C39</f>
        <v>25.99</v>
      </c>
      <c r="E39" s="2">
        <v>20</v>
      </c>
      <c r="F39" s="2">
        <v>3272</v>
      </c>
      <c r="G39" s="2">
        <v>86</v>
      </c>
      <c r="H39" s="2">
        <v>3184</v>
      </c>
      <c r="I39" s="8">
        <f>((F39/D39)*E39)</f>
        <v>2517.8914967295113</v>
      </c>
      <c r="J39" s="9">
        <f>I39*1000</f>
        <v>2517891.4967295113</v>
      </c>
      <c r="K39" s="10"/>
      <c r="L39" s="10"/>
      <c r="M39" s="15"/>
      <c r="N39" s="15"/>
      <c r="O39" s="29">
        <f>G39/F39</f>
        <v>2.628361858190709E-2</v>
      </c>
      <c r="P39" s="29">
        <f>H39/F39</f>
        <v>0.97310513447432767</v>
      </c>
    </row>
    <row r="40" spans="1:16" x14ac:dyDescent="0.25">
      <c r="A40" s="8" t="s">
        <v>37</v>
      </c>
      <c r="B40" s="4">
        <f>$B$2</f>
        <v>25.99</v>
      </c>
      <c r="C40" s="8">
        <v>1</v>
      </c>
      <c r="D40" s="8">
        <f>B40*C40</f>
        <v>25.99</v>
      </c>
      <c r="E40" s="2">
        <v>20</v>
      </c>
      <c r="F40" s="2">
        <v>3306</v>
      </c>
      <c r="G40" s="2">
        <v>83</v>
      </c>
      <c r="H40" s="2">
        <v>3222</v>
      </c>
      <c r="I40" s="8">
        <f>((F40/D40)*E40)</f>
        <v>2544.0554059253559</v>
      </c>
      <c r="J40" s="9">
        <f>I40*1000</f>
        <v>2544055.4059253559</v>
      </c>
      <c r="K40" s="10">
        <f>AVERAGE(J39:J40)</f>
        <v>2530973.4513274338</v>
      </c>
      <c r="L40" s="10">
        <f>K40-$K$6</f>
        <v>2521354.3670642558</v>
      </c>
      <c r="M40" s="15"/>
      <c r="N40" s="15"/>
      <c r="O40" s="29">
        <f t="shared" ref="O40:O42" si="14">G40/F40</f>
        <v>2.5105868118572294E-2</v>
      </c>
      <c r="P40" s="29">
        <f t="shared" ref="P40:P42" si="15">H40/F40</f>
        <v>0.97459165154264971</v>
      </c>
    </row>
    <row r="41" spans="1:16" x14ac:dyDescent="0.25">
      <c r="A41" s="8" t="s">
        <v>38</v>
      </c>
      <c r="B41" s="4">
        <f>$B$2</f>
        <v>25.99</v>
      </c>
      <c r="C41" s="8">
        <v>1</v>
      </c>
      <c r="D41" s="8">
        <f>B41*C41</f>
        <v>25.99</v>
      </c>
      <c r="E41" s="2">
        <v>20</v>
      </c>
      <c r="F41" s="2">
        <v>3643</v>
      </c>
      <c r="G41" s="2">
        <v>118</v>
      </c>
      <c r="H41" s="2">
        <v>3522</v>
      </c>
      <c r="I41" s="8">
        <f>((F41/D41)*E41)</f>
        <v>2803.3859176606388</v>
      </c>
      <c r="J41" s="9">
        <f>I41*1000</f>
        <v>2803385.9176606387</v>
      </c>
      <c r="K41" s="10"/>
      <c r="L41" s="10"/>
      <c r="M41" s="15"/>
      <c r="N41" s="15"/>
      <c r="O41" s="29">
        <f t="shared" si="14"/>
        <v>3.2390886631896786E-2</v>
      </c>
      <c r="P41" s="29">
        <f t="shared" si="15"/>
        <v>0.96678561625034309</v>
      </c>
    </row>
    <row r="42" spans="1:16" ht="15.75" thickBot="1" x14ac:dyDescent="0.3">
      <c r="A42" s="8" t="s">
        <v>39</v>
      </c>
      <c r="B42" s="4">
        <f>$B$2</f>
        <v>25.99</v>
      </c>
      <c r="C42" s="8">
        <v>1</v>
      </c>
      <c r="D42" s="8">
        <f>B42*C42</f>
        <v>25.99</v>
      </c>
      <c r="E42" s="2">
        <v>20</v>
      </c>
      <c r="F42" s="2">
        <v>3503</v>
      </c>
      <c r="G42" s="2">
        <v>95</v>
      </c>
      <c r="H42" s="2">
        <v>3407</v>
      </c>
      <c r="I42" s="8">
        <f>((F42/D42)*E42)</f>
        <v>2695.652173913044</v>
      </c>
      <c r="J42" s="9">
        <f>I42*1000</f>
        <v>2695652.1739130439</v>
      </c>
      <c r="K42" s="10">
        <f>AVERAGE(J41:J42)</f>
        <v>2749519.0457868413</v>
      </c>
      <c r="L42" s="10">
        <f>K42-$K$6</f>
        <v>2739899.9615236633</v>
      </c>
      <c r="M42" s="15"/>
      <c r="N42" s="15"/>
      <c r="O42" s="29">
        <f t="shared" si="14"/>
        <v>2.7119611761347417E-2</v>
      </c>
      <c r="P42" s="29">
        <f t="shared" si="15"/>
        <v>0.97259491864116476</v>
      </c>
    </row>
    <row r="43" spans="1:16" ht="15.75" thickBot="1" x14ac:dyDescent="0.3">
      <c r="A43" s="14"/>
      <c r="B43" s="13"/>
      <c r="C43" s="14"/>
      <c r="D43" s="14"/>
      <c r="E43" s="11"/>
      <c r="F43" s="11"/>
      <c r="G43" s="11"/>
      <c r="H43" s="11"/>
      <c r="I43" s="14"/>
      <c r="J43" s="16"/>
      <c r="K43" s="15"/>
      <c r="L43" s="20" t="s">
        <v>40</v>
      </c>
      <c r="M43" s="21">
        <f>AVERAGE(L40,L42)</f>
        <v>2630627.1642939597</v>
      </c>
      <c r="N43" s="21">
        <f>STDEV(L40,L42)</f>
        <v>154535.0718406922</v>
      </c>
      <c r="O43" s="28">
        <f>AVERAGE(O39:O42)</f>
        <v>2.7724996273430898E-2</v>
      </c>
      <c r="P43" s="28">
        <f>AVERAGE(P39:P42)</f>
        <v>0.97176933022712131</v>
      </c>
    </row>
    <row r="46" spans="1:16" x14ac:dyDescent="0.25">
      <c r="O46" s="29"/>
      <c r="P46" s="29"/>
    </row>
    <row r="47" spans="1:16" x14ac:dyDescent="0.25">
      <c r="O47" s="29"/>
      <c r="P47" s="29"/>
    </row>
    <row r="48" spans="1:16" x14ac:dyDescent="0.25">
      <c r="O48" s="29"/>
      <c r="P48" s="29"/>
    </row>
    <row r="49" spans="15:16" x14ac:dyDescent="0.25">
      <c r="O49" s="29"/>
      <c r="P49" s="29"/>
    </row>
    <row r="50" spans="15:16" x14ac:dyDescent="0.25">
      <c r="O50" s="32"/>
      <c r="P50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opLeftCell="C22" workbookViewId="0">
      <selection activeCell="L49" sqref="L49:P53"/>
    </sheetView>
  </sheetViews>
  <sheetFormatPr defaultRowHeight="15" x14ac:dyDescent="0.25"/>
  <cols>
    <col min="1" max="1" width="14.42578125" customWidth="1"/>
    <col min="5" max="5" width="14.140625" customWidth="1"/>
    <col min="6" max="6" width="8.140625" bestFit="1" customWidth="1"/>
    <col min="7" max="8" width="8.140625" customWidth="1"/>
    <col min="11" max="11" width="17.5703125" bestFit="1" customWidth="1"/>
    <col min="12" max="12" width="20.28515625" bestFit="1" customWidth="1"/>
  </cols>
  <sheetData>
    <row r="1" spans="1:16" ht="18.7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122</v>
      </c>
      <c r="H1" s="2" t="s">
        <v>123</v>
      </c>
      <c r="I1" s="2" t="s">
        <v>8</v>
      </c>
      <c r="J1" s="2" t="s">
        <v>9</v>
      </c>
      <c r="K1" s="2" t="s">
        <v>11</v>
      </c>
      <c r="L1" s="3" t="s">
        <v>10</v>
      </c>
      <c r="M1" s="3" t="s">
        <v>6</v>
      </c>
      <c r="N1" s="3"/>
      <c r="O1" s="2" t="s">
        <v>124</v>
      </c>
      <c r="P1" s="2" t="s">
        <v>125</v>
      </c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2"/>
      <c r="P2" s="2"/>
    </row>
    <row r="3" spans="1:16" x14ac:dyDescent="0.25">
      <c r="A3" s="4" t="s">
        <v>12</v>
      </c>
      <c r="B3" s="4">
        <v>26.77</v>
      </c>
      <c r="C3" s="4">
        <v>1</v>
      </c>
      <c r="D3" s="4">
        <f>B3*C3</f>
        <v>26.77</v>
      </c>
      <c r="E3" s="4">
        <v>20</v>
      </c>
      <c r="F3" s="4">
        <v>19</v>
      </c>
      <c r="G3" s="4">
        <v>8</v>
      </c>
      <c r="H3" s="4">
        <v>10</v>
      </c>
      <c r="I3" s="4">
        <f>((F3/D3)*E3)</f>
        <v>14.194994396712739</v>
      </c>
      <c r="J3" s="5">
        <f>I3*1000</f>
        <v>14194.994396712738</v>
      </c>
      <c r="K3" s="6"/>
      <c r="L3" s="6"/>
      <c r="M3" s="6"/>
      <c r="N3" s="6"/>
      <c r="O3" s="29">
        <f>G3/F3</f>
        <v>0.42105263157894735</v>
      </c>
      <c r="P3" s="29">
        <f>H3/F3</f>
        <v>0.52631578947368418</v>
      </c>
    </row>
    <row r="4" spans="1:16" x14ac:dyDescent="0.25">
      <c r="A4" s="4" t="s">
        <v>14</v>
      </c>
      <c r="B4" s="4">
        <f>$B$3</f>
        <v>26.77</v>
      </c>
      <c r="C4" s="4">
        <v>1</v>
      </c>
      <c r="D4" s="4">
        <f>B4*C4</f>
        <v>26.77</v>
      </c>
      <c r="E4" s="4">
        <v>20</v>
      </c>
      <c r="F4" s="4">
        <v>34</v>
      </c>
      <c r="G4" s="4">
        <v>16</v>
      </c>
      <c r="H4" s="4">
        <v>18</v>
      </c>
      <c r="I4" s="4">
        <f t="shared" ref="I4:I12" si="0">((F4/D4)*E4)</f>
        <v>25.40156892043332</v>
      </c>
      <c r="J4" s="5">
        <f>I4*1000</f>
        <v>25401.568920433321</v>
      </c>
      <c r="K4" s="2"/>
      <c r="L4" s="6"/>
      <c r="M4" s="6"/>
      <c r="N4" s="6"/>
      <c r="O4" s="29">
        <f t="shared" ref="O4:O6" si="1">G4/F4</f>
        <v>0.47058823529411764</v>
      </c>
      <c r="P4" s="29">
        <f t="shared" ref="P4:P6" si="2">H4/F4</f>
        <v>0.52941176470588236</v>
      </c>
    </row>
    <row r="5" spans="1:16" x14ac:dyDescent="0.25">
      <c r="A5" s="4" t="s">
        <v>13</v>
      </c>
      <c r="B5" s="4">
        <f>$B$3</f>
        <v>26.77</v>
      </c>
      <c r="C5" s="4">
        <v>1</v>
      </c>
      <c r="D5" s="4">
        <f>B5*C5</f>
        <v>26.77</v>
      </c>
      <c r="E5" s="4">
        <v>20</v>
      </c>
      <c r="F5" s="4">
        <v>0</v>
      </c>
      <c r="G5" s="4">
        <v>0</v>
      </c>
      <c r="H5" s="4">
        <v>0</v>
      </c>
      <c r="I5" s="4">
        <f t="shared" si="0"/>
        <v>0</v>
      </c>
      <c r="J5" s="5">
        <f>I5*1000</f>
        <v>0</v>
      </c>
      <c r="K5" s="7"/>
      <c r="L5" s="6"/>
      <c r="M5" s="6"/>
      <c r="N5" s="6"/>
      <c r="O5" s="29" t="e">
        <f t="shared" si="1"/>
        <v>#DIV/0!</v>
      </c>
      <c r="P5" s="29" t="e">
        <f t="shared" si="2"/>
        <v>#DIV/0!</v>
      </c>
    </row>
    <row r="6" spans="1:16" x14ac:dyDescent="0.25">
      <c r="A6" s="4" t="s">
        <v>15</v>
      </c>
      <c r="B6" s="4">
        <f>$B$3</f>
        <v>26.77</v>
      </c>
      <c r="C6" s="4">
        <v>1</v>
      </c>
      <c r="D6" s="4">
        <f>B6*C6</f>
        <v>26.77</v>
      </c>
      <c r="E6" s="4">
        <v>20</v>
      </c>
      <c r="F6" s="4">
        <v>0</v>
      </c>
      <c r="G6" s="4">
        <v>0</v>
      </c>
      <c r="H6" s="4">
        <v>0</v>
      </c>
      <c r="I6" s="4">
        <f t="shared" si="0"/>
        <v>0</v>
      </c>
      <c r="J6" s="5">
        <f>I6*1000</f>
        <v>0</v>
      </c>
      <c r="K6" s="7"/>
      <c r="L6" s="6"/>
      <c r="M6" s="6"/>
      <c r="N6" s="6"/>
      <c r="O6" s="29" t="e">
        <f t="shared" si="1"/>
        <v>#DIV/0!</v>
      </c>
      <c r="P6" s="29" t="e">
        <f t="shared" si="2"/>
        <v>#DIV/0!</v>
      </c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5"/>
      <c r="K7" s="7">
        <f>AVERAGE(J3:J6)</f>
        <v>9899.1408292865144</v>
      </c>
      <c r="L7" s="6"/>
      <c r="M7" s="6"/>
      <c r="N7" s="6"/>
      <c r="O7" s="28">
        <f>AVERAGE(O3:O4)</f>
        <v>0.44582043343653249</v>
      </c>
      <c r="P7" s="28">
        <f>AVERAGE(P3:P4)</f>
        <v>0.52786377708978327</v>
      </c>
    </row>
    <row r="8" spans="1:16" s="37" customFormat="1" x14ac:dyDescent="0.25">
      <c r="A8" s="18"/>
      <c r="B8" s="18"/>
      <c r="C8" s="18"/>
      <c r="D8" s="18"/>
      <c r="E8" s="18"/>
      <c r="F8" s="18"/>
      <c r="G8" s="18"/>
      <c r="H8" s="18"/>
      <c r="I8" s="18"/>
      <c r="J8" s="12"/>
      <c r="K8" s="12"/>
      <c r="L8" s="18"/>
      <c r="M8" s="18"/>
      <c r="N8" s="18"/>
      <c r="O8" s="36"/>
      <c r="P8" s="36"/>
    </row>
    <row r="9" spans="1:16" x14ac:dyDescent="0.25">
      <c r="A9" s="8" t="s">
        <v>62</v>
      </c>
      <c r="B9" s="8">
        <v>27.38</v>
      </c>
      <c r="C9" s="8">
        <v>1</v>
      </c>
      <c r="D9" s="8">
        <f>B9*C9</f>
        <v>27.38</v>
      </c>
      <c r="E9" s="2">
        <v>20</v>
      </c>
      <c r="F9" s="8">
        <v>4685</v>
      </c>
      <c r="G9" s="8">
        <v>3696</v>
      </c>
      <c r="H9" s="8">
        <v>979</v>
      </c>
      <c r="I9" s="8">
        <f t="shared" si="0"/>
        <v>3422.2059897735571</v>
      </c>
      <c r="J9" s="9">
        <f>I9*1000</f>
        <v>3422205.9897735571</v>
      </c>
      <c r="K9" s="10"/>
      <c r="L9" s="10"/>
      <c r="M9" s="15"/>
      <c r="N9" s="15"/>
      <c r="O9" s="29">
        <f>G9/F9</f>
        <v>0.78890074706510138</v>
      </c>
      <c r="P9" s="29">
        <f>H9/F9</f>
        <v>0.20896478121664888</v>
      </c>
    </row>
    <row r="10" spans="1:16" x14ac:dyDescent="0.25">
      <c r="A10" s="8" t="s">
        <v>65</v>
      </c>
      <c r="B10" s="8">
        <f>$B$9</f>
        <v>27.38</v>
      </c>
      <c r="C10" s="8">
        <v>1</v>
      </c>
      <c r="D10" s="8">
        <f>B10*C10</f>
        <v>27.38</v>
      </c>
      <c r="E10" s="2">
        <v>20</v>
      </c>
      <c r="F10" s="8">
        <v>5291</v>
      </c>
      <c r="G10" s="8">
        <v>4425</v>
      </c>
      <c r="H10" s="8">
        <v>858</v>
      </c>
      <c r="I10" s="8">
        <f t="shared" si="0"/>
        <v>3864.864864864865</v>
      </c>
      <c r="J10" s="9">
        <f>I10*1000</f>
        <v>3864864.8648648649</v>
      </c>
      <c r="K10" s="10">
        <f>AVERAGE(J9:J10)</f>
        <v>3643535.427319211</v>
      </c>
      <c r="L10" s="10">
        <f>K10-$K$7</f>
        <v>3633636.2864899244</v>
      </c>
      <c r="M10" s="15"/>
      <c r="N10" s="15"/>
      <c r="O10" s="29">
        <f t="shared" ref="O10:O12" si="3">G10/F10</f>
        <v>0.83632583632583635</v>
      </c>
      <c r="P10" s="29">
        <f t="shared" ref="P10:P12" si="4">H10/F10</f>
        <v>0.16216216216216217</v>
      </c>
    </row>
    <row r="11" spans="1:16" x14ac:dyDescent="0.25">
      <c r="A11" s="8" t="s">
        <v>63</v>
      </c>
      <c r="B11" s="8">
        <f t="shared" ref="B11:B12" si="5">$B$9</f>
        <v>27.38</v>
      </c>
      <c r="C11" s="8">
        <v>1</v>
      </c>
      <c r="D11" s="8">
        <f>B11*C11</f>
        <v>27.38</v>
      </c>
      <c r="E11" s="2">
        <v>20</v>
      </c>
      <c r="F11" s="8">
        <v>5018</v>
      </c>
      <c r="G11" s="8">
        <v>4207</v>
      </c>
      <c r="H11" s="8">
        <v>809</v>
      </c>
      <c r="I11" s="8">
        <f t="shared" si="0"/>
        <v>3665.4492330168005</v>
      </c>
      <c r="J11" s="9">
        <f>I11*1000</f>
        <v>3665449.2330168006</v>
      </c>
      <c r="K11" s="10"/>
      <c r="L11" s="10"/>
      <c r="M11" s="15"/>
      <c r="N11" s="15"/>
      <c r="O11" s="29">
        <f t="shared" si="3"/>
        <v>0.83838182542845752</v>
      </c>
      <c r="P11" s="29">
        <f t="shared" si="4"/>
        <v>0.16121960940613791</v>
      </c>
    </row>
    <row r="12" spans="1:16" ht="15.75" thickBot="1" x14ac:dyDescent="0.3">
      <c r="A12" s="8" t="s">
        <v>64</v>
      </c>
      <c r="B12" s="8">
        <f t="shared" si="5"/>
        <v>27.38</v>
      </c>
      <c r="C12" s="8">
        <v>1</v>
      </c>
      <c r="D12" s="8">
        <f>B12*C12</f>
        <v>27.38</v>
      </c>
      <c r="E12" s="2">
        <v>20</v>
      </c>
      <c r="F12" s="8">
        <v>4879</v>
      </c>
      <c r="G12" s="8">
        <v>3777</v>
      </c>
      <c r="H12" s="8">
        <v>1095</v>
      </c>
      <c r="I12" s="8">
        <f t="shared" si="0"/>
        <v>3563.9152666179693</v>
      </c>
      <c r="J12" s="9">
        <f>I12*1000</f>
        <v>3563915.2666179691</v>
      </c>
      <c r="K12" s="10">
        <f>AVERAGE(J11:J12)</f>
        <v>3614682.2498173849</v>
      </c>
      <c r="L12" s="10">
        <f>K12-$K$7</f>
        <v>3604783.1089880983</v>
      </c>
      <c r="M12" s="15"/>
      <c r="N12" s="15"/>
      <c r="O12" s="29">
        <f t="shared" si="3"/>
        <v>0.77413404386144702</v>
      </c>
      <c r="P12" s="29">
        <f t="shared" si="4"/>
        <v>0.22443123590899774</v>
      </c>
    </row>
    <row r="13" spans="1:16" ht="15.75" thickBot="1" x14ac:dyDescent="0.3">
      <c r="A13" s="14"/>
      <c r="B13" s="13"/>
      <c r="C13" s="14"/>
      <c r="D13" s="14"/>
      <c r="E13" s="11"/>
      <c r="F13" s="14"/>
      <c r="G13" s="14"/>
      <c r="H13" s="14"/>
      <c r="I13" s="14"/>
      <c r="J13" s="16"/>
      <c r="K13" s="15"/>
      <c r="L13" s="20" t="s">
        <v>66</v>
      </c>
      <c r="M13" s="21">
        <f>AVERAGE(L10,L12)</f>
        <v>3619209.6977390116</v>
      </c>
      <c r="N13" s="21">
        <f>STDEV(L10,L12)</f>
        <v>20402.27747032035</v>
      </c>
      <c r="O13" s="28">
        <f>AVERAGE(O9:O12)</f>
        <v>0.80943561317021062</v>
      </c>
      <c r="P13" s="28">
        <f>AVERAGE(P9:P12)</f>
        <v>0.18919444717348666</v>
      </c>
    </row>
    <row r="14" spans="1:16" s="34" customFormat="1" x14ac:dyDescent="0.25">
      <c r="F14" s="25"/>
      <c r="G14" s="25"/>
      <c r="H14" s="25"/>
      <c r="M14" s="38"/>
      <c r="N14" s="38"/>
      <c r="O14" s="36"/>
      <c r="P14" s="36"/>
    </row>
    <row r="16" spans="1:16" x14ac:dyDescent="0.25">
      <c r="A16" s="8" t="s">
        <v>67</v>
      </c>
      <c r="B16" s="8">
        <v>27.38</v>
      </c>
      <c r="C16" s="8">
        <v>1</v>
      </c>
      <c r="D16" s="8">
        <f>B16*C16</f>
        <v>27.38</v>
      </c>
      <c r="E16" s="2">
        <v>20</v>
      </c>
      <c r="F16" s="8">
        <v>1302</v>
      </c>
      <c r="G16" s="8"/>
      <c r="H16" s="8"/>
      <c r="I16" s="8">
        <f t="shared" ref="I16:I19" si="6">((F16/D16)*E16)</f>
        <v>951.05916727538352</v>
      </c>
      <c r="J16" s="9">
        <f>I16*1000</f>
        <v>951059.16727538349</v>
      </c>
      <c r="K16" s="10"/>
      <c r="L16" s="10"/>
      <c r="M16" s="15"/>
      <c r="N16" s="15"/>
      <c r="O16" s="29" t="e">
        <f>E14/D14</f>
        <v>#DIV/0!</v>
      </c>
      <c r="P16" s="29" t="e">
        <f>F14/D14</f>
        <v>#DIV/0!</v>
      </c>
    </row>
    <row r="17" spans="1:16" x14ac:dyDescent="0.25">
      <c r="A17" s="8" t="s">
        <v>68</v>
      </c>
      <c r="B17" s="8">
        <f>$B$9</f>
        <v>27.38</v>
      </c>
      <c r="C17" s="8">
        <v>1</v>
      </c>
      <c r="D17" s="8">
        <f>B17*C17</f>
        <v>27.38</v>
      </c>
      <c r="E17" s="2">
        <v>20</v>
      </c>
      <c r="F17" s="8">
        <v>1347</v>
      </c>
      <c r="G17" s="8"/>
      <c r="H17" s="8"/>
      <c r="I17" s="8">
        <f t="shared" si="6"/>
        <v>983.92987582176772</v>
      </c>
      <c r="J17" s="9">
        <f>I17*1000</f>
        <v>983929.87582176772</v>
      </c>
      <c r="K17" s="10">
        <f>AVERAGE(J16:J17)</f>
        <v>967494.52154857561</v>
      </c>
      <c r="L17" s="10">
        <f>K17-$K$7</f>
        <v>957595.38071928907</v>
      </c>
      <c r="M17" s="15"/>
      <c r="N17" s="15"/>
      <c r="O17" s="29" t="e">
        <f t="shared" ref="O17:O19" si="7">E15/D15</f>
        <v>#DIV/0!</v>
      </c>
      <c r="P17" s="29" t="e">
        <f t="shared" ref="P17:P19" si="8">F15/D15</f>
        <v>#DIV/0!</v>
      </c>
    </row>
    <row r="18" spans="1:16" x14ac:dyDescent="0.25">
      <c r="A18" s="8" t="s">
        <v>69</v>
      </c>
      <c r="B18" s="8">
        <f t="shared" ref="B18:B19" si="9">$B$9</f>
        <v>27.38</v>
      </c>
      <c r="C18" s="8">
        <v>1</v>
      </c>
      <c r="D18" s="8">
        <f>B18*C18</f>
        <v>27.38</v>
      </c>
      <c r="E18" s="2">
        <v>20</v>
      </c>
      <c r="F18" s="8">
        <v>1154</v>
      </c>
      <c r="G18" s="8"/>
      <c r="H18" s="8"/>
      <c r="I18" s="8">
        <f t="shared" si="6"/>
        <v>842.95105916727539</v>
      </c>
      <c r="J18" s="9">
        <f>I18*1000</f>
        <v>842951.05916727544</v>
      </c>
      <c r="K18" s="10"/>
      <c r="L18" s="10"/>
      <c r="M18" s="15"/>
      <c r="N18" s="15"/>
      <c r="O18" s="29">
        <f t="shared" si="7"/>
        <v>0.73046018991964945</v>
      </c>
      <c r="P18" s="29">
        <f t="shared" si="8"/>
        <v>47.552958363769179</v>
      </c>
    </row>
    <row r="19" spans="1:16" ht="15.75" thickBot="1" x14ac:dyDescent="0.3">
      <c r="A19" s="8" t="s">
        <v>70</v>
      </c>
      <c r="B19" s="8">
        <f t="shared" si="9"/>
        <v>27.38</v>
      </c>
      <c r="C19" s="8">
        <v>1</v>
      </c>
      <c r="D19" s="8">
        <f>B19*C19</f>
        <v>27.38</v>
      </c>
      <c r="E19" s="2">
        <v>20</v>
      </c>
      <c r="F19" s="8">
        <v>1241</v>
      </c>
      <c r="G19" s="8"/>
      <c r="H19" s="8"/>
      <c r="I19" s="8">
        <f t="shared" si="6"/>
        <v>906.50109569028484</v>
      </c>
      <c r="J19" s="9">
        <f>I19*1000</f>
        <v>906501.09569028486</v>
      </c>
      <c r="K19" s="10">
        <f>AVERAGE(J18:J19)</f>
        <v>874726.07742878015</v>
      </c>
      <c r="L19" s="10">
        <f>K19-$K$7</f>
        <v>864826.93659949361</v>
      </c>
      <c r="M19" s="15"/>
      <c r="N19" s="15"/>
      <c r="O19" s="29">
        <f t="shared" si="7"/>
        <v>0.73046018991964945</v>
      </c>
      <c r="P19" s="29">
        <f t="shared" si="8"/>
        <v>49.196493791088386</v>
      </c>
    </row>
    <row r="20" spans="1:16" ht="15.75" thickBot="1" x14ac:dyDescent="0.3">
      <c r="A20" s="14"/>
      <c r="B20" s="13"/>
      <c r="C20" s="14"/>
      <c r="D20" s="14"/>
      <c r="E20" s="11"/>
      <c r="F20" s="14"/>
      <c r="G20" s="14"/>
      <c r="H20" s="14"/>
      <c r="I20" s="14"/>
      <c r="J20" s="16"/>
      <c r="K20" s="15"/>
      <c r="L20" s="20" t="s">
        <v>71</v>
      </c>
      <c r="M20" s="21">
        <f>AVERAGE(L15,L17)</f>
        <v>957595.38071928907</v>
      </c>
      <c r="N20" s="21">
        <f>STDEV(L17,L19)</f>
        <v>65597.195917232661</v>
      </c>
      <c r="O20" s="28" t="e">
        <f>AVERAGE(O16:O19)</f>
        <v>#DIV/0!</v>
      </c>
      <c r="P20" s="28" t="e">
        <f>AVERAGE(P16:P19)</f>
        <v>#DIV/0!</v>
      </c>
    </row>
    <row r="21" spans="1:16" s="37" customFormat="1" x14ac:dyDescent="0.25">
      <c r="M21" s="38"/>
      <c r="N21" s="38"/>
      <c r="O21" s="36"/>
      <c r="P21" s="36"/>
    </row>
    <row r="22" spans="1:16" s="2" customFormat="1" ht="18.75" x14ac:dyDescent="0.35">
      <c r="A22" s="1" t="s">
        <v>0</v>
      </c>
      <c r="B22" s="2" t="s">
        <v>1</v>
      </c>
      <c r="C22" s="2" t="s">
        <v>2</v>
      </c>
      <c r="D22" s="2" t="s">
        <v>3</v>
      </c>
      <c r="E22" s="2" t="s">
        <v>4</v>
      </c>
      <c r="F22" s="2" t="s">
        <v>5</v>
      </c>
      <c r="G22" s="2" t="s">
        <v>122</v>
      </c>
      <c r="H22" s="2" t="s">
        <v>123</v>
      </c>
      <c r="I22" s="2" t="s">
        <v>8</v>
      </c>
      <c r="J22" s="2" t="s">
        <v>9</v>
      </c>
      <c r="K22" s="2" t="s">
        <v>11</v>
      </c>
      <c r="L22" s="3" t="s">
        <v>10</v>
      </c>
      <c r="M22" s="3" t="s">
        <v>6</v>
      </c>
      <c r="N22" s="3"/>
      <c r="O22" s="2" t="s">
        <v>124</v>
      </c>
      <c r="P22" s="2" t="s">
        <v>125</v>
      </c>
    </row>
    <row r="23" spans="1:16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9"/>
      <c r="N23" s="39"/>
      <c r="O23" s="35"/>
      <c r="P23" s="35"/>
    </row>
    <row r="24" spans="1:16" x14ac:dyDescent="0.25">
      <c r="A24" s="4" t="s">
        <v>12</v>
      </c>
      <c r="B24" s="4">
        <v>24.48</v>
      </c>
      <c r="C24" s="4">
        <v>1</v>
      </c>
      <c r="D24" s="4">
        <f>B24*C24</f>
        <v>24.48</v>
      </c>
      <c r="E24" s="4">
        <v>20</v>
      </c>
      <c r="F24" s="4">
        <v>19</v>
      </c>
      <c r="G24" s="4">
        <v>8</v>
      </c>
      <c r="H24" s="4">
        <v>10</v>
      </c>
      <c r="I24" s="4">
        <f t="shared" ref="I24:I27" si="10">((F24/D24)*E24)</f>
        <v>15.522875816993464</v>
      </c>
      <c r="J24" s="5">
        <f>I24*1000</f>
        <v>15522.875816993464</v>
      </c>
      <c r="K24" s="6"/>
      <c r="L24" s="6"/>
      <c r="M24" s="6"/>
      <c r="N24" s="6"/>
      <c r="O24" s="29">
        <f>G24/F24</f>
        <v>0.42105263157894735</v>
      </c>
      <c r="P24" s="29">
        <f>H24/F24</f>
        <v>0.52631578947368418</v>
      </c>
    </row>
    <row r="25" spans="1:16" x14ac:dyDescent="0.25">
      <c r="A25" s="4" t="s">
        <v>14</v>
      </c>
      <c r="B25" s="4">
        <f>$B$3</f>
        <v>26.77</v>
      </c>
      <c r="C25" s="4">
        <v>1</v>
      </c>
      <c r="D25" s="4">
        <f>B25*C25</f>
        <v>26.77</v>
      </c>
      <c r="E25" s="4">
        <v>20</v>
      </c>
      <c r="F25" s="4">
        <v>34</v>
      </c>
      <c r="G25" s="4">
        <v>16</v>
      </c>
      <c r="H25" s="4">
        <v>18</v>
      </c>
      <c r="I25" s="4">
        <f t="shared" si="10"/>
        <v>25.40156892043332</v>
      </c>
      <c r="J25" s="5">
        <f>I25*1000</f>
        <v>25401.568920433321</v>
      </c>
      <c r="K25" s="2"/>
      <c r="L25" s="6"/>
      <c r="M25" s="6"/>
      <c r="N25" s="6"/>
      <c r="O25" s="29">
        <f t="shared" ref="O25:O27" si="11">G25/F25</f>
        <v>0.47058823529411764</v>
      </c>
      <c r="P25" s="29">
        <f t="shared" ref="P25:P27" si="12">H25/F25</f>
        <v>0.52941176470588236</v>
      </c>
    </row>
    <row r="26" spans="1:16" x14ac:dyDescent="0.25">
      <c r="A26" s="4" t="s">
        <v>13</v>
      </c>
      <c r="B26" s="4">
        <f>$B$3</f>
        <v>26.77</v>
      </c>
      <c r="C26" s="4">
        <v>1</v>
      </c>
      <c r="D26" s="4">
        <f>B26*C26</f>
        <v>26.77</v>
      </c>
      <c r="E26" s="4">
        <v>20</v>
      </c>
      <c r="F26" s="4">
        <v>0</v>
      </c>
      <c r="G26" s="4">
        <v>0</v>
      </c>
      <c r="H26" s="4">
        <v>0</v>
      </c>
      <c r="I26" s="4">
        <f t="shared" si="10"/>
        <v>0</v>
      </c>
      <c r="J26" s="5">
        <f>I26*1000</f>
        <v>0</v>
      </c>
      <c r="K26" s="7"/>
      <c r="L26" s="6"/>
      <c r="M26" s="6"/>
      <c r="N26" s="6"/>
      <c r="O26" s="29" t="e">
        <f t="shared" si="11"/>
        <v>#DIV/0!</v>
      </c>
      <c r="P26" s="29" t="e">
        <f t="shared" si="12"/>
        <v>#DIV/0!</v>
      </c>
    </row>
    <row r="27" spans="1:16" x14ac:dyDescent="0.25">
      <c r="A27" s="4" t="s">
        <v>15</v>
      </c>
      <c r="B27" s="4">
        <f>$B$3</f>
        <v>26.77</v>
      </c>
      <c r="C27" s="4">
        <v>1</v>
      </c>
      <c r="D27" s="4">
        <f>B27*C27</f>
        <v>26.77</v>
      </c>
      <c r="E27" s="4">
        <v>20</v>
      </c>
      <c r="F27" s="4">
        <v>0</v>
      </c>
      <c r="G27" s="4">
        <v>0</v>
      </c>
      <c r="H27" s="4">
        <v>0</v>
      </c>
      <c r="I27" s="4">
        <f t="shared" si="10"/>
        <v>0</v>
      </c>
      <c r="J27" s="5">
        <f>I27*1000</f>
        <v>0</v>
      </c>
      <c r="K27" s="7"/>
      <c r="L27" s="6"/>
      <c r="M27" s="6"/>
      <c r="N27" s="6"/>
      <c r="O27" s="29" t="e">
        <f t="shared" si="11"/>
        <v>#DIV/0!</v>
      </c>
      <c r="P27" s="29" t="e">
        <f t="shared" si="12"/>
        <v>#DIV/0!</v>
      </c>
    </row>
    <row r="28" spans="1:16" x14ac:dyDescent="0.25">
      <c r="A28" s="4"/>
      <c r="B28" s="4"/>
      <c r="C28" s="4"/>
      <c r="D28" s="4"/>
      <c r="E28" s="4"/>
      <c r="F28" s="4"/>
      <c r="G28" s="4"/>
      <c r="H28" s="4"/>
      <c r="I28" s="4"/>
      <c r="J28" s="5"/>
      <c r="K28" s="7">
        <f>AVERAGE(J24:J27)</f>
        <v>10231.111184356696</v>
      </c>
      <c r="L28" s="6"/>
      <c r="M28" s="6"/>
      <c r="N28" s="6"/>
      <c r="O28" s="28">
        <f>AVERAGE(O24:O25)</f>
        <v>0.44582043343653249</v>
      </c>
      <c r="P28" s="28">
        <f>AVERAGE(P24:P25)</f>
        <v>0.52786377708978327</v>
      </c>
    </row>
    <row r="29" spans="1:16" x14ac:dyDescent="0.25">
      <c r="M29" s="23"/>
      <c r="N29" s="23"/>
    </row>
    <row r="30" spans="1:16" x14ac:dyDescent="0.25">
      <c r="A30" s="8" t="s">
        <v>73</v>
      </c>
      <c r="B30" s="4">
        <f>$B$24</f>
        <v>24.48</v>
      </c>
      <c r="C30" s="8">
        <v>1</v>
      </c>
      <c r="D30" s="8">
        <f>B30*C30</f>
        <v>24.48</v>
      </c>
      <c r="E30" s="2">
        <v>20</v>
      </c>
      <c r="F30" s="8">
        <v>932</v>
      </c>
      <c r="G30" s="8">
        <v>608</v>
      </c>
      <c r="H30" s="8">
        <v>322</v>
      </c>
      <c r="I30" s="8">
        <f>((F30/D30)*E30)</f>
        <v>761.43790849673201</v>
      </c>
      <c r="J30" s="9">
        <f>I30*1000</f>
        <v>761437.90849673201</v>
      </c>
      <c r="K30" s="10"/>
      <c r="L30" s="10"/>
      <c r="M30" s="15"/>
      <c r="N30" s="15"/>
      <c r="O30" s="29">
        <f>G30/F30</f>
        <v>0.6523605150214592</v>
      </c>
      <c r="P30" s="29">
        <f>H30/F30</f>
        <v>0.34549356223175964</v>
      </c>
    </row>
    <row r="31" spans="1:16" x14ac:dyDescent="0.25">
      <c r="A31" s="8" t="s">
        <v>74</v>
      </c>
      <c r="B31" s="4">
        <f>$B$24</f>
        <v>24.48</v>
      </c>
      <c r="C31" s="8">
        <v>1</v>
      </c>
      <c r="D31" s="8">
        <f>B31*C31</f>
        <v>24.48</v>
      </c>
      <c r="E31" s="2">
        <v>20</v>
      </c>
      <c r="F31" s="8">
        <v>927</v>
      </c>
      <c r="G31" s="8">
        <v>637</v>
      </c>
      <c r="H31" s="8">
        <v>286</v>
      </c>
      <c r="I31" s="8">
        <f>((F31/D31)*E31)</f>
        <v>757.35294117647061</v>
      </c>
      <c r="J31" s="9">
        <f>I31*1000</f>
        <v>757352.9411764706</v>
      </c>
      <c r="K31" s="10">
        <f>AVERAGE(J30:J31)</f>
        <v>759395.42483660136</v>
      </c>
      <c r="L31" s="10">
        <f>K31-$K$7</f>
        <v>749496.28400731483</v>
      </c>
      <c r="M31" s="15"/>
      <c r="N31" s="15"/>
      <c r="O31" s="29">
        <f t="shared" ref="O31:O33" si="13">G31/F31</f>
        <v>0.68716289104638617</v>
      </c>
      <c r="P31" s="29">
        <f t="shared" ref="P31:P33" si="14">H31/F31</f>
        <v>0.30852211434735705</v>
      </c>
    </row>
    <row r="32" spans="1:16" x14ac:dyDescent="0.25">
      <c r="A32" s="8" t="s">
        <v>75</v>
      </c>
      <c r="B32" s="4">
        <f>$B$24</f>
        <v>24.48</v>
      </c>
      <c r="C32" s="8">
        <v>1</v>
      </c>
      <c r="D32" s="8">
        <f>B32*C32</f>
        <v>24.48</v>
      </c>
      <c r="E32" s="2">
        <v>20</v>
      </c>
      <c r="F32" s="8">
        <v>1105</v>
      </c>
      <c r="G32" s="8">
        <v>732</v>
      </c>
      <c r="H32" s="8">
        <v>371</v>
      </c>
      <c r="I32" s="8">
        <f>((F32/D32)*E32)</f>
        <v>902.77777777777771</v>
      </c>
      <c r="J32" s="9">
        <f>I32*1000</f>
        <v>902777.77777777775</v>
      </c>
      <c r="K32" s="10"/>
      <c r="L32" s="10"/>
      <c r="M32" s="15"/>
      <c r="N32" s="15"/>
      <c r="O32" s="29">
        <f t="shared" si="13"/>
        <v>0.66244343891402713</v>
      </c>
      <c r="P32" s="29">
        <f t="shared" si="14"/>
        <v>0.3357466063348416</v>
      </c>
    </row>
    <row r="33" spans="1:16" ht="15.75" thickBot="1" x14ac:dyDescent="0.3">
      <c r="A33" s="8" t="s">
        <v>76</v>
      </c>
      <c r="B33" s="4">
        <f>$B$24</f>
        <v>24.48</v>
      </c>
      <c r="C33" s="8">
        <v>1</v>
      </c>
      <c r="D33" s="8">
        <f>B33*C33</f>
        <v>24.48</v>
      </c>
      <c r="E33" s="2">
        <v>20</v>
      </c>
      <c r="F33" s="8">
        <v>1142</v>
      </c>
      <c r="G33" s="8">
        <v>790</v>
      </c>
      <c r="H33" s="8">
        <v>351</v>
      </c>
      <c r="I33" s="8">
        <f>((F33/D33)*E33)</f>
        <v>933.00653594771234</v>
      </c>
      <c r="J33" s="9">
        <f>I33*1000</f>
        <v>933006.53594771237</v>
      </c>
      <c r="K33" s="10">
        <f>AVERAGE(J32:J33)</f>
        <v>917892.15686274506</v>
      </c>
      <c r="L33" s="10">
        <f>K33-$K$7</f>
        <v>907993.01603345852</v>
      </c>
      <c r="M33" s="15"/>
      <c r="N33" s="15"/>
      <c r="O33" s="29">
        <f t="shared" si="13"/>
        <v>0.69176882661996497</v>
      </c>
      <c r="P33" s="29">
        <f t="shared" si="14"/>
        <v>0.30735551663747812</v>
      </c>
    </row>
    <row r="34" spans="1:16" ht="15.75" thickBot="1" x14ac:dyDescent="0.3">
      <c r="L34" s="20" t="s">
        <v>77</v>
      </c>
      <c r="M34" s="21">
        <f>AVERAGE(L31,L33)</f>
        <v>828744.65002038667</v>
      </c>
      <c r="N34" s="21">
        <f>STDEV(L31,L33)</f>
        <v>112074.11401159325</v>
      </c>
      <c r="O34" s="28">
        <f>AVERAGE(O30:O33)</f>
        <v>0.67343391790045937</v>
      </c>
      <c r="P34" s="28">
        <f>AVERAGE(P30:P33)</f>
        <v>0.32427944988785912</v>
      </c>
    </row>
    <row r="35" spans="1:16" x14ac:dyDescent="0.25">
      <c r="M35" s="17"/>
      <c r="N35" s="17"/>
    </row>
    <row r="36" spans="1:16" x14ac:dyDescent="0.25">
      <c r="A36" s="8" t="s">
        <v>78</v>
      </c>
      <c r="B36" s="4">
        <f>$B$24</f>
        <v>24.48</v>
      </c>
      <c r="C36" s="8">
        <v>1</v>
      </c>
      <c r="D36" s="8">
        <f>B36*C36</f>
        <v>24.48</v>
      </c>
      <c r="E36" s="2">
        <v>20</v>
      </c>
      <c r="F36" s="8">
        <v>1106</v>
      </c>
      <c r="G36" s="8">
        <v>782</v>
      </c>
      <c r="H36" s="8">
        <v>322</v>
      </c>
      <c r="I36" s="8">
        <f>((F36/D36)*E36)</f>
        <v>903.59477124183002</v>
      </c>
      <c r="J36" s="9">
        <f>I36*1000</f>
        <v>903594.77124182996</v>
      </c>
      <c r="K36" s="10"/>
      <c r="L36" s="10"/>
      <c r="M36" s="15"/>
      <c r="N36" s="15"/>
      <c r="O36" s="29">
        <f>G36/F36</f>
        <v>0.70705244122965638</v>
      </c>
      <c r="P36" s="29">
        <f>H36/F36</f>
        <v>0.29113924050632911</v>
      </c>
    </row>
    <row r="37" spans="1:16" x14ac:dyDescent="0.25">
      <c r="A37" s="8" t="s">
        <v>79</v>
      </c>
      <c r="B37" s="4">
        <f>$B$24</f>
        <v>24.48</v>
      </c>
      <c r="C37" s="8">
        <v>1</v>
      </c>
      <c r="D37" s="8">
        <f>B37*C37</f>
        <v>24.48</v>
      </c>
      <c r="E37" s="2">
        <v>20</v>
      </c>
      <c r="F37" s="8"/>
      <c r="G37" s="8"/>
      <c r="H37" s="8"/>
      <c r="I37" s="8">
        <f>((F37/D37)*E37)</f>
        <v>0</v>
      </c>
      <c r="J37" s="9">
        <f>I37*1000</f>
        <v>0</v>
      </c>
      <c r="K37" s="10">
        <f>AVERAGE(J36)</f>
        <v>903594.77124182996</v>
      </c>
      <c r="L37" s="10">
        <f>K37-$K$7</f>
        <v>893695.63041254343</v>
      </c>
      <c r="M37" s="15"/>
      <c r="N37" s="15"/>
      <c r="O37" s="29" t="e">
        <f t="shared" ref="O37:O39" si="15">G37/F37</f>
        <v>#DIV/0!</v>
      </c>
      <c r="P37" s="29" t="e">
        <f t="shared" ref="P37:P39" si="16">H37/F37</f>
        <v>#DIV/0!</v>
      </c>
    </row>
    <row r="38" spans="1:16" x14ac:dyDescent="0.25">
      <c r="A38" s="8" t="s">
        <v>80</v>
      </c>
      <c r="B38" s="4">
        <f>$B$24</f>
        <v>24.48</v>
      </c>
      <c r="C38" s="8">
        <v>1</v>
      </c>
      <c r="D38" s="8">
        <f>B38*C38</f>
        <v>24.48</v>
      </c>
      <c r="E38" s="2">
        <v>20</v>
      </c>
      <c r="F38" s="8"/>
      <c r="G38" s="8"/>
      <c r="H38" s="8"/>
      <c r="I38" s="8">
        <f>((F38/D38)*E38)</f>
        <v>0</v>
      </c>
      <c r="J38" s="9">
        <f>I38*1000</f>
        <v>0</v>
      </c>
      <c r="K38" s="10"/>
      <c r="L38" s="10"/>
      <c r="M38" s="15"/>
      <c r="N38" s="15"/>
      <c r="O38" s="29" t="e">
        <f t="shared" si="15"/>
        <v>#DIV/0!</v>
      </c>
      <c r="P38" s="29" t="e">
        <f t="shared" si="16"/>
        <v>#DIV/0!</v>
      </c>
    </row>
    <row r="39" spans="1:16" ht="15.75" thickBot="1" x14ac:dyDescent="0.3">
      <c r="A39" s="8" t="s">
        <v>81</v>
      </c>
      <c r="B39" s="4">
        <f>$B$24</f>
        <v>24.48</v>
      </c>
      <c r="C39" s="8">
        <v>1</v>
      </c>
      <c r="D39" s="8">
        <f>B39*C39</f>
        <v>24.48</v>
      </c>
      <c r="E39" s="2">
        <v>20</v>
      </c>
      <c r="F39" s="8"/>
      <c r="G39" s="8"/>
      <c r="H39" s="8"/>
      <c r="I39" s="8">
        <f>((F39/D39)*E39)</f>
        <v>0</v>
      </c>
      <c r="J39" s="9">
        <f>I39*1000</f>
        <v>0</v>
      </c>
      <c r="K39" s="10">
        <f>AVERAGE(J38:J39)</f>
        <v>0</v>
      </c>
      <c r="L39" s="10">
        <f>K39-$K$7</f>
        <v>-9899.1408292865144</v>
      </c>
      <c r="M39" s="15"/>
      <c r="N39" s="15"/>
      <c r="O39" s="29" t="e">
        <f t="shared" si="15"/>
        <v>#DIV/0!</v>
      </c>
      <c r="P39" s="29" t="e">
        <f t="shared" si="16"/>
        <v>#DIV/0!</v>
      </c>
    </row>
    <row r="40" spans="1:16" ht="15.75" thickBot="1" x14ac:dyDescent="0.3">
      <c r="L40" s="20" t="s">
        <v>90</v>
      </c>
      <c r="M40" s="21">
        <f>AVERAGE(L37)</f>
        <v>893695.63041254343</v>
      </c>
      <c r="N40" s="21">
        <f>STDEV(L37,L39)</f>
        <v>638937.99018980516</v>
      </c>
      <c r="O40" s="28">
        <f>AVERAGE(O36)</f>
        <v>0.70705244122965638</v>
      </c>
      <c r="P40" s="28">
        <f>AVERAGE(P36)</f>
        <v>0.29113924050632911</v>
      </c>
    </row>
    <row r="43" spans="1:16" x14ac:dyDescent="0.25">
      <c r="A43" s="8" t="s">
        <v>82</v>
      </c>
      <c r="B43" s="4">
        <f>$B$24</f>
        <v>24.48</v>
      </c>
      <c r="C43" s="8">
        <v>1</v>
      </c>
      <c r="D43" s="8">
        <f>B43*C43</f>
        <v>24.48</v>
      </c>
      <c r="E43" s="2">
        <v>20</v>
      </c>
      <c r="F43" s="8">
        <v>1203</v>
      </c>
      <c r="G43" s="8">
        <v>862</v>
      </c>
      <c r="H43" s="8">
        <v>340</v>
      </c>
      <c r="I43" s="8">
        <f>((F43/D43)*E43)</f>
        <v>982.84313725490188</v>
      </c>
      <c r="J43" s="9">
        <f>I43*1000</f>
        <v>982843.13725490193</v>
      </c>
      <c r="K43" s="10"/>
      <c r="L43" s="10"/>
      <c r="M43" s="15"/>
      <c r="N43" s="15"/>
      <c r="O43" s="29">
        <f>G43/F43</f>
        <v>0.71654197838736489</v>
      </c>
      <c r="P43" s="29">
        <f>H43/F43</f>
        <v>0.28262676641729012</v>
      </c>
    </row>
    <row r="44" spans="1:16" x14ac:dyDescent="0.25">
      <c r="A44" s="8" t="s">
        <v>83</v>
      </c>
      <c r="B44" s="4">
        <f>$B$24</f>
        <v>24.48</v>
      </c>
      <c r="C44" s="8">
        <v>1</v>
      </c>
      <c r="D44" s="8">
        <f>B44*C44</f>
        <v>24.48</v>
      </c>
      <c r="E44" s="2">
        <v>20</v>
      </c>
      <c r="F44" s="8">
        <v>1188</v>
      </c>
      <c r="G44" s="8">
        <v>856</v>
      </c>
      <c r="H44" s="8">
        <v>328</v>
      </c>
      <c r="I44" s="8">
        <f>((F44/D44)*E44)</f>
        <v>970.58823529411768</v>
      </c>
      <c r="J44" s="9">
        <f>I44*1000</f>
        <v>970588.23529411771</v>
      </c>
      <c r="K44" s="10">
        <f>AVERAGE(J43:J44)</f>
        <v>976715.68627450988</v>
      </c>
      <c r="L44" s="10">
        <f>K44-$K$7</f>
        <v>966816.54544522334</v>
      </c>
      <c r="M44" s="15"/>
      <c r="N44" s="15"/>
      <c r="O44" s="29">
        <f t="shared" ref="O44:O46" si="17">G44/F44</f>
        <v>0.72053872053872059</v>
      </c>
      <c r="P44" s="29">
        <f t="shared" ref="P44:P46" si="18">H44/F44</f>
        <v>0.27609427609427611</v>
      </c>
    </row>
    <row r="45" spans="1:16" x14ac:dyDescent="0.25">
      <c r="A45" s="8" t="s">
        <v>84</v>
      </c>
      <c r="B45" s="4">
        <f>$B$24</f>
        <v>24.48</v>
      </c>
      <c r="C45" s="8">
        <v>1</v>
      </c>
      <c r="D45" s="8">
        <f>B45*C45</f>
        <v>24.48</v>
      </c>
      <c r="E45" s="2">
        <v>20</v>
      </c>
      <c r="F45" s="8">
        <v>1182</v>
      </c>
      <c r="G45" s="8">
        <v>850</v>
      </c>
      <c r="H45" s="8">
        <v>331</v>
      </c>
      <c r="I45" s="8">
        <f>((F45/D45)*E45)</f>
        <v>965.68627450980387</v>
      </c>
      <c r="J45" s="9">
        <f>I45*1000</f>
        <v>965686.27450980386</v>
      </c>
      <c r="K45" s="10"/>
      <c r="L45" s="10"/>
      <c r="M45" s="15"/>
      <c r="N45" s="15"/>
      <c r="O45" s="29">
        <f t="shared" si="17"/>
        <v>0.71912013536379016</v>
      </c>
      <c r="P45" s="29">
        <f t="shared" si="18"/>
        <v>0.28003384094754652</v>
      </c>
    </row>
    <row r="46" spans="1:16" ht="15.75" thickBot="1" x14ac:dyDescent="0.3">
      <c r="A46" s="8" t="s">
        <v>85</v>
      </c>
      <c r="B46" s="4">
        <f>$B$24</f>
        <v>24.48</v>
      </c>
      <c r="C46" s="8">
        <v>1</v>
      </c>
      <c r="D46" s="8">
        <f>B46*C46</f>
        <v>24.48</v>
      </c>
      <c r="E46" s="2">
        <v>20</v>
      </c>
      <c r="F46" s="8">
        <v>1276</v>
      </c>
      <c r="G46" s="8">
        <v>892</v>
      </c>
      <c r="H46" s="8">
        <v>380</v>
      </c>
      <c r="I46" s="8">
        <f>((F46/D46)*E46)</f>
        <v>1042.4836601307188</v>
      </c>
      <c r="J46" s="9">
        <f>I46*1000</f>
        <v>1042483.6601307188</v>
      </c>
      <c r="K46" s="10">
        <f>AVERAGE(J45:J46)</f>
        <v>1004084.9673202613</v>
      </c>
      <c r="L46" s="10">
        <f>K46-$K$7</f>
        <v>994185.82649097475</v>
      </c>
      <c r="M46" s="15"/>
      <c r="N46" s="15"/>
      <c r="O46" s="29">
        <f t="shared" si="17"/>
        <v>0.69905956112852663</v>
      </c>
      <c r="P46" s="29">
        <f t="shared" si="18"/>
        <v>0.29780564263322884</v>
      </c>
    </row>
    <row r="47" spans="1:16" ht="15.75" thickBot="1" x14ac:dyDescent="0.3">
      <c r="L47" s="20" t="s">
        <v>91</v>
      </c>
      <c r="M47" s="21">
        <f>AVERAGE(L44,L46)</f>
        <v>980501.18596809905</v>
      </c>
      <c r="N47" s="21">
        <f>STDEV(L44,L46)</f>
        <v>19353.004223651267</v>
      </c>
      <c r="O47" s="28">
        <f>AVERAGE(O43:O46)</f>
        <v>0.71381509885460059</v>
      </c>
      <c r="P47" s="28">
        <f>AVERAGE(P43:P46)</f>
        <v>0.28414013152308537</v>
      </c>
    </row>
    <row r="49" spans="1:16" x14ac:dyDescent="0.25">
      <c r="A49" s="8" t="s">
        <v>86</v>
      </c>
      <c r="B49" s="4">
        <f>$B$24</f>
        <v>24.48</v>
      </c>
      <c r="C49" s="8">
        <v>1</v>
      </c>
      <c r="D49" s="8">
        <f>B49*C49</f>
        <v>24.48</v>
      </c>
      <c r="E49" s="2">
        <v>20</v>
      </c>
      <c r="F49" s="8">
        <v>1067</v>
      </c>
      <c r="G49" s="8">
        <v>813</v>
      </c>
      <c r="H49" s="8">
        <v>252</v>
      </c>
      <c r="I49" s="8">
        <f>((F49/D49)*E49)</f>
        <v>871.73202614379079</v>
      </c>
      <c r="J49" s="9">
        <f>I49*1000</f>
        <v>871732.0261437908</v>
      </c>
      <c r="K49" s="10"/>
      <c r="L49" s="10"/>
      <c r="M49" s="15"/>
      <c r="N49" s="15"/>
      <c r="O49" s="29">
        <f>G49/F49</f>
        <v>0.76194939081537016</v>
      </c>
      <c r="P49" s="29">
        <f>H49/F49</f>
        <v>0.23617619493908154</v>
      </c>
    </row>
    <row r="50" spans="1:16" x14ac:dyDescent="0.25">
      <c r="A50" s="8" t="s">
        <v>87</v>
      </c>
      <c r="B50" s="4">
        <f>$B$24</f>
        <v>24.48</v>
      </c>
      <c r="C50" s="8">
        <v>1</v>
      </c>
      <c r="D50" s="8">
        <f>B50*C50</f>
        <v>24.48</v>
      </c>
      <c r="E50" s="2">
        <v>20</v>
      </c>
      <c r="F50" s="8">
        <v>1499</v>
      </c>
      <c r="G50" s="8">
        <v>1175</v>
      </c>
      <c r="H50" s="8">
        <v>320</v>
      </c>
      <c r="I50" s="8">
        <f>((F50/D50)*E50)</f>
        <v>1224.6732026143791</v>
      </c>
      <c r="J50" s="9">
        <f>I50*1000</f>
        <v>1224673.2026143791</v>
      </c>
      <c r="K50" s="10">
        <f>AVERAGE(J49:J50)</f>
        <v>1048202.6143790849</v>
      </c>
      <c r="L50" s="10">
        <f>K50-$K$7</f>
        <v>1038303.4735497984</v>
      </c>
      <c r="M50" s="15"/>
      <c r="N50" s="15"/>
      <c r="O50" s="29">
        <f t="shared" ref="O50:O52" si="19">G50/F50</f>
        <v>0.78385590393595728</v>
      </c>
      <c r="P50" s="29">
        <f t="shared" ref="P50:P52" si="20">H50/F50</f>
        <v>0.2134756504336224</v>
      </c>
    </row>
    <row r="51" spans="1:16" x14ac:dyDescent="0.25">
      <c r="A51" s="8" t="s">
        <v>88</v>
      </c>
      <c r="B51" s="4">
        <f>$B$24</f>
        <v>24.48</v>
      </c>
      <c r="C51" s="8">
        <v>1</v>
      </c>
      <c r="D51" s="8">
        <f>B51*C51</f>
        <v>24.48</v>
      </c>
      <c r="E51" s="2">
        <v>20</v>
      </c>
      <c r="F51" s="8">
        <v>1527</v>
      </c>
      <c r="G51" s="8">
        <v>1209</v>
      </c>
      <c r="H51" s="8">
        <v>317</v>
      </c>
      <c r="I51" s="8">
        <f>((F51/D51)*E51)</f>
        <v>1247.5490196078431</v>
      </c>
      <c r="J51" s="9">
        <f>I51*1000</f>
        <v>1247549.0196078431</v>
      </c>
      <c r="K51" s="10"/>
      <c r="L51" s="10"/>
      <c r="M51" s="15"/>
      <c r="N51" s="15"/>
      <c r="O51" s="29">
        <f t="shared" si="19"/>
        <v>0.79174852652259331</v>
      </c>
      <c r="P51" s="29">
        <f t="shared" si="20"/>
        <v>0.20759659462999344</v>
      </c>
    </row>
    <row r="52" spans="1:16" ht="15.75" thickBot="1" x14ac:dyDescent="0.3">
      <c r="A52" s="8" t="s">
        <v>89</v>
      </c>
      <c r="B52" s="4">
        <f>$B$24</f>
        <v>24.48</v>
      </c>
      <c r="C52" s="8">
        <v>1</v>
      </c>
      <c r="D52" s="8">
        <f>B52*C52</f>
        <v>24.48</v>
      </c>
      <c r="E52" s="2">
        <v>20</v>
      </c>
      <c r="F52" s="8">
        <v>1546</v>
      </c>
      <c r="G52" s="8">
        <v>1227</v>
      </c>
      <c r="H52" s="8">
        <v>319</v>
      </c>
      <c r="I52" s="8">
        <f>((F52/D52)*E52)</f>
        <v>1263.0718954248366</v>
      </c>
      <c r="J52" s="9">
        <f>I52*1000</f>
        <v>1263071.8954248365</v>
      </c>
      <c r="K52" s="10">
        <f>AVERAGE(J51:J52)</f>
        <v>1255310.4575163398</v>
      </c>
      <c r="L52" s="10">
        <f>K52-$K$7</f>
        <v>1245411.3166870533</v>
      </c>
      <c r="M52" s="15"/>
      <c r="N52" s="15"/>
      <c r="O52" s="29">
        <f t="shared" si="19"/>
        <v>0.79366106080206988</v>
      </c>
      <c r="P52" s="29">
        <f t="shared" si="20"/>
        <v>0.20633893919793014</v>
      </c>
    </row>
    <row r="53" spans="1:16" ht="15.75" thickBot="1" x14ac:dyDescent="0.3">
      <c r="L53" s="20" t="s">
        <v>92</v>
      </c>
      <c r="M53" s="21">
        <f>AVERAGE(L50,L52)</f>
        <v>1141857.3951184258</v>
      </c>
      <c r="N53" s="21">
        <f>STDEV(L50,L52)</f>
        <v>146447.36031927273</v>
      </c>
      <c r="O53" s="28">
        <f>AVERAGE(O49:O52)</f>
        <v>0.7828037205189976</v>
      </c>
      <c r="P53" s="28">
        <f>AVERAGE(P49:P52)</f>
        <v>0.21589684480015689</v>
      </c>
    </row>
    <row r="56" spans="1:16" ht="18.75" x14ac:dyDescent="0.35">
      <c r="A56" s="1" t="s">
        <v>0</v>
      </c>
      <c r="B56" s="2" t="s">
        <v>1</v>
      </c>
      <c r="C56" s="2" t="s">
        <v>2</v>
      </c>
      <c r="D56" s="2" t="s">
        <v>3</v>
      </c>
      <c r="E56" s="2" t="s">
        <v>4</v>
      </c>
      <c r="F56" s="2" t="s">
        <v>5</v>
      </c>
      <c r="G56" s="2"/>
      <c r="H56" s="2"/>
      <c r="I56" s="2" t="s">
        <v>8</v>
      </c>
      <c r="J56" s="2" t="s">
        <v>9</v>
      </c>
      <c r="K56" s="2" t="s">
        <v>11</v>
      </c>
      <c r="L56" s="42" t="s">
        <v>10</v>
      </c>
      <c r="M56" s="38"/>
      <c r="N56" s="38"/>
      <c r="O56" s="46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43"/>
      <c r="M57" s="37"/>
      <c r="N57" s="37"/>
      <c r="O57" s="37"/>
    </row>
    <row r="58" spans="1:16" x14ac:dyDescent="0.25">
      <c r="A58" s="4" t="s">
        <v>72</v>
      </c>
      <c r="B58" s="4">
        <v>24.48</v>
      </c>
      <c r="C58" s="4">
        <v>1</v>
      </c>
      <c r="D58" s="4">
        <f>B58*C58</f>
        <v>24.48</v>
      </c>
      <c r="E58" s="4">
        <v>20</v>
      </c>
      <c r="F58" s="4">
        <v>108</v>
      </c>
      <c r="G58" s="4"/>
      <c r="H58" s="4"/>
      <c r="I58" s="4">
        <f t="shared" ref="I58:I61" si="21">((F58/D58)*E58)</f>
        <v>88.235294117647072</v>
      </c>
      <c r="J58" s="5">
        <f>I58*1000</f>
        <v>88235.294117647078</v>
      </c>
      <c r="K58" s="6"/>
      <c r="L58" s="44"/>
      <c r="M58" s="37"/>
      <c r="N58" s="37"/>
      <c r="O58" s="37"/>
    </row>
    <row r="59" spans="1:16" x14ac:dyDescent="0.25">
      <c r="A59" s="4" t="s">
        <v>93</v>
      </c>
      <c r="B59" s="4">
        <v>24.48</v>
      </c>
      <c r="C59" s="4">
        <v>1</v>
      </c>
      <c r="D59" s="4">
        <f>B59*C59</f>
        <v>24.48</v>
      </c>
      <c r="E59" s="4">
        <v>20</v>
      </c>
      <c r="F59" s="4">
        <v>88</v>
      </c>
      <c r="G59" s="4"/>
      <c r="H59" s="4"/>
      <c r="I59" s="4">
        <f t="shared" si="21"/>
        <v>71.895424836601308</v>
      </c>
      <c r="J59" s="5">
        <f>I59*1000</f>
        <v>71895.424836601305</v>
      </c>
      <c r="K59" s="2"/>
      <c r="L59" s="44"/>
      <c r="M59" s="15"/>
      <c r="N59" s="15"/>
      <c r="O59" s="37"/>
    </row>
    <row r="60" spans="1:16" x14ac:dyDescent="0.25">
      <c r="A60" s="4" t="s">
        <v>94</v>
      </c>
      <c r="B60" s="4">
        <v>24.48</v>
      </c>
      <c r="C60" s="4">
        <v>1</v>
      </c>
      <c r="D60" s="4">
        <f>B60*C60</f>
        <v>24.48</v>
      </c>
      <c r="E60" s="4">
        <v>20</v>
      </c>
      <c r="F60" s="4">
        <v>389</v>
      </c>
      <c r="G60" s="4"/>
      <c r="H60" s="4"/>
      <c r="I60" s="4">
        <f t="shared" si="21"/>
        <v>317.81045751633985</v>
      </c>
      <c r="J60" s="5">
        <f>I60*1000</f>
        <v>317810.45751633984</v>
      </c>
      <c r="K60" s="7"/>
      <c r="L60" s="44"/>
      <c r="M60" s="37"/>
      <c r="N60" s="37"/>
      <c r="O60" s="37"/>
    </row>
    <row r="61" spans="1:16" x14ac:dyDescent="0.25">
      <c r="A61" s="4" t="s">
        <v>95</v>
      </c>
      <c r="B61" s="4">
        <v>24.48</v>
      </c>
      <c r="C61" s="4">
        <v>1</v>
      </c>
      <c r="D61" s="4">
        <f>B61*C61</f>
        <v>24.48</v>
      </c>
      <c r="E61" s="4">
        <v>20</v>
      </c>
      <c r="F61" s="4">
        <v>411</v>
      </c>
      <c r="G61" s="4"/>
      <c r="H61" s="4"/>
      <c r="I61" s="4">
        <f t="shared" si="21"/>
        <v>335.78431372549016</v>
      </c>
      <c r="J61" s="5">
        <f>I61*1000</f>
        <v>335784.31372549018</v>
      </c>
      <c r="K61" s="7"/>
      <c r="L61" s="44"/>
      <c r="M61" s="18"/>
      <c r="N61" s="18"/>
      <c r="O61" s="37"/>
    </row>
    <row r="62" spans="1:16" x14ac:dyDescent="0.25">
      <c r="A62" s="4"/>
      <c r="B62" s="4"/>
      <c r="C62" s="4"/>
      <c r="D62" s="4"/>
      <c r="E62" s="4"/>
      <c r="F62" s="4"/>
      <c r="G62" s="4"/>
      <c r="H62" s="4"/>
      <c r="I62" s="4"/>
      <c r="J62" s="5"/>
      <c r="K62" s="7">
        <f>AVERAGE(J58:J61)</f>
        <v>203431.37254901958</v>
      </c>
      <c r="L62" s="44"/>
      <c r="M62" s="18"/>
      <c r="N62" s="18"/>
      <c r="O62" s="37"/>
    </row>
    <row r="63" spans="1:16" x14ac:dyDescent="0.25">
      <c r="M63" s="18"/>
      <c r="N63" s="18"/>
      <c r="O63" s="37"/>
    </row>
    <row r="64" spans="1:16" x14ac:dyDescent="0.25">
      <c r="M64" s="18"/>
      <c r="N64" s="18"/>
      <c r="O64" s="46"/>
    </row>
    <row r="65" spans="1:15" x14ac:dyDescent="0.25">
      <c r="A65" s="8" t="s">
        <v>96</v>
      </c>
      <c r="B65" s="4">
        <f>$B$24</f>
        <v>24.48</v>
      </c>
      <c r="C65" s="8">
        <v>1</v>
      </c>
      <c r="D65" s="8">
        <f>B65*C65</f>
        <v>24.48</v>
      </c>
      <c r="E65" s="2">
        <v>20</v>
      </c>
      <c r="F65" s="8">
        <v>1035</v>
      </c>
      <c r="G65" s="8"/>
      <c r="H65" s="8"/>
      <c r="I65" s="8">
        <f>((F65/D65)*E65)</f>
        <v>845.58823529411768</v>
      </c>
      <c r="J65" s="9">
        <f>I65*1000</f>
        <v>845588.23529411771</v>
      </c>
      <c r="K65" s="10"/>
      <c r="L65" s="45"/>
      <c r="M65" s="37"/>
      <c r="N65" s="37"/>
      <c r="O65" s="37"/>
    </row>
    <row r="66" spans="1:15" x14ac:dyDescent="0.25">
      <c r="A66" s="8" t="s">
        <v>97</v>
      </c>
      <c r="B66" s="4">
        <f>$B$24</f>
        <v>24.48</v>
      </c>
      <c r="C66" s="8">
        <v>1</v>
      </c>
      <c r="D66" s="8">
        <f>B66*C66</f>
        <v>24.48</v>
      </c>
      <c r="E66" s="2">
        <v>20</v>
      </c>
      <c r="F66" s="8">
        <v>2114</v>
      </c>
      <c r="G66" s="8"/>
      <c r="H66" s="8"/>
      <c r="I66" s="8">
        <f>((F66/D66)*E66)</f>
        <v>1727.1241830065358</v>
      </c>
      <c r="J66" s="9">
        <f>I66*1000</f>
        <v>1727124.1830065357</v>
      </c>
      <c r="K66" s="10">
        <f>AVERAGE(J65:J66)</f>
        <v>1286356.2091503267</v>
      </c>
      <c r="L66" s="10">
        <f>K66-$K$7</f>
        <v>1276457.0683210401</v>
      </c>
    </row>
    <row r="67" spans="1:15" x14ac:dyDescent="0.25">
      <c r="A67" s="8" t="s">
        <v>98</v>
      </c>
      <c r="B67" s="4">
        <f>$B$24</f>
        <v>24.48</v>
      </c>
      <c r="C67" s="8">
        <v>1</v>
      </c>
      <c r="D67" s="8">
        <f>B67*C67</f>
        <v>24.48</v>
      </c>
      <c r="E67" s="2">
        <v>20</v>
      </c>
      <c r="F67" s="8">
        <v>2190</v>
      </c>
      <c r="G67" s="8"/>
      <c r="H67" s="8"/>
      <c r="I67" s="8">
        <f>((F67/D67)*E67)</f>
        <v>1789.2156862745096</v>
      </c>
      <c r="J67" s="9">
        <f>I67*1000</f>
        <v>1789215.6862745096</v>
      </c>
      <c r="K67" s="10"/>
      <c r="L67" s="10"/>
    </row>
    <row r="68" spans="1:15" ht="15.75" thickBot="1" x14ac:dyDescent="0.3">
      <c r="A68" s="8" t="s">
        <v>99</v>
      </c>
      <c r="B68" s="4">
        <f>$B$24</f>
        <v>24.48</v>
      </c>
      <c r="C68" s="8">
        <v>1</v>
      </c>
      <c r="D68" s="8">
        <f>B68*C68</f>
        <v>24.48</v>
      </c>
      <c r="E68" s="2">
        <v>20</v>
      </c>
      <c r="F68" s="8">
        <v>2206</v>
      </c>
      <c r="G68" s="8"/>
      <c r="H68" s="8"/>
      <c r="I68" s="8">
        <f>((F68/D68)*E68)</f>
        <v>1802.2875816993464</v>
      </c>
      <c r="J68" s="9">
        <f>I68*1000</f>
        <v>1802287.5816993464</v>
      </c>
      <c r="K68" s="10">
        <f>AVERAGE(J67:J68)</f>
        <v>1795751.633986928</v>
      </c>
      <c r="L68" s="10">
        <f>K68-$K$7</f>
        <v>1785852.4931576415</v>
      </c>
    </row>
    <row r="69" spans="1:15" ht="15.75" thickBot="1" x14ac:dyDescent="0.3">
      <c r="L69" s="20" t="s">
        <v>90</v>
      </c>
      <c r="M69" s="21">
        <f>AVERAGE(L66,L68)</f>
        <v>1531154.7807393409</v>
      </c>
      <c r="N69" s="21">
        <f>STDEV(L66,L68)</f>
        <v>360196.95920736267</v>
      </c>
    </row>
    <row r="72" spans="1:15" x14ac:dyDescent="0.25">
      <c r="A72" s="8" t="s">
        <v>100</v>
      </c>
      <c r="B72" s="4">
        <f>$B$24</f>
        <v>24.48</v>
      </c>
      <c r="C72" s="8">
        <v>1</v>
      </c>
      <c r="D72" s="8">
        <f>B72*C72</f>
        <v>24.48</v>
      </c>
      <c r="E72" s="2">
        <v>20</v>
      </c>
      <c r="F72" s="8">
        <v>1809</v>
      </c>
      <c r="G72" s="8"/>
      <c r="H72" s="8"/>
      <c r="I72" s="8">
        <f>((F72/D72)*E72)</f>
        <v>1477.9411764705881</v>
      </c>
      <c r="J72" s="9">
        <f>I72*1000</f>
        <v>1477941.176470588</v>
      </c>
      <c r="K72" s="10"/>
      <c r="L72" s="10"/>
      <c r="M72" s="18"/>
      <c r="N72" s="46"/>
    </row>
    <row r="73" spans="1:15" x14ac:dyDescent="0.25">
      <c r="A73" s="8" t="s">
        <v>101</v>
      </c>
      <c r="B73" s="4">
        <f>$B$24</f>
        <v>24.48</v>
      </c>
      <c r="C73" s="8">
        <v>1</v>
      </c>
      <c r="D73" s="8">
        <f>B73*C73</f>
        <v>24.48</v>
      </c>
      <c r="E73" s="2">
        <v>20</v>
      </c>
      <c r="F73" s="8">
        <v>1836</v>
      </c>
      <c r="G73" s="8"/>
      <c r="H73" s="8"/>
      <c r="I73" s="8">
        <f>((F73/D73)*E73)</f>
        <v>1500</v>
      </c>
      <c r="J73" s="9">
        <f>I73*1000</f>
        <v>1500000</v>
      </c>
      <c r="K73" s="10">
        <f>AVERAGE(J72:J73)</f>
        <v>1488970.588235294</v>
      </c>
      <c r="L73" s="10">
        <f>K73-$K$7</f>
        <v>1479071.4474060074</v>
      </c>
    </row>
    <row r="74" spans="1:15" x14ac:dyDescent="0.25">
      <c r="A74" s="8" t="s">
        <v>102</v>
      </c>
      <c r="B74" s="4">
        <f>$B$24</f>
        <v>24.48</v>
      </c>
      <c r="C74" s="8">
        <v>1</v>
      </c>
      <c r="D74" s="8">
        <f>B74*C74</f>
        <v>24.48</v>
      </c>
      <c r="E74" s="2">
        <v>20</v>
      </c>
      <c r="F74" s="8">
        <v>2073</v>
      </c>
      <c r="G74" s="8"/>
      <c r="H74" s="8"/>
      <c r="I74" s="8">
        <f>((F74/D74)*E74)</f>
        <v>1693.6274509803923</v>
      </c>
      <c r="J74" s="9">
        <f>I74*1000</f>
        <v>1693627.4509803923</v>
      </c>
      <c r="K74" s="10"/>
      <c r="L74" s="10"/>
    </row>
    <row r="75" spans="1:15" ht="15.75" thickBot="1" x14ac:dyDescent="0.3">
      <c r="A75" s="8" t="s">
        <v>103</v>
      </c>
      <c r="B75" s="4">
        <f>$B$24</f>
        <v>24.48</v>
      </c>
      <c r="C75" s="8">
        <v>1</v>
      </c>
      <c r="D75" s="8">
        <f>B75*C75</f>
        <v>24.48</v>
      </c>
      <c r="E75" s="2">
        <v>20</v>
      </c>
      <c r="F75" s="8">
        <v>1906</v>
      </c>
      <c r="G75" s="8"/>
      <c r="H75" s="8"/>
      <c r="I75" s="8">
        <f>((F75/D75)*E75)</f>
        <v>1557.18954248366</v>
      </c>
      <c r="J75" s="9">
        <f>I75*1000</f>
        <v>1557189.5424836599</v>
      </c>
      <c r="K75" s="10">
        <f>AVERAGE(J74:J75)</f>
        <v>1625408.4967320261</v>
      </c>
      <c r="L75" s="10">
        <f>K75-$K$7</f>
        <v>1615509.3559027396</v>
      </c>
    </row>
    <row r="76" spans="1:15" ht="15.75" thickBot="1" x14ac:dyDescent="0.3">
      <c r="L76" s="20" t="s">
        <v>91</v>
      </c>
      <c r="M76" s="21">
        <f>AVERAGE(L73,L75)</f>
        <v>1547290.4016543734</v>
      </c>
      <c r="N76" s="21">
        <f>STDEV(L73,L75)</f>
        <v>96476.170308948946</v>
      </c>
    </row>
    <row r="79" spans="1:15" x14ac:dyDescent="0.25">
      <c r="M79" s="18"/>
      <c r="N79" s="46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B27" workbookViewId="0">
      <selection activeCell="L61" sqref="L61:P65"/>
    </sheetView>
  </sheetViews>
  <sheetFormatPr defaultRowHeight="15" x14ac:dyDescent="0.25"/>
  <cols>
    <col min="1" max="1" width="16.28515625" bestFit="1" customWidth="1"/>
    <col min="5" max="5" width="14.140625" bestFit="1" customWidth="1"/>
    <col min="11" max="11" width="17.5703125" bestFit="1" customWidth="1"/>
    <col min="12" max="12" width="20.28515625" bestFit="1" customWidth="1"/>
  </cols>
  <sheetData>
    <row r="1" spans="1:16" ht="18.7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122</v>
      </c>
      <c r="H1" s="2" t="s">
        <v>123</v>
      </c>
      <c r="I1" s="2" t="s">
        <v>8</v>
      </c>
      <c r="J1" s="2" t="s">
        <v>9</v>
      </c>
      <c r="K1" s="2" t="s">
        <v>11</v>
      </c>
      <c r="L1" s="3" t="s">
        <v>10</v>
      </c>
      <c r="M1" s="3" t="s">
        <v>6</v>
      </c>
      <c r="N1" s="3"/>
      <c r="O1" s="2" t="s">
        <v>124</v>
      </c>
      <c r="P1" s="2" t="s">
        <v>125</v>
      </c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2"/>
      <c r="P2" s="2"/>
    </row>
    <row r="3" spans="1:16" x14ac:dyDescent="0.25">
      <c r="A3" s="4" t="s">
        <v>104</v>
      </c>
      <c r="B3" s="4">
        <v>35.43</v>
      </c>
      <c r="C3" s="4">
        <v>1</v>
      </c>
      <c r="D3" s="4">
        <f>B3*C3</f>
        <v>35.43</v>
      </c>
      <c r="E3" s="4">
        <v>20</v>
      </c>
      <c r="F3" s="4">
        <v>44</v>
      </c>
      <c r="G3" s="4">
        <v>41</v>
      </c>
      <c r="H3" s="4">
        <v>3</v>
      </c>
      <c r="I3" s="4">
        <f>((F3/D3)*E3)</f>
        <v>24.837708156929157</v>
      </c>
      <c r="J3" s="5">
        <f>I3*1000</f>
        <v>24837.708156929159</v>
      </c>
      <c r="K3" s="6"/>
      <c r="L3" s="6"/>
      <c r="M3" s="6"/>
      <c r="N3" s="6"/>
      <c r="O3" s="29"/>
      <c r="P3" s="29"/>
    </row>
    <row r="4" spans="1:16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0">
        <f>AVERAGE(J3:J3)</f>
        <v>24837.708156929159</v>
      </c>
      <c r="L4" s="6"/>
      <c r="M4" s="6"/>
      <c r="N4" s="6"/>
      <c r="O4" s="29"/>
      <c r="P4" s="29"/>
    </row>
    <row r="5" spans="1:16" x14ac:dyDescent="0.25">
      <c r="A5" s="4" t="s">
        <v>105</v>
      </c>
      <c r="B5" s="4"/>
      <c r="C5" s="4"/>
      <c r="D5" s="4"/>
      <c r="E5" s="4"/>
      <c r="F5" s="4"/>
      <c r="G5" s="4"/>
      <c r="H5" s="4"/>
      <c r="I5" s="4"/>
      <c r="J5" s="5"/>
      <c r="K5" s="7"/>
      <c r="L5" s="6"/>
      <c r="M5" s="6"/>
      <c r="N5" s="6"/>
      <c r="O5" s="29"/>
      <c r="P5" s="29"/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5"/>
      <c r="K6" s="7"/>
      <c r="L6" s="6"/>
      <c r="M6" s="6"/>
      <c r="N6" s="6"/>
      <c r="O6" s="29"/>
      <c r="P6" s="29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5"/>
      <c r="K7" s="7">
        <f>AVERAGE(J3)</f>
        <v>24837.708156929159</v>
      </c>
      <c r="L7" s="6"/>
      <c r="M7" s="6"/>
      <c r="N7" s="6"/>
      <c r="O7" s="28"/>
      <c r="P7" s="28"/>
    </row>
    <row r="8" spans="1:16" s="37" customFormat="1" x14ac:dyDescent="0.25">
      <c r="A8" s="18"/>
      <c r="B8" s="18"/>
      <c r="C8" s="18"/>
      <c r="D8" s="18"/>
      <c r="E8" s="18"/>
      <c r="F8" s="18"/>
      <c r="G8" s="18"/>
      <c r="H8" s="18"/>
      <c r="I8" s="18"/>
      <c r="J8" s="12"/>
      <c r="K8" s="12"/>
      <c r="L8" s="18"/>
      <c r="M8" s="18"/>
      <c r="N8" s="18"/>
      <c r="O8" s="18"/>
    </row>
    <row r="9" spans="1:16" x14ac:dyDescent="0.25">
      <c r="A9" s="8" t="s">
        <v>109</v>
      </c>
      <c r="B9" s="8">
        <f>B3</f>
        <v>35.43</v>
      </c>
      <c r="C9" s="8">
        <v>1</v>
      </c>
      <c r="D9" s="8">
        <f>B9*C9</f>
        <v>35.43</v>
      </c>
      <c r="E9" s="2">
        <v>20</v>
      </c>
      <c r="F9" s="8">
        <v>9188</v>
      </c>
      <c r="G9" s="8">
        <v>6047</v>
      </c>
      <c r="H9" s="8">
        <v>3125</v>
      </c>
      <c r="I9" s="8">
        <f t="shared" ref="I9:I12" si="0">((F9/D9)*E9)</f>
        <v>5186.5650578605701</v>
      </c>
      <c r="J9" s="9">
        <f>I9*1000</f>
        <v>5186565.05786057</v>
      </c>
      <c r="K9" s="10"/>
      <c r="L9" s="10"/>
      <c r="M9" s="15"/>
      <c r="N9" s="15"/>
      <c r="O9" s="29">
        <f>G9/F9</f>
        <v>0.65814105354810626</v>
      </c>
      <c r="P9" s="29">
        <f>H9/F9</f>
        <v>0.34011754462342186</v>
      </c>
    </row>
    <row r="10" spans="1:16" x14ac:dyDescent="0.25">
      <c r="A10" s="8" t="s">
        <v>106</v>
      </c>
      <c r="B10" s="8">
        <f>$B$9</f>
        <v>35.43</v>
      </c>
      <c r="C10" s="8">
        <v>1</v>
      </c>
      <c r="D10" s="8">
        <f>B10*C10</f>
        <v>35.43</v>
      </c>
      <c r="E10" s="2">
        <v>20</v>
      </c>
      <c r="F10" s="8">
        <v>8248</v>
      </c>
      <c r="G10" s="8">
        <v>5294</v>
      </c>
      <c r="H10" s="8">
        <v>2938</v>
      </c>
      <c r="I10" s="8">
        <f t="shared" si="0"/>
        <v>4655.9412926898112</v>
      </c>
      <c r="J10" s="9">
        <f>I10*1000</f>
        <v>4655941.2926898114</v>
      </c>
      <c r="K10" s="10">
        <f>AVERAGE(J9:J10)</f>
        <v>4921253.1752751907</v>
      </c>
      <c r="L10" s="10">
        <f>K10-$K$4</f>
        <v>4896415.4671182614</v>
      </c>
      <c r="M10" s="15"/>
      <c r="N10" s="15"/>
      <c r="O10" s="29">
        <f t="shared" ref="O10:O12" si="1">G10/F10</f>
        <v>0.64185257032007759</v>
      </c>
      <c r="P10" s="29">
        <f t="shared" ref="P10:P12" si="2">H10/F10</f>
        <v>0.3562075654704171</v>
      </c>
    </row>
    <row r="11" spans="1:16" x14ac:dyDescent="0.25">
      <c r="A11" s="8" t="s">
        <v>107</v>
      </c>
      <c r="B11" s="8">
        <f t="shared" ref="B11:B12" si="3">$B$9</f>
        <v>35.43</v>
      </c>
      <c r="C11" s="8">
        <v>1</v>
      </c>
      <c r="D11" s="8">
        <f>B11*C11</f>
        <v>35.43</v>
      </c>
      <c r="E11" s="2">
        <v>20</v>
      </c>
      <c r="F11" s="8">
        <v>10581</v>
      </c>
      <c r="G11" s="8">
        <v>6886</v>
      </c>
      <c r="H11" s="8">
        <v>3673</v>
      </c>
      <c r="I11" s="8">
        <f t="shared" si="0"/>
        <v>5972.9043183742588</v>
      </c>
      <c r="J11" s="9">
        <f>I11*1000</f>
        <v>5972904.3183742585</v>
      </c>
      <c r="K11" s="10"/>
      <c r="L11" s="10"/>
      <c r="M11" s="15"/>
      <c r="N11" s="15"/>
      <c r="O11" s="29">
        <f t="shared" si="1"/>
        <v>0.65078915036385976</v>
      </c>
      <c r="P11" s="29">
        <f t="shared" si="2"/>
        <v>0.34713165107267746</v>
      </c>
    </row>
    <row r="12" spans="1:16" ht="15.75" thickBot="1" x14ac:dyDescent="0.3">
      <c r="A12" s="8" t="s">
        <v>108</v>
      </c>
      <c r="B12" s="8">
        <f t="shared" si="3"/>
        <v>35.43</v>
      </c>
      <c r="C12" s="8">
        <v>1</v>
      </c>
      <c r="D12" s="8">
        <f>B12*C12</f>
        <v>35.43</v>
      </c>
      <c r="E12" s="2">
        <v>20</v>
      </c>
      <c r="F12" s="8">
        <v>10275</v>
      </c>
      <c r="G12" s="8">
        <v>6659</v>
      </c>
      <c r="H12" s="8">
        <v>3595</v>
      </c>
      <c r="I12" s="8">
        <f t="shared" si="0"/>
        <v>5800.1693480101603</v>
      </c>
      <c r="J12" s="9">
        <f>I12*1000</f>
        <v>5800169.34801016</v>
      </c>
      <c r="K12" s="10">
        <f>AVERAGE(J11:J12)</f>
        <v>5886536.8331922088</v>
      </c>
      <c r="L12" s="10">
        <f>K12-$K$4</f>
        <v>5861699.1250352794</v>
      </c>
      <c r="M12" s="15"/>
      <c r="N12" s="15"/>
      <c r="O12" s="29">
        <f t="shared" si="1"/>
        <v>0.64807785888077862</v>
      </c>
      <c r="P12" s="29">
        <f t="shared" si="2"/>
        <v>0.34987834549878344</v>
      </c>
    </row>
    <row r="13" spans="1:16" ht="15.75" thickBot="1" x14ac:dyDescent="0.3">
      <c r="A13" s="14"/>
      <c r="B13" s="13"/>
      <c r="C13" s="14"/>
      <c r="D13" s="14"/>
      <c r="E13" s="11"/>
      <c r="F13" s="14"/>
      <c r="G13" s="14"/>
      <c r="H13" s="14"/>
      <c r="I13" s="14"/>
      <c r="J13" s="16"/>
      <c r="K13" s="15"/>
      <c r="L13" s="20" t="s">
        <v>110</v>
      </c>
      <c r="M13" s="21">
        <f>AVERAGE(L10,L12)</f>
        <v>5379057.2960767709</v>
      </c>
      <c r="N13" s="21">
        <f>STDEV(L10,L12)</f>
        <v>682558.62028167909</v>
      </c>
      <c r="O13" s="28">
        <f>AVERAGE(O9:O12)</f>
        <v>0.64971515827820558</v>
      </c>
      <c r="P13" s="28">
        <f>AVERAGE(P9:P12)</f>
        <v>0.34833377666632498</v>
      </c>
    </row>
    <row r="14" spans="1:16" x14ac:dyDescent="0.25">
      <c r="F14" s="25"/>
      <c r="G14" s="25"/>
      <c r="H14" s="25"/>
    </row>
    <row r="16" spans="1:16" x14ac:dyDescent="0.25">
      <c r="A16" s="8" t="s">
        <v>67</v>
      </c>
      <c r="B16" s="8">
        <f>B9</f>
        <v>35.43</v>
      </c>
      <c r="C16" s="8">
        <v>1</v>
      </c>
      <c r="D16" s="8">
        <f>B16*C16</f>
        <v>35.43</v>
      </c>
      <c r="E16" s="2">
        <v>20</v>
      </c>
      <c r="F16" s="8">
        <v>2730</v>
      </c>
      <c r="G16" s="8">
        <v>2599</v>
      </c>
      <c r="H16" s="8">
        <v>130</v>
      </c>
      <c r="I16" s="8">
        <f t="shared" ref="I16:I19" si="4">((F16/D16)*E16)</f>
        <v>1541.0668924640136</v>
      </c>
      <c r="J16" s="9">
        <f>I16*1000</f>
        <v>1541066.8924640135</v>
      </c>
      <c r="K16" s="10"/>
      <c r="L16" s="10"/>
      <c r="M16" s="15"/>
      <c r="N16" s="15"/>
      <c r="O16" s="29">
        <f>G16/F16</f>
        <v>0.95201465201465196</v>
      </c>
      <c r="P16" s="29">
        <f>H16/F16</f>
        <v>4.7619047619047616E-2</v>
      </c>
    </row>
    <row r="17" spans="1:16" x14ac:dyDescent="0.25">
      <c r="A17" s="8" t="s">
        <v>68</v>
      </c>
      <c r="B17" s="8">
        <f>$B$9</f>
        <v>35.43</v>
      </c>
      <c r="C17" s="8">
        <v>1</v>
      </c>
      <c r="D17" s="8">
        <f>B17*C17</f>
        <v>35.43</v>
      </c>
      <c r="E17" s="2">
        <v>20</v>
      </c>
      <c r="F17" s="8">
        <v>2261</v>
      </c>
      <c r="G17" s="8">
        <v>2138</v>
      </c>
      <c r="H17" s="8">
        <v>118</v>
      </c>
      <c r="I17" s="8">
        <f t="shared" si="4"/>
        <v>1276.3195032458368</v>
      </c>
      <c r="J17" s="9">
        <f>I17*1000</f>
        <v>1276319.5032458368</v>
      </c>
      <c r="K17" s="10">
        <f>AVERAGE(J16:J17)</f>
        <v>1408693.1978549252</v>
      </c>
      <c r="L17" s="10">
        <f>K17-$K$4</f>
        <v>1383855.4896979961</v>
      </c>
      <c r="M17" s="15"/>
      <c r="N17" s="15"/>
      <c r="O17" s="29">
        <f t="shared" ref="O17:O19" si="5">G17/F17</f>
        <v>0.94559929234851836</v>
      </c>
      <c r="P17" s="29">
        <f t="shared" ref="P17:P19" si="6">H17/F17</f>
        <v>5.2189296771340113E-2</v>
      </c>
    </row>
    <row r="18" spans="1:16" x14ac:dyDescent="0.25">
      <c r="A18" s="8" t="s">
        <v>69</v>
      </c>
      <c r="B18" s="8">
        <f t="shared" ref="B18:B19" si="7">$B$9</f>
        <v>35.43</v>
      </c>
      <c r="C18" s="8">
        <v>1</v>
      </c>
      <c r="D18" s="8">
        <f>B18*C18</f>
        <v>35.43</v>
      </c>
      <c r="E18" s="2">
        <v>20</v>
      </c>
      <c r="F18" s="8">
        <v>2512</v>
      </c>
      <c r="G18" s="8">
        <v>2400</v>
      </c>
      <c r="H18" s="8">
        <v>111</v>
      </c>
      <c r="I18" s="8">
        <f t="shared" si="4"/>
        <v>1418.0073384137736</v>
      </c>
      <c r="J18" s="9">
        <f>I18*1000</f>
        <v>1418007.3384137736</v>
      </c>
      <c r="K18" s="10"/>
      <c r="L18" s="10"/>
      <c r="M18" s="15"/>
      <c r="N18" s="15"/>
      <c r="O18" s="29">
        <f t="shared" si="5"/>
        <v>0.95541401273885351</v>
      </c>
      <c r="P18" s="29">
        <f t="shared" si="6"/>
        <v>4.4187898089171972E-2</v>
      </c>
    </row>
    <row r="19" spans="1:16" ht="15.75" thickBot="1" x14ac:dyDescent="0.3">
      <c r="A19" s="8" t="s">
        <v>70</v>
      </c>
      <c r="B19" s="8">
        <f t="shared" si="7"/>
        <v>35.43</v>
      </c>
      <c r="C19" s="8">
        <v>1</v>
      </c>
      <c r="D19" s="8">
        <f>B19*C19</f>
        <v>35.43</v>
      </c>
      <c r="E19" s="2">
        <v>20</v>
      </c>
      <c r="F19" s="8">
        <v>24443</v>
      </c>
      <c r="G19" s="8">
        <v>2302</v>
      </c>
      <c r="H19" s="8">
        <v>139</v>
      </c>
      <c r="I19" s="8">
        <f t="shared" si="4"/>
        <v>13797.911374541349</v>
      </c>
      <c r="J19" s="9">
        <f>I19*1000</f>
        <v>13797911.37454135</v>
      </c>
      <c r="K19" s="10">
        <f>AVERAGE(J18:J19)</f>
        <v>7607959.3564775614</v>
      </c>
      <c r="L19" s="10">
        <f>K19-$K$4</f>
        <v>7583121.6483206321</v>
      </c>
      <c r="M19" s="15"/>
      <c r="N19" s="15"/>
      <c r="O19" s="29">
        <f t="shared" si="5"/>
        <v>9.4178292353639073E-2</v>
      </c>
      <c r="P19" s="29">
        <f t="shared" si="6"/>
        <v>5.6866996686167817E-3</v>
      </c>
    </row>
    <row r="20" spans="1:16" ht="15.75" thickBot="1" x14ac:dyDescent="0.3">
      <c r="A20" s="14"/>
      <c r="B20" s="13"/>
      <c r="C20" s="14"/>
      <c r="D20" s="14"/>
      <c r="E20" s="11"/>
      <c r="F20" s="14"/>
      <c r="G20" s="14"/>
      <c r="H20" s="14"/>
      <c r="I20" s="14"/>
      <c r="J20" s="16"/>
      <c r="K20" s="15"/>
      <c r="L20" s="20" t="s">
        <v>111</v>
      </c>
      <c r="M20" s="21">
        <f>AVERAGE(L17,L19)</f>
        <v>4483488.5690093143</v>
      </c>
      <c r="N20" s="21">
        <f>STDEV(L17,L19)</f>
        <v>4383543.1391423456</v>
      </c>
      <c r="O20" s="28">
        <f>AVERAGE(O16:O19)</f>
        <v>0.7368015623639157</v>
      </c>
      <c r="P20" s="28">
        <f>AVERAGE(P16:P19)</f>
        <v>3.7420735537044121E-2</v>
      </c>
    </row>
    <row r="22" spans="1:16" ht="18.75" x14ac:dyDescent="0.35">
      <c r="A22" s="1" t="s">
        <v>0</v>
      </c>
      <c r="B22" s="2" t="s">
        <v>1</v>
      </c>
      <c r="C22" s="2" t="s">
        <v>2</v>
      </c>
      <c r="D22" s="2" t="s">
        <v>3</v>
      </c>
      <c r="E22" s="2" t="s">
        <v>4</v>
      </c>
      <c r="F22" s="2" t="s">
        <v>5</v>
      </c>
      <c r="G22" s="2"/>
      <c r="H22" s="2"/>
      <c r="I22" s="2" t="s">
        <v>8</v>
      </c>
      <c r="J22" s="2" t="s">
        <v>9</v>
      </c>
      <c r="K22" s="2" t="s">
        <v>11</v>
      </c>
      <c r="L22" s="3" t="s">
        <v>10</v>
      </c>
      <c r="M22" s="3" t="s">
        <v>6</v>
      </c>
      <c r="N22" s="3"/>
      <c r="O22" s="2" t="s">
        <v>124</v>
      </c>
      <c r="P22" s="2" t="s">
        <v>125</v>
      </c>
    </row>
    <row r="23" spans="1:16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2"/>
      <c r="P23" s="2"/>
    </row>
    <row r="24" spans="1:16" x14ac:dyDescent="0.25">
      <c r="A24" s="4" t="s">
        <v>112</v>
      </c>
      <c r="B24" s="4">
        <f>B16</f>
        <v>35.43</v>
      </c>
      <c r="C24" s="4">
        <v>1</v>
      </c>
      <c r="D24" s="4">
        <f>B24*C24</f>
        <v>35.43</v>
      </c>
      <c r="E24" s="4">
        <v>20</v>
      </c>
      <c r="F24" s="4">
        <v>3</v>
      </c>
      <c r="G24" s="4">
        <v>3</v>
      </c>
      <c r="H24" s="4">
        <v>0</v>
      </c>
      <c r="I24" s="4">
        <f t="shared" ref="I24:I25" si="8">((F24/D24)*E24)</f>
        <v>1.6934801016088061</v>
      </c>
      <c r="J24" s="5">
        <f>I24*1000</f>
        <v>1693.4801016088061</v>
      </c>
      <c r="K24" s="6"/>
      <c r="L24" s="6"/>
      <c r="M24" s="6"/>
      <c r="N24" s="6"/>
      <c r="O24" s="29"/>
      <c r="P24" s="29"/>
    </row>
    <row r="25" spans="1:16" x14ac:dyDescent="0.25">
      <c r="A25" s="4" t="s">
        <v>113</v>
      </c>
      <c r="B25" s="4">
        <f>$B$3</f>
        <v>35.43</v>
      </c>
      <c r="C25" s="4">
        <v>1</v>
      </c>
      <c r="D25" s="4">
        <f>B25*C25</f>
        <v>35.43</v>
      </c>
      <c r="E25" s="4">
        <v>20</v>
      </c>
      <c r="F25" s="4">
        <v>2</v>
      </c>
      <c r="G25" s="4">
        <v>2</v>
      </c>
      <c r="H25" s="4"/>
      <c r="I25" s="4">
        <f t="shared" si="8"/>
        <v>1.1289867344058706</v>
      </c>
      <c r="J25" s="5">
        <f>I25*1000</f>
        <v>1128.9867344058707</v>
      </c>
      <c r="K25" s="2"/>
      <c r="L25" s="6"/>
      <c r="M25" s="6"/>
      <c r="N25" s="6"/>
      <c r="O25" s="29"/>
      <c r="P25" s="29"/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/>
      <c r="J26" s="5"/>
      <c r="K26" s="7">
        <f>AVERAGE(J24:J25)</f>
        <v>1411.2334180073385</v>
      </c>
      <c r="L26" s="6"/>
      <c r="M26" s="6"/>
      <c r="N26" s="6"/>
      <c r="O26" s="29"/>
      <c r="P26" s="29"/>
    </row>
    <row r="27" spans="1:16" x14ac:dyDescent="0.25">
      <c r="M27" s="18"/>
      <c r="N27" s="18"/>
    </row>
    <row r="28" spans="1:16" x14ac:dyDescent="0.25">
      <c r="A28" s="8" t="s">
        <v>114</v>
      </c>
      <c r="B28" s="4">
        <f>$B$24</f>
        <v>35.43</v>
      </c>
      <c r="C28" s="8">
        <v>1</v>
      </c>
      <c r="D28" s="8">
        <f>B28*C28</f>
        <v>35.43</v>
      </c>
      <c r="E28" s="2">
        <v>20</v>
      </c>
      <c r="F28" s="8">
        <v>3643</v>
      </c>
      <c r="G28" s="8">
        <v>1304</v>
      </c>
      <c r="H28" s="8">
        <v>2330</v>
      </c>
      <c r="I28" s="8">
        <f>((F28/D28)*E28)</f>
        <v>2056.4493367202936</v>
      </c>
      <c r="J28" s="9">
        <f>I28*1000</f>
        <v>2056449.3367202936</v>
      </c>
      <c r="K28" s="10"/>
      <c r="L28" s="10"/>
      <c r="M28" s="15"/>
      <c r="N28" s="15"/>
      <c r="O28" s="29">
        <f>G28/F28</f>
        <v>0.35794674718638486</v>
      </c>
      <c r="P28" s="29">
        <f>H28/F28</f>
        <v>0.63958276146033488</v>
      </c>
    </row>
    <row r="29" spans="1:16" x14ac:dyDescent="0.25">
      <c r="A29" s="8" t="s">
        <v>115</v>
      </c>
      <c r="B29" s="4">
        <f>$B$24</f>
        <v>35.43</v>
      </c>
      <c r="C29" s="8">
        <v>1</v>
      </c>
      <c r="D29" s="8">
        <f>B29*C29</f>
        <v>35.43</v>
      </c>
      <c r="E29" s="2">
        <v>20</v>
      </c>
      <c r="F29" s="8">
        <v>3589</v>
      </c>
      <c r="G29" s="8">
        <v>1216</v>
      </c>
      <c r="H29" s="8">
        <v>2368</v>
      </c>
      <c r="I29" s="8"/>
      <c r="J29" s="9"/>
      <c r="K29" s="10">
        <f>AVERAGE(J28:J29)</f>
        <v>2056449.3367202936</v>
      </c>
      <c r="L29" s="10">
        <f>K29-$K$26</f>
        <v>2055038.1033022862</v>
      </c>
      <c r="M29" s="15"/>
      <c r="N29" s="15"/>
      <c r="O29" s="29">
        <f t="shared" ref="O29:O31" si="9">G29/F29</f>
        <v>0.33881303984396766</v>
      </c>
      <c r="P29" s="29">
        <f t="shared" ref="P29:P31" si="10">H29/F29</f>
        <v>0.65979381443298968</v>
      </c>
    </row>
    <row r="30" spans="1:16" x14ac:dyDescent="0.25">
      <c r="A30" s="8" t="s">
        <v>116</v>
      </c>
      <c r="B30" s="4">
        <f>$B$24</f>
        <v>35.43</v>
      </c>
      <c r="C30" s="8">
        <v>1</v>
      </c>
      <c r="D30" s="8">
        <f>B30*C30</f>
        <v>35.43</v>
      </c>
      <c r="E30" s="2">
        <v>20</v>
      </c>
      <c r="F30" s="8">
        <v>4920</v>
      </c>
      <c r="G30" s="8">
        <v>1590</v>
      </c>
      <c r="H30" s="8">
        <v>3318</v>
      </c>
      <c r="I30" s="8">
        <f>((F30/D30)*E30)</f>
        <v>2777.3073666384421</v>
      </c>
      <c r="J30" s="9">
        <f>I30*1000</f>
        <v>2777307.366638442</v>
      </c>
      <c r="K30" s="10"/>
      <c r="L30" s="10"/>
      <c r="M30" s="15"/>
      <c r="N30" s="15"/>
      <c r="O30" s="29">
        <f t="shared" si="9"/>
        <v>0.32317073170731708</v>
      </c>
      <c r="P30" s="29">
        <f t="shared" si="10"/>
        <v>0.67439024390243907</v>
      </c>
    </row>
    <row r="31" spans="1:16" ht="15.75" thickBot="1" x14ac:dyDescent="0.3">
      <c r="A31" s="8" t="s">
        <v>117</v>
      </c>
      <c r="B31" s="4">
        <f>$B$24</f>
        <v>35.43</v>
      </c>
      <c r="C31" s="8">
        <v>1</v>
      </c>
      <c r="D31" s="8">
        <f>B31*C31</f>
        <v>35.43</v>
      </c>
      <c r="E31" s="2">
        <v>20</v>
      </c>
      <c r="F31" s="8">
        <v>4638</v>
      </c>
      <c r="G31" s="8">
        <v>1594</v>
      </c>
      <c r="H31" s="8">
        <v>3027</v>
      </c>
      <c r="I31" s="8">
        <f>((F31/D31)*E31)</f>
        <v>2618.1202370872143</v>
      </c>
      <c r="J31" s="9">
        <f>I31*1000</f>
        <v>2618120.2370872144</v>
      </c>
      <c r="K31" s="10">
        <f>AVERAGE(J30:J31)</f>
        <v>2697713.8018628284</v>
      </c>
      <c r="L31" s="10">
        <f>K31-$K$26</f>
        <v>2696302.5684448211</v>
      </c>
      <c r="M31" s="15"/>
      <c r="N31" s="15"/>
      <c r="O31" s="29">
        <f t="shared" si="9"/>
        <v>0.3436826218197499</v>
      </c>
      <c r="P31" s="29">
        <f t="shared" si="10"/>
        <v>0.65265200517464428</v>
      </c>
    </row>
    <row r="32" spans="1:16" ht="15.75" thickBot="1" x14ac:dyDescent="0.3">
      <c r="L32" s="20" t="s">
        <v>127</v>
      </c>
      <c r="M32" s="21">
        <f>AVERAGE(L29,L31)</f>
        <v>2375670.3358735535</v>
      </c>
      <c r="N32" s="21">
        <f>STDEV(L29,L31)</f>
        <v>453442.45183625177</v>
      </c>
      <c r="O32" s="28">
        <f>AVERAGE(O28:O31)</f>
        <v>0.34090328513935492</v>
      </c>
      <c r="P32" s="28">
        <f>AVERAGE(P28:P31)</f>
        <v>0.65660470624260192</v>
      </c>
    </row>
    <row r="34" spans="1:16" x14ac:dyDescent="0.25">
      <c r="A34" s="8" t="s">
        <v>118</v>
      </c>
      <c r="B34" s="4">
        <f>$B$24</f>
        <v>35.43</v>
      </c>
      <c r="C34" s="8">
        <v>1</v>
      </c>
      <c r="D34" s="8">
        <f>B34*C34</f>
        <v>35.43</v>
      </c>
      <c r="E34" s="2">
        <v>20</v>
      </c>
      <c r="F34" s="8">
        <v>2083</v>
      </c>
      <c r="G34" s="8">
        <v>1484</v>
      </c>
      <c r="H34" s="8">
        <v>596</v>
      </c>
      <c r="I34" s="8">
        <f>((F34/D34)*E34)</f>
        <v>1175.8396838837143</v>
      </c>
      <c r="J34" s="9">
        <f>I34*1000</f>
        <v>1175839.6838837143</v>
      </c>
      <c r="K34" s="10"/>
      <c r="L34" s="10"/>
      <c r="M34" s="15"/>
      <c r="N34" s="15"/>
      <c r="O34" s="29">
        <f>G34/F34</f>
        <v>0.71243398943831016</v>
      </c>
      <c r="P34" s="29">
        <f>H34/F34</f>
        <v>0.28612578012481998</v>
      </c>
    </row>
    <row r="35" spans="1:16" x14ac:dyDescent="0.25">
      <c r="A35" s="8" t="s">
        <v>119</v>
      </c>
      <c r="B35" s="4">
        <f>$B$24</f>
        <v>35.43</v>
      </c>
      <c r="C35" s="8">
        <v>1</v>
      </c>
      <c r="D35" s="8">
        <f>B35*C35</f>
        <v>35.43</v>
      </c>
      <c r="E35" s="2">
        <v>20</v>
      </c>
      <c r="F35" s="8">
        <v>2088</v>
      </c>
      <c r="G35" s="8">
        <v>1494</v>
      </c>
      <c r="H35" s="8">
        <v>593</v>
      </c>
      <c r="I35" s="8">
        <f>((F35/D35)*E35)</f>
        <v>1178.662150719729</v>
      </c>
      <c r="J35" s="9">
        <f>I35*1000</f>
        <v>1178662.150719729</v>
      </c>
      <c r="K35" s="10">
        <f>AVERAGE(J34:J35)</f>
        <v>1177250.9173017216</v>
      </c>
      <c r="L35" s="10">
        <f>K35-$K$26</f>
        <v>1175839.6838837143</v>
      </c>
      <c r="M35" s="15"/>
      <c r="N35" s="15"/>
      <c r="O35" s="29">
        <f t="shared" ref="O35:O37" si="11">G35/F35</f>
        <v>0.71551724137931039</v>
      </c>
      <c r="P35" s="29">
        <f t="shared" ref="P35:P37" si="12">H35/F35</f>
        <v>0.28400383141762453</v>
      </c>
    </row>
    <row r="36" spans="1:16" x14ac:dyDescent="0.25">
      <c r="A36" s="8" t="s">
        <v>120</v>
      </c>
      <c r="B36" s="4">
        <f>$B$24</f>
        <v>35.43</v>
      </c>
      <c r="C36" s="8">
        <v>1</v>
      </c>
      <c r="D36" s="8">
        <f>B36*C36</f>
        <v>35.43</v>
      </c>
      <c r="E36" s="2">
        <v>20</v>
      </c>
      <c r="F36" s="8">
        <v>2162</v>
      </c>
      <c r="G36" s="8">
        <v>1498</v>
      </c>
      <c r="H36" s="8">
        <v>663</v>
      </c>
      <c r="I36" s="8">
        <f>((F36/D36)*E36)</f>
        <v>1220.4346598927461</v>
      </c>
      <c r="J36" s="9">
        <f>I36*1000</f>
        <v>1220434.6598927462</v>
      </c>
      <c r="K36" s="10"/>
      <c r="L36" s="10"/>
      <c r="M36" s="15"/>
      <c r="N36" s="15"/>
      <c r="O36" s="29">
        <f t="shared" si="11"/>
        <v>0.69287696577243296</v>
      </c>
      <c r="P36" s="29">
        <f t="shared" si="12"/>
        <v>0.30666049953746533</v>
      </c>
    </row>
    <row r="37" spans="1:16" ht="15.75" thickBot="1" x14ac:dyDescent="0.3">
      <c r="A37" s="8" t="s">
        <v>121</v>
      </c>
      <c r="B37" s="4">
        <f>$B$24</f>
        <v>35.43</v>
      </c>
      <c r="C37" s="8">
        <v>1</v>
      </c>
      <c r="D37" s="8">
        <f>B37*C37</f>
        <v>35.43</v>
      </c>
      <c r="E37" s="2">
        <v>20</v>
      </c>
      <c r="F37" s="8">
        <v>2077</v>
      </c>
      <c r="G37" s="8">
        <v>1146</v>
      </c>
      <c r="H37" s="8">
        <v>631</v>
      </c>
      <c r="I37" s="8">
        <f>((F37/D37)*E37)</f>
        <v>1172.4527236804968</v>
      </c>
      <c r="J37" s="9">
        <f>I37*1000</f>
        <v>1172452.7236804967</v>
      </c>
      <c r="K37" s="10">
        <f>AVERAGE(J36:J37)</f>
        <v>1196443.6917866215</v>
      </c>
      <c r="L37" s="10">
        <f>K37-$K$26</f>
        <v>1195032.4583686141</v>
      </c>
      <c r="M37" s="15"/>
      <c r="N37" s="15"/>
      <c r="O37" s="29">
        <f t="shared" si="11"/>
        <v>0.55175734232065476</v>
      </c>
      <c r="P37" s="29">
        <f t="shared" si="12"/>
        <v>0.30380356283100624</v>
      </c>
    </row>
    <row r="38" spans="1:16" ht="15.75" thickBot="1" x14ac:dyDescent="0.3">
      <c r="L38" s="20" t="s">
        <v>128</v>
      </c>
      <c r="M38" s="21">
        <f>AVERAGE(L35,L37)</f>
        <v>1185436.0711261642</v>
      </c>
      <c r="N38" s="21">
        <f>STDEV(L35,L37)</f>
        <v>13571.340988056814</v>
      </c>
      <c r="O38" s="28">
        <f>AVERAGE(O34:O37)</f>
        <v>0.66814638472767707</v>
      </c>
      <c r="P38" s="28">
        <f>AVERAGE(P34:P37)</f>
        <v>0.29514841847772905</v>
      </c>
    </row>
    <row r="41" spans="1:16" x14ac:dyDescent="0.25">
      <c r="A41" s="8" t="s">
        <v>82</v>
      </c>
      <c r="B41" s="4">
        <f>$B$24</f>
        <v>35.43</v>
      </c>
      <c r="C41" s="8">
        <v>1</v>
      </c>
      <c r="D41" s="8">
        <f>B41*C41</f>
        <v>35.43</v>
      </c>
      <c r="E41" s="2">
        <v>20</v>
      </c>
      <c r="F41" s="8">
        <v>1565</v>
      </c>
      <c r="G41" s="8">
        <v>1064</v>
      </c>
      <c r="H41" s="8">
        <v>499</v>
      </c>
      <c r="I41" s="8">
        <f>((F41/D41)*E41)</f>
        <v>883.43211967259379</v>
      </c>
      <c r="J41" s="9">
        <f>I41*1000</f>
        <v>883432.11967259378</v>
      </c>
      <c r="K41" s="10"/>
      <c r="L41" s="10"/>
      <c r="M41" s="15"/>
      <c r="N41" s="15"/>
      <c r="O41" s="29">
        <f>G41/F41</f>
        <v>0.67987220447284347</v>
      </c>
      <c r="P41" s="29">
        <f>H41/F41</f>
        <v>0.31884984025559104</v>
      </c>
    </row>
    <row r="42" spans="1:16" x14ac:dyDescent="0.25">
      <c r="A42" s="8" t="s">
        <v>83</v>
      </c>
      <c r="B42" s="4">
        <f>$B$24</f>
        <v>35.43</v>
      </c>
      <c r="C42" s="8">
        <v>1</v>
      </c>
      <c r="D42" s="8">
        <f>B42*C42</f>
        <v>35.43</v>
      </c>
      <c r="E42" s="2">
        <v>20</v>
      </c>
      <c r="F42" s="8">
        <v>1616</v>
      </c>
      <c r="G42" s="8">
        <v>1071</v>
      </c>
      <c r="H42" s="8">
        <v>543</v>
      </c>
      <c r="I42" s="8">
        <f>((F42/D42)*E42)</f>
        <v>912.22128139994356</v>
      </c>
      <c r="J42" s="9">
        <f>I42*1000</f>
        <v>912221.28139994352</v>
      </c>
      <c r="K42" s="10">
        <f>AVERAGE(J41:J42)</f>
        <v>897826.70053626865</v>
      </c>
      <c r="L42" s="10">
        <f>K42-$K$26</f>
        <v>896415.46711826127</v>
      </c>
      <c r="M42" s="15"/>
      <c r="N42" s="15"/>
      <c r="O42" s="29">
        <f t="shared" ref="O42:O44" si="13">G42/F42</f>
        <v>0.66274752475247523</v>
      </c>
      <c r="P42" s="29">
        <f t="shared" ref="P42:P44" si="14">H42/F42</f>
        <v>0.33601485148514854</v>
      </c>
    </row>
    <row r="43" spans="1:16" x14ac:dyDescent="0.25">
      <c r="A43" s="8" t="s">
        <v>84</v>
      </c>
      <c r="B43" s="4">
        <f>$B$24</f>
        <v>35.43</v>
      </c>
      <c r="C43" s="8">
        <v>1</v>
      </c>
      <c r="D43" s="8">
        <f>B43*C43</f>
        <v>35.43</v>
      </c>
      <c r="E43" s="2">
        <v>20</v>
      </c>
      <c r="F43" s="8">
        <v>1449</v>
      </c>
      <c r="G43" s="8">
        <v>1044</v>
      </c>
      <c r="H43" s="8">
        <v>402</v>
      </c>
      <c r="I43" s="8">
        <f>((F43/D43)*E43)</f>
        <v>817.95088907705338</v>
      </c>
      <c r="J43" s="9">
        <f>I43*1000</f>
        <v>817950.88907705341</v>
      </c>
      <c r="K43" s="10"/>
      <c r="L43" s="10"/>
      <c r="M43" s="15"/>
      <c r="N43" s="15"/>
      <c r="O43" s="29">
        <f t="shared" si="13"/>
        <v>0.72049689440993792</v>
      </c>
      <c r="P43" s="29">
        <f t="shared" si="14"/>
        <v>0.2774327122153209</v>
      </c>
    </row>
    <row r="44" spans="1:16" ht="15.75" thickBot="1" x14ac:dyDescent="0.3">
      <c r="A44" s="8" t="s">
        <v>85</v>
      </c>
      <c r="B44" s="4">
        <f>$B$24</f>
        <v>35.43</v>
      </c>
      <c r="C44" s="8">
        <v>1</v>
      </c>
      <c r="D44" s="8">
        <f>B44*C44</f>
        <v>35.43</v>
      </c>
      <c r="E44" s="2">
        <v>20</v>
      </c>
      <c r="F44" s="8">
        <v>1364</v>
      </c>
      <c r="G44" s="8">
        <v>921</v>
      </c>
      <c r="H44" s="8">
        <v>441</v>
      </c>
      <c r="I44" s="8">
        <f>((F44/D44)*E44)</f>
        <v>769.96895286480378</v>
      </c>
      <c r="J44" s="9">
        <f>I44*1000</f>
        <v>769968.95286480384</v>
      </c>
      <c r="K44" s="10">
        <f>AVERAGE(J43:J44)</f>
        <v>793959.92097092862</v>
      </c>
      <c r="L44" s="10">
        <f>K44-$K$26</f>
        <v>792548.68755292124</v>
      </c>
      <c r="M44" s="15"/>
      <c r="N44" s="15"/>
      <c r="O44" s="29">
        <f t="shared" si="13"/>
        <v>0.67521994134897356</v>
      </c>
      <c r="P44" s="29">
        <f t="shared" si="14"/>
        <v>0.32331378299120234</v>
      </c>
    </row>
    <row r="45" spans="1:16" ht="15.75" thickBot="1" x14ac:dyDescent="0.3">
      <c r="L45" s="20" t="s">
        <v>129</v>
      </c>
      <c r="M45" s="21">
        <f>AVERAGE(L42,L44)</f>
        <v>844482.0773355912</v>
      </c>
      <c r="N45" s="21">
        <f>STDEV(L42,L44)</f>
        <v>73444.904170660258</v>
      </c>
      <c r="O45" s="28">
        <f>AVERAGE(O41:O44)</f>
        <v>0.6845841412460576</v>
      </c>
      <c r="P45" s="28">
        <f>AVERAGE(P41:P44)</f>
        <v>0.3139027967368157</v>
      </c>
    </row>
    <row r="47" spans="1:16" x14ac:dyDescent="0.25">
      <c r="A47" s="8" t="s">
        <v>86</v>
      </c>
      <c r="B47" s="4">
        <f>$B$24</f>
        <v>35.43</v>
      </c>
      <c r="C47" s="8">
        <v>1</v>
      </c>
      <c r="D47" s="8">
        <f>B47*C47</f>
        <v>35.43</v>
      </c>
      <c r="E47" s="2">
        <v>20</v>
      </c>
      <c r="F47" s="8">
        <v>3496</v>
      </c>
      <c r="G47" s="8">
        <v>2298</v>
      </c>
      <c r="H47" s="8">
        <v>1193</v>
      </c>
      <c r="I47" s="8">
        <f>((F47/D47)*E47)</f>
        <v>1973.4688117414621</v>
      </c>
      <c r="J47" s="9">
        <f>I47*1000</f>
        <v>1973468.8117414622</v>
      </c>
      <c r="K47" s="10"/>
      <c r="L47" s="10"/>
      <c r="M47" s="15"/>
      <c r="N47" s="15"/>
      <c r="O47" s="29">
        <f>G47/F47</f>
        <v>0.65732265446224258</v>
      </c>
      <c r="P47" s="29">
        <f>H47/F47</f>
        <v>0.34124713958810071</v>
      </c>
    </row>
    <row r="48" spans="1:16" x14ac:dyDescent="0.25">
      <c r="A48" s="8" t="s">
        <v>87</v>
      </c>
      <c r="B48" s="4">
        <f>$B$24</f>
        <v>35.43</v>
      </c>
      <c r="C48" s="8">
        <v>1</v>
      </c>
      <c r="D48" s="8">
        <f>B48*C48</f>
        <v>35.43</v>
      </c>
      <c r="E48" s="2">
        <v>20</v>
      </c>
      <c r="F48" s="8">
        <v>3374</v>
      </c>
      <c r="G48" s="8">
        <v>2183</v>
      </c>
      <c r="H48" s="8">
        <v>1189</v>
      </c>
      <c r="I48" s="8">
        <f>((F48/D48)*E48)</f>
        <v>1904.6006209427039</v>
      </c>
      <c r="J48" s="9">
        <f>I48*1000</f>
        <v>1904600.6209427039</v>
      </c>
      <c r="K48" s="10">
        <f>AVERAGE(J47:J48)</f>
        <v>1939034.7163420832</v>
      </c>
      <c r="L48" s="10">
        <f>K48-$K$4</f>
        <v>1914197.0081851541</v>
      </c>
      <c r="M48" s="15"/>
      <c r="N48" s="15"/>
      <c r="O48" s="29">
        <f t="shared" ref="O48:O50" si="15">G48/F48</f>
        <v>0.64700652045050389</v>
      </c>
      <c r="P48" s="29">
        <f t="shared" ref="P48:P50" si="16">H48/F48</f>
        <v>0.35240071132187317</v>
      </c>
    </row>
    <row r="49" spans="1:16" x14ac:dyDescent="0.25">
      <c r="A49" s="8" t="s">
        <v>88</v>
      </c>
      <c r="B49" s="4">
        <f>$B$24</f>
        <v>35.43</v>
      </c>
      <c r="C49" s="8">
        <v>1</v>
      </c>
      <c r="D49" s="8">
        <f>B49*C49</f>
        <v>35.43</v>
      </c>
      <c r="E49" s="2">
        <v>20</v>
      </c>
      <c r="F49" s="8">
        <v>3968</v>
      </c>
      <c r="G49" s="8">
        <v>2531</v>
      </c>
      <c r="H49" s="8">
        <v>1434</v>
      </c>
      <c r="I49" s="8">
        <f>((F49/D49)*E49)</f>
        <v>2239.9096810612477</v>
      </c>
      <c r="J49" s="9">
        <f>I49*1000</f>
        <v>2239909.6810612478</v>
      </c>
      <c r="K49" s="10"/>
      <c r="L49" s="10"/>
      <c r="M49" s="15"/>
      <c r="N49" s="15"/>
      <c r="O49" s="29">
        <f t="shared" si="15"/>
        <v>0.63785282258064513</v>
      </c>
      <c r="P49" s="29">
        <f t="shared" si="16"/>
        <v>0.36139112903225806</v>
      </c>
    </row>
    <row r="50" spans="1:16" ht="15.75" thickBot="1" x14ac:dyDescent="0.3">
      <c r="A50" s="8" t="s">
        <v>89</v>
      </c>
      <c r="B50" s="4">
        <f>$B$24</f>
        <v>35.43</v>
      </c>
      <c r="C50" s="8">
        <v>1</v>
      </c>
      <c r="D50" s="8">
        <f>B50*C50</f>
        <v>35.43</v>
      </c>
      <c r="E50" s="2">
        <v>20</v>
      </c>
      <c r="F50" s="8">
        <v>4113</v>
      </c>
      <c r="G50" s="8">
        <v>2656</v>
      </c>
      <c r="H50" s="8">
        <v>1451</v>
      </c>
      <c r="I50" s="8">
        <f>((F50/D50)*E50)</f>
        <v>2321.761219305673</v>
      </c>
      <c r="J50" s="9">
        <f>I50*1000</f>
        <v>2321761.2193056731</v>
      </c>
      <c r="K50" s="10">
        <f>AVERAGE(J49:J50)</f>
        <v>2280835.4501834605</v>
      </c>
      <c r="L50" s="10">
        <f>K50-$K$4</f>
        <v>2255997.7420265311</v>
      </c>
      <c r="M50" s="15"/>
      <c r="N50" s="15"/>
      <c r="O50" s="29">
        <f t="shared" si="15"/>
        <v>0.64575735472890838</v>
      </c>
      <c r="P50" s="29">
        <f t="shared" si="16"/>
        <v>0.35278385606613177</v>
      </c>
    </row>
    <row r="51" spans="1:16" ht="15.75" thickBot="1" x14ac:dyDescent="0.3">
      <c r="L51" s="20" t="s">
        <v>130</v>
      </c>
      <c r="M51" s="21">
        <f>AVERAGE(L48,L50)</f>
        <v>2085097.3751058425</v>
      </c>
      <c r="N51" s="21">
        <f>STDEV(L48,L50)</f>
        <v>241689.61671377599</v>
      </c>
      <c r="O51" s="28">
        <f>AVERAGE(O47:O50)</f>
        <v>0.64698483805557494</v>
      </c>
      <c r="P51" s="28">
        <f>AVERAGE(P47:P50)</f>
        <v>0.35195570900209094</v>
      </c>
    </row>
    <row r="54" spans="1:16" ht="18.75" x14ac:dyDescent="0.35">
      <c r="A54" s="1" t="s">
        <v>0</v>
      </c>
      <c r="B54" s="2" t="s">
        <v>1</v>
      </c>
      <c r="C54" s="2" t="s">
        <v>2</v>
      </c>
      <c r="D54" s="2" t="s">
        <v>3</v>
      </c>
      <c r="E54" s="2" t="s">
        <v>4</v>
      </c>
      <c r="F54" s="2" t="s">
        <v>5</v>
      </c>
      <c r="G54" s="2"/>
      <c r="H54" s="2"/>
      <c r="I54" s="2" t="s">
        <v>8</v>
      </c>
      <c r="J54" s="2" t="s">
        <v>9</v>
      </c>
      <c r="K54" s="2" t="s">
        <v>11</v>
      </c>
      <c r="L54" s="3" t="s">
        <v>10</v>
      </c>
      <c r="M54" s="3" t="s">
        <v>6</v>
      </c>
      <c r="N54" s="3"/>
      <c r="O54" s="2" t="s">
        <v>124</v>
      </c>
      <c r="P54" s="2" t="s">
        <v>125</v>
      </c>
    </row>
    <row r="55" spans="1: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0"/>
      <c r="M55" s="2"/>
      <c r="N55" s="2"/>
      <c r="O55" s="29"/>
      <c r="P55" s="29"/>
    </row>
    <row r="56" spans="1:16" x14ac:dyDescent="0.25">
      <c r="A56" s="4" t="s">
        <v>72</v>
      </c>
      <c r="B56" s="4">
        <v>24.48</v>
      </c>
      <c r="C56" s="4">
        <v>1</v>
      </c>
      <c r="D56" s="4">
        <f>B56*C56</f>
        <v>24.48</v>
      </c>
      <c r="E56" s="4">
        <v>20</v>
      </c>
      <c r="F56" s="4">
        <v>0</v>
      </c>
      <c r="G56" s="4">
        <v>0</v>
      </c>
      <c r="H56" s="4">
        <v>0</v>
      </c>
      <c r="I56" s="4">
        <f t="shared" ref="I56:I57" si="17">((F56/D56)*E56)</f>
        <v>0</v>
      </c>
      <c r="J56" s="5">
        <f>I56*1000</f>
        <v>0</v>
      </c>
      <c r="K56" s="6"/>
      <c r="L56" s="10"/>
      <c r="M56" s="2"/>
      <c r="N56" s="2"/>
      <c r="O56" s="29"/>
      <c r="P56" s="29"/>
    </row>
    <row r="57" spans="1:16" x14ac:dyDescent="0.25">
      <c r="A57" s="4" t="s">
        <v>93</v>
      </c>
      <c r="B57" s="4">
        <v>24.48</v>
      </c>
      <c r="C57" s="4">
        <v>1</v>
      </c>
      <c r="D57" s="4">
        <f>B57*C57</f>
        <v>24.48</v>
      </c>
      <c r="E57" s="4">
        <v>20</v>
      </c>
      <c r="F57" s="4">
        <v>23</v>
      </c>
      <c r="G57" s="4">
        <v>22</v>
      </c>
      <c r="H57" s="4">
        <v>1</v>
      </c>
      <c r="I57" s="4">
        <f t="shared" si="17"/>
        <v>18.790849673202615</v>
      </c>
      <c r="J57" s="5">
        <f>I57*1000</f>
        <v>18790.849673202614</v>
      </c>
      <c r="K57" s="2"/>
      <c r="L57" s="10"/>
      <c r="M57" s="2"/>
      <c r="N57" s="2"/>
      <c r="O57" s="29"/>
      <c r="P57" s="29"/>
    </row>
    <row r="58" spans="1:16" x14ac:dyDescent="0.25">
      <c r="A58" s="4"/>
      <c r="B58" s="4"/>
      <c r="C58" s="4"/>
      <c r="D58" s="4"/>
      <c r="E58" s="4"/>
      <c r="F58" s="4"/>
      <c r="G58" s="4"/>
      <c r="H58" s="4"/>
      <c r="I58" s="4"/>
      <c r="J58" s="5"/>
      <c r="K58" s="7">
        <f>AVERAGE(J56:J57)</f>
        <v>9395.4248366013071</v>
      </c>
      <c r="L58" s="10">
        <f>K58</f>
        <v>9395.4248366013071</v>
      </c>
      <c r="M58" s="2"/>
      <c r="N58" s="2"/>
      <c r="O58" s="29"/>
      <c r="P58" s="29"/>
    </row>
    <row r="59" spans="1:16" ht="15.75" thickBot="1" x14ac:dyDescent="0.3">
      <c r="M59" s="18"/>
      <c r="N59" s="18"/>
    </row>
    <row r="60" spans="1:16" ht="15.75" thickBot="1" x14ac:dyDescent="0.3">
      <c r="M60" s="18"/>
      <c r="N60" s="18"/>
      <c r="O60" s="19"/>
    </row>
    <row r="61" spans="1:16" x14ac:dyDescent="0.25">
      <c r="A61" s="8" t="s">
        <v>96</v>
      </c>
      <c r="B61" s="4">
        <f>$B$24</f>
        <v>35.43</v>
      </c>
      <c r="C61" s="8">
        <v>1</v>
      </c>
      <c r="D61" s="8">
        <f>B61*C61</f>
        <v>35.43</v>
      </c>
      <c r="E61" s="2">
        <v>20</v>
      </c>
      <c r="F61" s="8">
        <v>5935</v>
      </c>
      <c r="G61" s="8"/>
      <c r="H61" s="8"/>
      <c r="I61" s="8">
        <f>((F61/D61)*E61)</f>
        <v>3350.2681343494214</v>
      </c>
      <c r="J61" s="9">
        <f>I61*1000</f>
        <v>3350268.1343494216</v>
      </c>
      <c r="K61" s="10"/>
      <c r="L61" s="10"/>
      <c r="M61" s="15"/>
      <c r="N61" s="15"/>
      <c r="O61" s="29"/>
      <c r="P61" s="29"/>
    </row>
    <row r="62" spans="1:16" x14ac:dyDescent="0.25">
      <c r="A62" s="8" t="s">
        <v>97</v>
      </c>
      <c r="B62" s="4">
        <f>$B$24</f>
        <v>35.43</v>
      </c>
      <c r="C62" s="8">
        <v>1</v>
      </c>
      <c r="D62" s="8">
        <f>B62*C62</f>
        <v>35.43</v>
      </c>
      <c r="E62" s="2">
        <v>20</v>
      </c>
      <c r="F62" s="8">
        <v>5622</v>
      </c>
      <c r="G62" s="8"/>
      <c r="H62" s="8"/>
      <c r="I62" s="8">
        <f>((F62/D62)*E62)</f>
        <v>3173.5817104149028</v>
      </c>
      <c r="J62" s="9">
        <f>I62*1000</f>
        <v>3173581.7104149028</v>
      </c>
      <c r="K62" s="10">
        <f>AVERAGE(J61:J62)</f>
        <v>3261924.922382162</v>
      </c>
      <c r="L62" s="10">
        <f>K62-$K$58</f>
        <v>3252529.4975455608</v>
      </c>
      <c r="M62" s="15"/>
      <c r="N62" s="15"/>
      <c r="O62" s="29"/>
      <c r="P62" s="29"/>
    </row>
    <row r="63" spans="1:16" x14ac:dyDescent="0.25">
      <c r="A63" s="8" t="s">
        <v>98</v>
      </c>
      <c r="B63" s="4">
        <f>$B$24</f>
        <v>35.43</v>
      </c>
      <c r="C63" s="8">
        <v>1</v>
      </c>
      <c r="D63" s="8">
        <f>B63*C63</f>
        <v>35.43</v>
      </c>
      <c r="E63" s="2">
        <v>20</v>
      </c>
      <c r="F63" s="8">
        <v>5951</v>
      </c>
      <c r="G63" s="8"/>
      <c r="H63" s="8"/>
      <c r="I63" s="8">
        <f>((F63/D63)*E63)</f>
        <v>3359.3000282246685</v>
      </c>
      <c r="J63" s="9">
        <f>I63*1000</f>
        <v>3359300.0282246685</v>
      </c>
      <c r="K63" s="10"/>
      <c r="L63" s="10"/>
      <c r="M63" s="15"/>
      <c r="N63" s="15"/>
      <c r="O63" s="29"/>
      <c r="P63" s="29"/>
    </row>
    <row r="64" spans="1:16" ht="15.75" thickBot="1" x14ac:dyDescent="0.3">
      <c r="A64" s="8" t="s">
        <v>99</v>
      </c>
      <c r="B64" s="4">
        <f>$B$24</f>
        <v>35.43</v>
      </c>
      <c r="C64" s="8">
        <v>1</v>
      </c>
      <c r="D64" s="8">
        <f>B64*C64</f>
        <v>35.43</v>
      </c>
      <c r="E64" s="2">
        <v>20</v>
      </c>
      <c r="F64" s="8">
        <v>6038</v>
      </c>
      <c r="G64" s="8"/>
      <c r="H64" s="8"/>
      <c r="I64" s="8">
        <f>((F64/D64)*E64)</f>
        <v>3408.4109511713241</v>
      </c>
      <c r="J64" s="9">
        <f>I64*1000</f>
        <v>3408410.9511713241</v>
      </c>
      <c r="K64" s="10">
        <f>AVERAGE(J63:J64)</f>
        <v>3383855.4896979965</v>
      </c>
      <c r="L64" s="10">
        <f>K64-$K$58</f>
        <v>3374460.0648613954</v>
      </c>
      <c r="M64" s="15"/>
      <c r="N64" s="15"/>
      <c r="O64" s="29"/>
      <c r="P64" s="29"/>
    </row>
    <row r="65" spans="1:16" ht="15.75" thickBot="1" x14ac:dyDescent="0.3">
      <c r="L65" s="20" t="s">
        <v>128</v>
      </c>
      <c r="M65" s="21">
        <f>AVERAGE(L62,L64)</f>
        <v>3313494.7812034781</v>
      </c>
      <c r="N65" s="21">
        <f>STDEV(L62,L64)</f>
        <v>86217.930982949445</v>
      </c>
      <c r="O65" s="28">
        <f>STDEV(L62,L64)</f>
        <v>86217.930982949445</v>
      </c>
      <c r="P65" s="28"/>
    </row>
    <row r="68" spans="1:16" x14ac:dyDescent="0.25">
      <c r="A68" s="8" t="s">
        <v>100</v>
      </c>
      <c r="B68" s="4">
        <f>$B$24</f>
        <v>35.43</v>
      </c>
      <c r="C68" s="8">
        <v>1</v>
      </c>
      <c r="D68" s="8">
        <f>B68*C68</f>
        <v>35.43</v>
      </c>
      <c r="E68" s="2">
        <v>20</v>
      </c>
      <c r="F68" s="8">
        <v>6853</v>
      </c>
      <c r="G68" s="8"/>
      <c r="H68" s="8"/>
      <c r="I68" s="8">
        <f>((F68/D68)*E68)</f>
        <v>3868.4730454417158</v>
      </c>
      <c r="J68" s="9">
        <f>I68*1000</f>
        <v>3868473.045441716</v>
      </c>
      <c r="K68" s="10"/>
      <c r="L68" s="10"/>
      <c r="M68" s="15"/>
      <c r="N68" s="15"/>
      <c r="O68" s="29"/>
      <c r="P68" s="29"/>
    </row>
    <row r="69" spans="1:16" x14ac:dyDescent="0.25">
      <c r="A69" s="8" t="s">
        <v>101</v>
      </c>
      <c r="B69" s="4">
        <f>$B$24</f>
        <v>35.43</v>
      </c>
      <c r="C69" s="8">
        <v>1</v>
      </c>
      <c r="D69" s="8">
        <f>B69*C69</f>
        <v>35.43</v>
      </c>
      <c r="E69" s="2">
        <v>20</v>
      </c>
      <c r="F69" s="8">
        <v>6698</v>
      </c>
      <c r="G69" s="8"/>
      <c r="H69" s="8"/>
      <c r="I69" s="8">
        <f>((F69/D69)*E69)</f>
        <v>3780.9765735252608</v>
      </c>
      <c r="J69" s="9">
        <f>I69*1000</f>
        <v>3780976.5735252607</v>
      </c>
      <c r="K69" s="10">
        <f>AVERAGE(J68:J69)</f>
        <v>3824724.8094834881</v>
      </c>
      <c r="L69" s="10">
        <f>K69-$K$58</f>
        <v>3815329.384646887</v>
      </c>
      <c r="M69" s="15"/>
      <c r="N69" s="15"/>
      <c r="O69" s="29"/>
      <c r="P69" s="29"/>
    </row>
    <row r="70" spans="1:16" x14ac:dyDescent="0.25">
      <c r="A70" s="8" t="s">
        <v>102</v>
      </c>
      <c r="B70" s="4">
        <f>$B$24</f>
        <v>35.43</v>
      </c>
      <c r="C70" s="8">
        <v>1</v>
      </c>
      <c r="D70" s="8">
        <f>B70*C70</f>
        <v>35.43</v>
      </c>
      <c r="E70" s="2">
        <v>20</v>
      </c>
      <c r="F70" s="8">
        <v>7382</v>
      </c>
      <c r="G70" s="8"/>
      <c r="H70" s="8"/>
      <c r="I70" s="8">
        <f>((F70/D70)*E70)</f>
        <v>4167.0900366920687</v>
      </c>
      <c r="J70" s="9">
        <f>I70*1000</f>
        <v>4167090.0366920689</v>
      </c>
      <c r="K70" s="10"/>
      <c r="L70" s="10"/>
      <c r="M70" s="15"/>
      <c r="N70" s="15"/>
      <c r="O70" s="29"/>
      <c r="P70" s="29"/>
    </row>
    <row r="71" spans="1:16" ht="15.75" thickBot="1" x14ac:dyDescent="0.3">
      <c r="A71" s="8" t="s">
        <v>103</v>
      </c>
      <c r="B71" s="4">
        <f>$B$24</f>
        <v>35.43</v>
      </c>
      <c r="C71" s="8">
        <v>1</v>
      </c>
      <c r="D71" s="8">
        <f>B71*C71</f>
        <v>35.43</v>
      </c>
      <c r="E71" s="2">
        <v>20</v>
      </c>
      <c r="F71" s="8">
        <v>7280</v>
      </c>
      <c r="G71" s="8"/>
      <c r="H71" s="8"/>
      <c r="I71" s="8">
        <f>((F71/D71)*E71)</f>
        <v>4109.5117132373698</v>
      </c>
      <c r="J71" s="9">
        <f>I71*1000</f>
        <v>4109511.7132373699</v>
      </c>
      <c r="K71" s="10">
        <f>AVERAGE(J70:J71)</f>
        <v>4138300.8749647196</v>
      </c>
      <c r="L71" s="10">
        <f>K71-$K$58</f>
        <v>4128905.4501281185</v>
      </c>
      <c r="M71" s="15"/>
      <c r="N71" s="15"/>
      <c r="O71" s="29"/>
      <c r="P71" s="29"/>
    </row>
    <row r="72" spans="1:16" ht="15.75" thickBot="1" x14ac:dyDescent="0.3">
      <c r="L72" s="20" t="s">
        <v>129</v>
      </c>
      <c r="M72" s="21">
        <f>AVERAGE(L69,L71)</f>
        <v>3972117.4173875027</v>
      </c>
      <c r="N72" s="21">
        <f>STDEV(L69,L71)</f>
        <v>221731.7623195757</v>
      </c>
      <c r="O72" s="28">
        <f>STDEV(L69,L71)</f>
        <v>221731.7623195757</v>
      </c>
      <c r="P72" s="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A19" workbookViewId="0">
      <selection activeCell="I36" sqref="I36"/>
    </sheetView>
  </sheetViews>
  <sheetFormatPr defaultRowHeight="15" x14ac:dyDescent="0.25"/>
  <cols>
    <col min="1" max="1" width="16.28515625" bestFit="1" customWidth="1"/>
    <col min="5" max="5" width="14.140625" bestFit="1" customWidth="1"/>
    <col min="12" max="12" width="20.28515625" bestFit="1" customWidth="1"/>
  </cols>
  <sheetData>
    <row r="1" spans="1:18" ht="18.7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122</v>
      </c>
      <c r="H1" s="2" t="s">
        <v>123</v>
      </c>
      <c r="I1" s="2" t="s">
        <v>8</v>
      </c>
      <c r="J1" s="2" t="s">
        <v>9</v>
      </c>
      <c r="K1" s="2" t="s">
        <v>11</v>
      </c>
      <c r="L1" s="3" t="s">
        <v>10</v>
      </c>
      <c r="M1" s="3" t="s">
        <v>6</v>
      </c>
      <c r="N1" s="3"/>
      <c r="O1" s="2" t="s">
        <v>124</v>
      </c>
      <c r="P1" s="2" t="s">
        <v>125</v>
      </c>
    </row>
    <row r="2" spans="1:1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2"/>
      <c r="P2" s="2"/>
      <c r="R2">
        <f>20.6679-20.0876</f>
        <v>0.58030000000000115</v>
      </c>
    </row>
    <row r="3" spans="1:18" x14ac:dyDescent="0.25">
      <c r="A3" s="4" t="s">
        <v>104</v>
      </c>
      <c r="B3" s="4">
        <v>25.13</v>
      </c>
      <c r="C3" s="4">
        <v>1</v>
      </c>
      <c r="D3" s="4">
        <f>B3*C3</f>
        <v>25.13</v>
      </c>
      <c r="E3" s="4">
        <v>20</v>
      </c>
      <c r="F3" s="4">
        <v>44</v>
      </c>
      <c r="G3" s="4">
        <v>41</v>
      </c>
      <c r="H3" s="4">
        <v>3</v>
      </c>
      <c r="I3" s="4">
        <f>((F3/D3)*E3)</f>
        <v>35.017906884202155</v>
      </c>
      <c r="J3" s="5">
        <f>I3*1000</f>
        <v>35017.906884202152</v>
      </c>
      <c r="K3" s="6"/>
      <c r="L3" s="6"/>
      <c r="M3" s="6"/>
      <c r="N3" s="6"/>
      <c r="O3" s="29"/>
      <c r="P3" s="29"/>
      <c r="R3">
        <f>R2*1000</f>
        <v>580.30000000000109</v>
      </c>
    </row>
    <row r="4" spans="1:18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0"/>
      <c r="L4" s="6"/>
      <c r="M4" s="6"/>
      <c r="N4" s="6"/>
      <c r="O4" s="29"/>
      <c r="P4" s="29"/>
      <c r="R4">
        <f>R3/(23*60+5)</f>
        <v>0.41898916967509103</v>
      </c>
    </row>
    <row r="5" spans="1:18" x14ac:dyDescent="0.25">
      <c r="A5" s="4" t="s">
        <v>105</v>
      </c>
      <c r="B5" s="4"/>
      <c r="C5" s="4"/>
      <c r="D5" s="4"/>
      <c r="E5" s="4"/>
      <c r="F5" s="4"/>
      <c r="G5" s="4"/>
      <c r="H5" s="4"/>
      <c r="I5" s="4"/>
      <c r="J5" s="5"/>
      <c r="K5" s="7"/>
      <c r="L5" s="6"/>
      <c r="M5" s="6"/>
      <c r="N5" s="6"/>
      <c r="O5" s="29"/>
      <c r="P5" s="29"/>
      <c r="R5">
        <f>R4*60</f>
        <v>25.139350180505463</v>
      </c>
    </row>
    <row r="6" spans="1:18" x14ac:dyDescent="0.25">
      <c r="A6" s="4"/>
      <c r="B6" s="4"/>
      <c r="C6" s="4"/>
      <c r="D6" s="4"/>
      <c r="E6" s="4"/>
      <c r="F6" s="4"/>
      <c r="G6" s="4"/>
      <c r="H6" s="4"/>
      <c r="I6" s="4"/>
      <c r="J6" s="5"/>
      <c r="K6" s="7"/>
      <c r="L6" s="6"/>
      <c r="M6" s="6"/>
      <c r="N6" s="6"/>
      <c r="O6" s="29"/>
      <c r="P6" s="29"/>
    </row>
    <row r="7" spans="1:18" x14ac:dyDescent="0.25">
      <c r="A7" s="4"/>
      <c r="B7" s="4"/>
      <c r="C7" s="4"/>
      <c r="D7" s="4"/>
      <c r="E7" s="4"/>
      <c r="F7" s="4"/>
      <c r="G7" s="4"/>
      <c r="H7" s="4"/>
      <c r="I7" s="4"/>
      <c r="J7" s="5"/>
      <c r="K7" s="7"/>
      <c r="L7" s="6"/>
      <c r="M7" s="6"/>
      <c r="N7" s="6"/>
      <c r="O7" s="28"/>
      <c r="P7" s="28"/>
    </row>
    <row r="8" spans="1:18" x14ac:dyDescent="0.25">
      <c r="A8" s="18"/>
      <c r="B8" s="18"/>
      <c r="C8" s="18"/>
      <c r="D8" s="18"/>
      <c r="E8" s="18"/>
      <c r="F8" s="18"/>
      <c r="G8" s="18"/>
      <c r="H8" s="18"/>
      <c r="I8" s="18"/>
      <c r="J8" s="12"/>
      <c r="K8" s="12"/>
      <c r="L8" s="18"/>
      <c r="M8" s="18"/>
      <c r="N8" s="18"/>
      <c r="O8" s="18"/>
      <c r="P8" s="37"/>
      <c r="Q8" s="37"/>
    </row>
    <row r="9" spans="1:18" x14ac:dyDescent="0.25">
      <c r="A9" s="8" t="s">
        <v>131</v>
      </c>
      <c r="B9" s="8">
        <f>$B$3</f>
        <v>25.13</v>
      </c>
      <c r="C9" s="8">
        <v>1</v>
      </c>
      <c r="D9" s="8">
        <f>B9*C9</f>
        <v>25.13</v>
      </c>
      <c r="E9" s="2">
        <v>40</v>
      </c>
      <c r="F9" s="8">
        <v>6847</v>
      </c>
      <c r="G9" s="8">
        <v>4431</v>
      </c>
      <c r="H9" s="8">
        <v>2502</v>
      </c>
      <c r="I9" s="8">
        <f t="shared" ref="I9:I12" si="0">((F9/D9)*E9)</f>
        <v>10898.527656187824</v>
      </c>
      <c r="J9" s="9">
        <f>I9*1000</f>
        <v>10898527.656187823</v>
      </c>
      <c r="K9" s="10"/>
      <c r="L9" s="10"/>
      <c r="M9" s="15"/>
      <c r="N9" s="15"/>
      <c r="O9" s="29">
        <f>G9/F9</f>
        <v>0.64714473492040314</v>
      </c>
      <c r="P9" s="29">
        <f>H9/F9</f>
        <v>0.36541551044252957</v>
      </c>
    </row>
    <row r="10" spans="1:18" x14ac:dyDescent="0.25">
      <c r="A10" s="8" t="s">
        <v>131</v>
      </c>
      <c r="B10" s="8">
        <f t="shared" ref="B10:B11" si="1">$B$3</f>
        <v>25.13</v>
      </c>
      <c r="C10" s="8">
        <v>1</v>
      </c>
      <c r="D10" s="8">
        <f>B10*C10</f>
        <v>25.13</v>
      </c>
      <c r="E10" s="2">
        <v>40</v>
      </c>
      <c r="F10" s="8">
        <v>7850</v>
      </c>
      <c r="G10" s="8">
        <v>5018</v>
      </c>
      <c r="H10" s="8">
        <v>2825</v>
      </c>
      <c r="I10" s="8">
        <f t="shared" si="0"/>
        <v>12495.025865499403</v>
      </c>
      <c r="J10" s="9">
        <f>I10*1000</f>
        <v>12495025.865499403</v>
      </c>
      <c r="K10" s="10">
        <f>AVERAGE(J9:J10)</f>
        <v>11696776.760843612</v>
      </c>
      <c r="L10" s="10">
        <f>K10-$K$4</f>
        <v>11696776.760843612</v>
      </c>
      <c r="M10" s="15"/>
      <c r="N10" s="15"/>
      <c r="O10" s="29">
        <f t="shared" ref="O10:O12" si="2">G10/F10</f>
        <v>0.63923566878980886</v>
      </c>
      <c r="P10" s="29">
        <f t="shared" ref="P10:P12" si="3">H10/F10</f>
        <v>0.35987261146496813</v>
      </c>
    </row>
    <row r="11" spans="1:18" x14ac:dyDescent="0.25">
      <c r="A11" s="8" t="s">
        <v>132</v>
      </c>
      <c r="B11" s="8">
        <f t="shared" si="1"/>
        <v>25.13</v>
      </c>
      <c r="C11" s="8">
        <v>1</v>
      </c>
      <c r="D11" s="8">
        <f>B11*C11</f>
        <v>25.13</v>
      </c>
      <c r="E11" s="2">
        <v>40</v>
      </c>
      <c r="F11" s="8">
        <v>7538</v>
      </c>
      <c r="G11" s="8">
        <v>4773</v>
      </c>
      <c r="H11" s="8">
        <v>2758</v>
      </c>
      <c r="I11" s="8">
        <f t="shared" si="0"/>
        <v>11998.40827695981</v>
      </c>
      <c r="J11" s="9">
        <f>I11*1000</f>
        <v>11998408.27695981</v>
      </c>
      <c r="K11" s="10"/>
      <c r="L11" s="10"/>
      <c r="M11" s="15"/>
      <c r="N11" s="15"/>
      <c r="O11" s="29">
        <f t="shared" si="2"/>
        <v>0.63319182807110641</v>
      </c>
      <c r="P11" s="29">
        <f t="shared" si="3"/>
        <v>0.36587954364552933</v>
      </c>
    </row>
    <row r="12" spans="1:18" ht="15.75" thickBot="1" x14ac:dyDescent="0.3">
      <c r="A12" s="8" t="s">
        <v>132</v>
      </c>
      <c r="B12" s="8">
        <f>$B$3</f>
        <v>25.13</v>
      </c>
      <c r="C12" s="8">
        <v>1</v>
      </c>
      <c r="D12" s="8">
        <f>B12*C12</f>
        <v>25.13</v>
      </c>
      <c r="E12" s="2">
        <v>40</v>
      </c>
      <c r="F12" s="8">
        <v>7561</v>
      </c>
      <c r="G12" s="8">
        <v>4804</v>
      </c>
      <c r="H12" s="8">
        <v>2751</v>
      </c>
      <c r="I12" s="8">
        <f t="shared" si="0"/>
        <v>12035.017906884203</v>
      </c>
      <c r="J12" s="9">
        <f>I12*1000</f>
        <v>12035017.906884203</v>
      </c>
      <c r="K12" s="10">
        <f>AVERAGE(J11:J12)</f>
        <v>12016713.091922008</v>
      </c>
      <c r="L12" s="10">
        <f>K12-$K$4</f>
        <v>12016713.091922008</v>
      </c>
      <c r="M12" s="15"/>
      <c r="N12" s="15"/>
      <c r="O12" s="29">
        <f t="shared" si="2"/>
        <v>0.6353656923687343</v>
      </c>
      <c r="P12" s="29">
        <f t="shared" si="3"/>
        <v>0.36384076180399416</v>
      </c>
    </row>
    <row r="13" spans="1:18" ht="15.75" thickBot="1" x14ac:dyDescent="0.3">
      <c r="A13" s="14"/>
      <c r="B13" s="13"/>
      <c r="C13" s="14"/>
      <c r="D13" s="14"/>
      <c r="E13" s="11"/>
      <c r="F13" s="14"/>
      <c r="G13" s="14"/>
      <c r="H13" s="14"/>
      <c r="I13" s="14"/>
      <c r="J13" s="16"/>
      <c r="K13" s="15"/>
      <c r="L13" s="20" t="s">
        <v>133</v>
      </c>
      <c r="M13" s="21">
        <f>AVERAGE(L10,L12)</f>
        <v>11856744.92638281</v>
      </c>
      <c r="N13" s="21">
        <f>STDEV(L10,L12)</f>
        <v>226229.14925347766</v>
      </c>
      <c r="O13" s="28">
        <f>AVERAGE(O9:O12)</f>
        <v>0.63873448103751318</v>
      </c>
      <c r="P13" s="28">
        <f>AVERAGE(P9:P12)</f>
        <v>0.3637521068392553</v>
      </c>
    </row>
    <row r="14" spans="1:18" x14ac:dyDescent="0.25">
      <c r="F14" s="25"/>
      <c r="G14" s="25"/>
      <c r="H14" s="25"/>
    </row>
    <row r="16" spans="1:18" x14ac:dyDescent="0.25">
      <c r="A16" s="8" t="s">
        <v>114</v>
      </c>
      <c r="B16" s="8">
        <f>$B$3</f>
        <v>25.13</v>
      </c>
      <c r="C16" s="8">
        <v>1</v>
      </c>
      <c r="D16" s="8">
        <f>B16*C16</f>
        <v>25.13</v>
      </c>
      <c r="E16" s="2">
        <v>20</v>
      </c>
      <c r="F16" s="8">
        <v>3514</v>
      </c>
      <c r="G16" s="8">
        <v>2360</v>
      </c>
      <c r="H16" s="8">
        <v>1152</v>
      </c>
      <c r="I16" s="8">
        <f t="shared" ref="I16:I19" si="4">((F16/D16)*E16)</f>
        <v>2796.6573816155988</v>
      </c>
      <c r="J16" s="9">
        <f>I16*1000</f>
        <v>2796657.3816155987</v>
      </c>
      <c r="K16" s="10"/>
      <c r="L16" s="10"/>
      <c r="M16" s="15"/>
      <c r="N16" s="15"/>
      <c r="O16" s="29">
        <f>G16/F16</f>
        <v>0.67159931701764375</v>
      </c>
      <c r="P16" s="29">
        <f>H16/F16</f>
        <v>0.32783153101878204</v>
      </c>
    </row>
    <row r="17" spans="1:16" x14ac:dyDescent="0.25">
      <c r="A17" s="8" t="s">
        <v>115</v>
      </c>
      <c r="B17" s="8">
        <f t="shared" ref="B17:B18" si="5">$B$3</f>
        <v>25.13</v>
      </c>
      <c r="C17" s="8">
        <v>1</v>
      </c>
      <c r="D17" s="8">
        <f>B17*C17</f>
        <v>25.13</v>
      </c>
      <c r="E17" s="2">
        <v>20</v>
      </c>
      <c r="F17" s="8">
        <v>4214</v>
      </c>
      <c r="G17" s="8">
        <v>2958</v>
      </c>
      <c r="H17" s="8">
        <v>1246</v>
      </c>
      <c r="I17" s="8">
        <f t="shared" si="4"/>
        <v>3353.7604456824515</v>
      </c>
      <c r="J17" s="9">
        <f>I17*1000</f>
        <v>3353760.4456824516</v>
      </c>
      <c r="K17" s="10">
        <f>AVERAGE(J16:J17)</f>
        <v>3075208.9136490254</v>
      </c>
      <c r="L17" s="10">
        <f>K17-$K$4</f>
        <v>3075208.9136490254</v>
      </c>
      <c r="M17" s="15"/>
      <c r="N17" s="15"/>
      <c r="O17" s="29">
        <f t="shared" ref="O17:O19" si="6">G17/F17</f>
        <v>0.70194589463692458</v>
      </c>
      <c r="P17" s="29">
        <f t="shared" ref="P17:P19" si="7">H17/F17</f>
        <v>0.29568106312292358</v>
      </c>
    </row>
    <row r="18" spans="1:16" x14ac:dyDescent="0.25">
      <c r="A18" s="8" t="s">
        <v>116</v>
      </c>
      <c r="B18" s="8">
        <f t="shared" si="5"/>
        <v>25.13</v>
      </c>
      <c r="C18" s="8">
        <v>1</v>
      </c>
      <c r="D18" s="8">
        <f>B18*C18</f>
        <v>25.13</v>
      </c>
      <c r="E18" s="2">
        <v>20</v>
      </c>
      <c r="F18" s="8">
        <v>4809</v>
      </c>
      <c r="G18" s="8">
        <v>3249</v>
      </c>
      <c r="H18" s="8">
        <v>1559</v>
      </c>
      <c r="I18" s="8">
        <f t="shared" si="4"/>
        <v>3827.2980501392758</v>
      </c>
      <c r="J18" s="9">
        <f>I18*1000</f>
        <v>3827298.0501392758</v>
      </c>
      <c r="K18" s="10"/>
      <c r="L18" s="10"/>
      <c r="M18" s="15"/>
      <c r="N18" s="15"/>
      <c r="O18" s="29">
        <f t="shared" si="6"/>
        <v>0.67560823456019958</v>
      </c>
      <c r="P18" s="29">
        <f t="shared" si="7"/>
        <v>0.3241838220004159</v>
      </c>
    </row>
    <row r="19" spans="1:16" ht="15.75" thickBot="1" x14ac:dyDescent="0.3">
      <c r="A19" s="8" t="s">
        <v>117</v>
      </c>
      <c r="B19" s="8">
        <f>$B$3</f>
        <v>25.13</v>
      </c>
      <c r="C19" s="8">
        <v>1</v>
      </c>
      <c r="D19" s="8">
        <f>B19*C19</f>
        <v>25.13</v>
      </c>
      <c r="E19" s="2">
        <v>20</v>
      </c>
      <c r="F19" s="8">
        <v>4818</v>
      </c>
      <c r="G19" s="8">
        <v>3289</v>
      </c>
      <c r="H19" s="8">
        <v>1527</v>
      </c>
      <c r="I19" s="8">
        <f t="shared" si="4"/>
        <v>3834.460803820135</v>
      </c>
      <c r="J19" s="9">
        <f>I19*1000</f>
        <v>3834460.8038201351</v>
      </c>
      <c r="K19" s="10">
        <f>AVERAGE(J18:J19)</f>
        <v>3830879.4269797057</v>
      </c>
      <c r="L19" s="10">
        <f>K19-$K$4</f>
        <v>3830879.4269797057</v>
      </c>
      <c r="M19" s="15"/>
      <c r="N19" s="15"/>
      <c r="O19" s="29">
        <f t="shared" si="6"/>
        <v>0.68264840182648401</v>
      </c>
      <c r="P19" s="29">
        <f t="shared" si="7"/>
        <v>0.31693648816936487</v>
      </c>
    </row>
    <row r="20" spans="1:16" ht="15.75" thickBot="1" x14ac:dyDescent="0.3">
      <c r="A20" s="14"/>
      <c r="B20" s="13"/>
      <c r="C20" s="14"/>
      <c r="D20" s="14"/>
      <c r="E20" s="11"/>
      <c r="F20" s="14"/>
      <c r="G20" s="14"/>
      <c r="H20" s="14"/>
      <c r="I20" s="14"/>
      <c r="J20" s="16"/>
      <c r="K20" s="15"/>
      <c r="L20" s="20" t="s">
        <v>134</v>
      </c>
      <c r="M20" s="21">
        <f>AVERAGE(L17,L19)</f>
        <v>3453044.1703143655</v>
      </c>
      <c r="N20" s="21">
        <f>STDEV(L17,L19)</f>
        <v>534339.7443188394</v>
      </c>
      <c r="O20" s="28">
        <f>AVERAGE(O16:O19)</f>
        <v>0.68295046201031295</v>
      </c>
      <c r="P20" s="28">
        <f>AVERAGE(P16:P19)</f>
        <v>0.31615822607787158</v>
      </c>
    </row>
    <row r="22" spans="1:16" x14ac:dyDescent="0.25">
      <c r="M22" s="18"/>
      <c r="N22" s="18"/>
    </row>
    <row r="24" spans="1:16" x14ac:dyDescent="0.25">
      <c r="A24" s="8" t="s">
        <v>118</v>
      </c>
      <c r="B24" s="8">
        <f>$B$3</f>
        <v>25.13</v>
      </c>
      <c r="C24" s="8">
        <v>1</v>
      </c>
      <c r="D24" s="8">
        <f>B24*C24</f>
        <v>25.13</v>
      </c>
      <c r="E24" s="2">
        <v>20</v>
      </c>
      <c r="F24" s="8">
        <v>5229</v>
      </c>
      <c r="G24" s="8">
        <v>3378</v>
      </c>
      <c r="H24" s="8">
        <v>1848</v>
      </c>
      <c r="I24" s="8">
        <f>((F24/D24)*E24)</f>
        <v>4161.559888579387</v>
      </c>
      <c r="J24" s="9">
        <f>I24*1000</f>
        <v>4161559.8885793872</v>
      </c>
      <c r="K24" s="10"/>
      <c r="L24" s="10"/>
      <c r="M24" s="15"/>
      <c r="N24" s="15"/>
      <c r="O24" s="29">
        <f>G24/F24</f>
        <v>0.64601262191623643</v>
      </c>
      <c r="P24" s="29">
        <f>H24/F24</f>
        <v>0.3534136546184739</v>
      </c>
    </row>
    <row r="25" spans="1:16" x14ac:dyDescent="0.25">
      <c r="A25" s="8" t="s">
        <v>119</v>
      </c>
      <c r="B25" s="8">
        <f t="shared" ref="B25:B26" si="8">$B$3</f>
        <v>25.13</v>
      </c>
      <c r="C25" s="8">
        <v>1</v>
      </c>
      <c r="D25" s="8">
        <f>B25*C25</f>
        <v>25.13</v>
      </c>
      <c r="E25" s="2">
        <v>20</v>
      </c>
      <c r="F25" s="8">
        <v>5290</v>
      </c>
      <c r="G25" s="8">
        <v>3491</v>
      </c>
      <c r="H25" s="8">
        <v>1796</v>
      </c>
      <c r="I25" s="8">
        <f>((F25/D25)*E25)</f>
        <v>4210.1074413052129</v>
      </c>
      <c r="J25" s="9">
        <f>I25*1000</f>
        <v>4210107.4413052127</v>
      </c>
      <c r="K25" s="10">
        <f>AVERAGE(J24:J25)</f>
        <v>4185833.6649422999</v>
      </c>
      <c r="L25" s="10">
        <f>K25-$K$4</f>
        <v>4185833.6649422999</v>
      </c>
      <c r="M25" s="15"/>
      <c r="N25" s="15"/>
      <c r="O25" s="29">
        <f t="shared" ref="O25:O27" si="9">G25/F25</f>
        <v>0.65992438563327027</v>
      </c>
      <c r="P25" s="29">
        <f t="shared" ref="P25:P27" si="10">H25/F25</f>
        <v>0.33950850661625709</v>
      </c>
    </row>
    <row r="26" spans="1:16" x14ac:dyDescent="0.25">
      <c r="A26" s="8" t="s">
        <v>120</v>
      </c>
      <c r="B26" s="8">
        <f t="shared" si="8"/>
        <v>25.13</v>
      </c>
      <c r="C26" s="8">
        <v>1</v>
      </c>
      <c r="D26" s="8">
        <f>B26*C26</f>
        <v>25.13</v>
      </c>
      <c r="E26" s="2">
        <v>20</v>
      </c>
      <c r="F26" s="8">
        <v>5591</v>
      </c>
      <c r="G26" s="8">
        <v>3593</v>
      </c>
      <c r="H26" s="8">
        <v>1994</v>
      </c>
      <c r="I26" s="8">
        <f>((F26/D26)*E26)</f>
        <v>4449.6617588539593</v>
      </c>
      <c r="J26" s="9">
        <f>I26*1000</f>
        <v>4449661.7588539589</v>
      </c>
      <c r="K26" s="10"/>
      <c r="L26" s="10"/>
      <c r="M26" s="15"/>
      <c r="N26" s="15"/>
      <c r="O26" s="29">
        <f t="shared" si="9"/>
        <v>0.64263995707386867</v>
      </c>
      <c r="P26" s="29">
        <f t="shared" si="10"/>
        <v>0.35664460740475762</v>
      </c>
    </row>
    <row r="27" spans="1:16" ht="15.75" thickBot="1" x14ac:dyDescent="0.3">
      <c r="A27" s="8" t="s">
        <v>121</v>
      </c>
      <c r="B27" s="8">
        <f>$B$3</f>
        <v>25.13</v>
      </c>
      <c r="C27" s="8">
        <v>1</v>
      </c>
      <c r="D27" s="8">
        <f>B27*C27</f>
        <v>25.13</v>
      </c>
      <c r="E27" s="2">
        <v>20</v>
      </c>
      <c r="F27" s="8">
        <v>5427</v>
      </c>
      <c r="G27" s="8">
        <v>3496</v>
      </c>
      <c r="H27" s="8">
        <v>1930</v>
      </c>
      <c r="I27" s="8">
        <f>((F27/D27)*E27)</f>
        <v>4319.1404695582969</v>
      </c>
      <c r="J27" s="9">
        <f>I27*1000</f>
        <v>4319140.4695582967</v>
      </c>
      <c r="K27" s="10">
        <f>AVERAGE(J26:J27)</f>
        <v>4384401.1142061278</v>
      </c>
      <c r="L27" s="10">
        <f>K27-$K$4</f>
        <v>4384401.1142061278</v>
      </c>
      <c r="M27" s="15"/>
      <c r="N27" s="15"/>
      <c r="O27" s="29">
        <f t="shared" si="9"/>
        <v>0.64418647503224613</v>
      </c>
      <c r="P27" s="29">
        <f t="shared" si="10"/>
        <v>0.35562926110189791</v>
      </c>
    </row>
    <row r="28" spans="1:16" ht="15.75" thickBot="1" x14ac:dyDescent="0.3">
      <c r="L28" s="20" t="s">
        <v>135</v>
      </c>
      <c r="M28" s="21">
        <f>AVERAGE(L25,L27)</f>
        <v>4285117.3895742139</v>
      </c>
      <c r="N28" s="21">
        <f>STDEV(L25,L27)</f>
        <v>140408.38989736841</v>
      </c>
      <c r="O28" s="28">
        <f>AVERAGE(O24:O27)</f>
        <v>0.64819085991390546</v>
      </c>
      <c r="P28" s="28">
        <f>AVERAGE(P24:P27)</f>
        <v>0.35129900743534659</v>
      </c>
    </row>
    <row r="31" spans="1:16" x14ac:dyDescent="0.25">
      <c r="A31" s="8" t="s">
        <v>137</v>
      </c>
      <c r="B31" s="8">
        <f>$B$3</f>
        <v>25.13</v>
      </c>
      <c r="C31" s="8">
        <v>1</v>
      </c>
      <c r="D31" s="8">
        <f>B31*C31</f>
        <v>25.13</v>
      </c>
      <c r="E31" s="2">
        <v>20</v>
      </c>
      <c r="F31" s="8">
        <v>6966</v>
      </c>
      <c r="G31" s="8">
        <v>4530</v>
      </c>
      <c r="H31" s="8">
        <v>2431</v>
      </c>
      <c r="I31" s="8">
        <f>((F31/D31)*E31)</f>
        <v>5543.9713489852775</v>
      </c>
      <c r="J31" s="9">
        <f>I31*1000</f>
        <v>5543971.3489852771</v>
      </c>
      <c r="K31" s="10"/>
      <c r="L31" s="10"/>
      <c r="M31" s="15"/>
      <c r="N31" s="15"/>
      <c r="O31" s="29">
        <f>G31/F31</f>
        <v>0.65030146425495261</v>
      </c>
      <c r="P31" s="29">
        <f>H31/F31</f>
        <v>0.34898076370944586</v>
      </c>
    </row>
    <row r="32" spans="1:16" x14ac:dyDescent="0.25">
      <c r="A32" s="8" t="s">
        <v>138</v>
      </c>
      <c r="B32" s="8">
        <f t="shared" ref="B32:B33" si="11">$B$3</f>
        <v>25.13</v>
      </c>
      <c r="C32" s="8">
        <v>1</v>
      </c>
      <c r="D32" s="8">
        <f>B32*C32</f>
        <v>25.13</v>
      </c>
      <c r="E32" s="2">
        <v>20</v>
      </c>
      <c r="F32" s="8">
        <v>6837</v>
      </c>
      <c r="G32" s="8">
        <v>4431</v>
      </c>
      <c r="H32" s="8">
        <v>2402</v>
      </c>
      <c r="I32" s="8">
        <f>((F32/D32)*E32)</f>
        <v>5441.3052128929567</v>
      </c>
      <c r="J32" s="9">
        <f>I32*1000</f>
        <v>5441305.212892957</v>
      </c>
      <c r="K32" s="10">
        <f>AVERAGE(J31:J32)</f>
        <v>5492638.2809391171</v>
      </c>
      <c r="L32" s="10">
        <f>K32-$K$4</f>
        <v>5492638.2809391171</v>
      </c>
      <c r="M32" s="15"/>
      <c r="N32" s="15"/>
      <c r="O32" s="29">
        <f t="shared" ref="O32:O34" si="12">G32/F32</f>
        <v>0.64809126810004392</v>
      </c>
      <c r="P32" s="29">
        <f t="shared" ref="P32:P34" si="13">H32/F32</f>
        <v>0.35132367997659791</v>
      </c>
    </row>
    <row r="33" spans="1:16" x14ac:dyDescent="0.25">
      <c r="A33" s="8" t="s">
        <v>139</v>
      </c>
      <c r="B33" s="8">
        <f t="shared" si="11"/>
        <v>25.13</v>
      </c>
      <c r="C33" s="8">
        <v>1</v>
      </c>
      <c r="D33" s="8">
        <f>B33*C33</f>
        <v>25.13</v>
      </c>
      <c r="E33" s="2">
        <v>20</v>
      </c>
      <c r="F33" s="8">
        <v>7850</v>
      </c>
      <c r="G33" s="8">
        <v>5018</v>
      </c>
      <c r="H33" s="8">
        <v>2825</v>
      </c>
      <c r="I33" s="8">
        <f>((F33/D33)*E33)</f>
        <v>6247.5129327497016</v>
      </c>
      <c r="J33" s="9">
        <f>I33*1000</f>
        <v>6247512.9327497017</v>
      </c>
      <c r="K33" s="10"/>
      <c r="L33" s="10"/>
      <c r="M33" s="15"/>
      <c r="N33" s="15"/>
      <c r="O33" s="29">
        <f t="shared" si="12"/>
        <v>0.63923566878980886</v>
      </c>
      <c r="P33" s="29">
        <f t="shared" si="13"/>
        <v>0.35987261146496813</v>
      </c>
    </row>
    <row r="34" spans="1:16" ht="15.75" thickBot="1" x14ac:dyDescent="0.3">
      <c r="A34" s="8" t="s">
        <v>140</v>
      </c>
      <c r="B34" s="8">
        <f>$B$3</f>
        <v>25.13</v>
      </c>
      <c r="C34" s="8">
        <v>1</v>
      </c>
      <c r="D34" s="8">
        <f>B34*C34</f>
        <v>25.13</v>
      </c>
      <c r="E34" s="2">
        <v>20</v>
      </c>
      <c r="F34" s="8">
        <v>7538</v>
      </c>
      <c r="G34" s="8">
        <v>4773</v>
      </c>
      <c r="H34" s="8">
        <v>2758</v>
      </c>
      <c r="I34" s="8">
        <f>((F34/D34)*E34)</f>
        <v>5999.2041384799049</v>
      </c>
      <c r="J34" s="9">
        <f>I34*1000</f>
        <v>5999204.1384799052</v>
      </c>
      <c r="K34" s="10">
        <f>AVERAGE(J33:J34)</f>
        <v>6123358.5356148034</v>
      </c>
      <c r="L34" s="10">
        <f>K34-$K$4</f>
        <v>6123358.5356148034</v>
      </c>
      <c r="M34" s="15"/>
      <c r="N34" s="15"/>
      <c r="O34" s="29">
        <f t="shared" si="12"/>
        <v>0.63319182807110641</v>
      </c>
      <c r="P34" s="29">
        <f t="shared" si="13"/>
        <v>0.36587954364552933</v>
      </c>
    </row>
    <row r="35" spans="1:16" ht="15.75" thickBot="1" x14ac:dyDescent="0.3">
      <c r="L35" s="20" t="s">
        <v>136</v>
      </c>
      <c r="M35" s="21">
        <f>AVERAGE(L32,L34)</f>
        <v>5807998.4082769603</v>
      </c>
      <c r="N35" s="21">
        <f>STDEV(L32,L34)</f>
        <v>445986.56911288406</v>
      </c>
      <c r="O35" s="28">
        <f>AVERAGE(O31:O34)</f>
        <v>0.64270505730397787</v>
      </c>
      <c r="P35" s="28">
        <f>AVERAGE(P31:P34)</f>
        <v>0.35651414969913531</v>
      </c>
    </row>
    <row r="37" spans="1:16" x14ac:dyDescent="0.25">
      <c r="A37" s="8" t="s">
        <v>141</v>
      </c>
      <c r="B37" s="8">
        <f>$B$3</f>
        <v>25.13</v>
      </c>
      <c r="C37" s="8">
        <v>1</v>
      </c>
      <c r="D37" s="8">
        <f>B37*C37</f>
        <v>25.13</v>
      </c>
      <c r="E37" s="2">
        <v>20</v>
      </c>
      <c r="F37" s="8">
        <v>2244</v>
      </c>
      <c r="G37" s="8">
        <v>1367</v>
      </c>
      <c r="H37" s="8">
        <v>875</v>
      </c>
      <c r="I37" s="8">
        <f>((F37/D37)*E37)</f>
        <v>1785.9132510943095</v>
      </c>
      <c r="J37" s="9">
        <f>I37*1000</f>
        <v>1785913.2510943096</v>
      </c>
      <c r="K37" s="10"/>
      <c r="L37" s="10"/>
      <c r="M37" s="15"/>
      <c r="N37" s="15"/>
      <c r="O37" s="29">
        <f>G37/F37</f>
        <v>0.60918003565062384</v>
      </c>
      <c r="P37" s="29">
        <f>H37/F37</f>
        <v>0.38992869875222819</v>
      </c>
    </row>
    <row r="38" spans="1:16" x14ac:dyDescent="0.25">
      <c r="A38" s="8" t="s">
        <v>142</v>
      </c>
      <c r="B38" s="8">
        <f t="shared" ref="B38:B39" si="14">$B$3</f>
        <v>25.13</v>
      </c>
      <c r="C38" s="8">
        <v>1</v>
      </c>
      <c r="D38" s="8">
        <f>B38*C38</f>
        <v>25.13</v>
      </c>
      <c r="E38" s="2">
        <v>20</v>
      </c>
      <c r="F38" s="8">
        <v>2117</v>
      </c>
      <c r="G38" s="8">
        <v>1278</v>
      </c>
      <c r="H38" s="8">
        <v>833</v>
      </c>
      <c r="I38" s="8">
        <f>((F38/D38)*E38)</f>
        <v>1684.8388380421807</v>
      </c>
      <c r="J38" s="9">
        <f>I38*1000</f>
        <v>1684838.8380421808</v>
      </c>
      <c r="K38" s="10">
        <f>AVERAGE(J37:J38)</f>
        <v>1735376.0445682453</v>
      </c>
      <c r="L38" s="10">
        <f>K38-$K$4</f>
        <v>1735376.0445682453</v>
      </c>
      <c r="M38" s="15"/>
      <c r="N38" s="15"/>
      <c r="O38" s="29">
        <f t="shared" ref="O38:O40" si="15">G38/F38</f>
        <v>0.6036844591402929</v>
      </c>
      <c r="P38" s="29">
        <f t="shared" ref="P38:P40" si="16">H38/F38</f>
        <v>0.39348134152102032</v>
      </c>
    </row>
    <row r="39" spans="1:16" x14ac:dyDescent="0.25">
      <c r="A39" s="8" t="s">
        <v>143</v>
      </c>
      <c r="B39" s="8">
        <f t="shared" si="14"/>
        <v>25.13</v>
      </c>
      <c r="C39" s="8">
        <v>1</v>
      </c>
      <c r="D39" s="8">
        <f>B39*C39</f>
        <v>25.13</v>
      </c>
      <c r="E39" s="2">
        <v>20</v>
      </c>
      <c r="F39" s="8">
        <v>2325</v>
      </c>
      <c r="G39" s="8">
        <v>1405</v>
      </c>
      <c r="H39" s="8">
        <v>911</v>
      </c>
      <c r="I39" s="8">
        <f>((F39/D39)*E39)</f>
        <v>1850.3780342220455</v>
      </c>
      <c r="J39" s="9">
        <f>I39*1000</f>
        <v>1850378.0342220454</v>
      </c>
      <c r="K39" s="10"/>
      <c r="L39" s="10"/>
      <c r="M39" s="15"/>
      <c r="N39" s="15"/>
      <c r="O39" s="29">
        <f t="shared" si="15"/>
        <v>0.60430107526881716</v>
      </c>
      <c r="P39" s="29">
        <f t="shared" si="16"/>
        <v>0.39182795698924733</v>
      </c>
    </row>
    <row r="40" spans="1:16" ht="15.75" thickBot="1" x14ac:dyDescent="0.3">
      <c r="A40" s="8" t="s">
        <v>144</v>
      </c>
      <c r="B40" s="8">
        <f>$B$3</f>
        <v>25.13</v>
      </c>
      <c r="C40" s="8">
        <v>1</v>
      </c>
      <c r="D40" s="8">
        <f>B40*C40</f>
        <v>25.13</v>
      </c>
      <c r="E40" s="2">
        <v>20</v>
      </c>
      <c r="F40" s="8">
        <v>2202</v>
      </c>
      <c r="G40" s="8">
        <v>1358</v>
      </c>
      <c r="H40" s="8">
        <v>833</v>
      </c>
      <c r="I40" s="8">
        <f>((F40/D40)*E40)</f>
        <v>1752.4870672502984</v>
      </c>
      <c r="J40" s="9">
        <f>I40*1000</f>
        <v>1752487.0672502983</v>
      </c>
      <c r="K40" s="10">
        <f>AVERAGE(J39:J40)</f>
        <v>1801432.5507361719</v>
      </c>
      <c r="L40" s="10">
        <f>K40-$K$4</f>
        <v>1801432.5507361719</v>
      </c>
      <c r="M40" s="15"/>
      <c r="N40" s="15"/>
      <c r="O40" s="29">
        <f t="shared" si="15"/>
        <v>0.61671207992733879</v>
      </c>
      <c r="P40" s="29">
        <f t="shared" si="16"/>
        <v>0.37829246139872841</v>
      </c>
    </row>
    <row r="41" spans="1:16" ht="15.75" thickBot="1" x14ac:dyDescent="0.3">
      <c r="L41" s="20" t="s">
        <v>130</v>
      </c>
      <c r="M41" s="21">
        <f>AVERAGE(L38,L40)</f>
        <v>1768404.2976522087</v>
      </c>
      <c r="N41" s="21">
        <f>STDEV(L38,L40)</f>
        <v>46709.003452831894</v>
      </c>
      <c r="O41" s="28">
        <f>AVERAGE(O37:O40)</f>
        <v>0.60846941249676822</v>
      </c>
      <c r="P41" s="28">
        <f>AVERAGE(P37:P40)</f>
        <v>0.38838261466530605</v>
      </c>
    </row>
    <row r="43" spans="1:16" x14ac:dyDescent="0.25">
      <c r="O43" s="11"/>
      <c r="P43" s="11"/>
    </row>
    <row r="44" spans="1:16" x14ac:dyDescent="0.25">
      <c r="M44" s="18"/>
      <c r="N44" s="18"/>
      <c r="O44" s="11"/>
      <c r="P44" s="11"/>
    </row>
    <row r="45" spans="1:16" x14ac:dyDescent="0.25">
      <c r="M45" s="18"/>
      <c r="N45" s="18"/>
      <c r="O45" s="24"/>
      <c r="P45" s="11"/>
    </row>
    <row r="46" spans="1:16" x14ac:dyDescent="0.25">
      <c r="A46" s="8" t="s">
        <v>96</v>
      </c>
      <c r="B46" s="8">
        <f>$B$3</f>
        <v>25.13</v>
      </c>
      <c r="C46" s="8">
        <v>1</v>
      </c>
      <c r="D46" s="8">
        <f>B46*C46</f>
        <v>25.13</v>
      </c>
      <c r="E46" s="2">
        <v>20</v>
      </c>
      <c r="F46" s="8">
        <v>5935</v>
      </c>
      <c r="G46" s="8"/>
      <c r="H46" s="8"/>
      <c r="I46" s="8">
        <f>((F46/D46)*E46)</f>
        <v>4723.4381217668133</v>
      </c>
      <c r="J46" s="9">
        <f>I46*1000</f>
        <v>4723438.1217668131</v>
      </c>
      <c r="K46" s="10"/>
      <c r="L46" s="10"/>
    </row>
    <row r="47" spans="1:16" x14ac:dyDescent="0.25">
      <c r="A47" s="8" t="s">
        <v>97</v>
      </c>
      <c r="B47" s="8">
        <f t="shared" ref="B47:B48" si="17">$B$3</f>
        <v>25.13</v>
      </c>
      <c r="C47" s="8">
        <v>1</v>
      </c>
      <c r="D47" s="8">
        <f>B47*C47</f>
        <v>25.13</v>
      </c>
      <c r="E47" s="2">
        <v>20</v>
      </c>
      <c r="F47" s="8">
        <v>5622</v>
      </c>
      <c r="G47" s="8"/>
      <c r="H47" s="8"/>
      <c r="I47" s="8">
        <f>((F47/D47)*E47)</f>
        <v>4474.3334659769207</v>
      </c>
      <c r="J47" s="9">
        <f>I47*1000</f>
        <v>4474333.4659769209</v>
      </c>
      <c r="K47" s="10">
        <f>AVERAGE(J46:J47)</f>
        <v>4598885.7938718665</v>
      </c>
      <c r="L47" s="10">
        <f>K47-$K$4</f>
        <v>4598885.7938718665</v>
      </c>
    </row>
    <row r="48" spans="1:16" x14ac:dyDescent="0.25">
      <c r="A48" s="8" t="s">
        <v>98</v>
      </c>
      <c r="B48" s="8">
        <f t="shared" si="17"/>
        <v>25.13</v>
      </c>
      <c r="C48" s="8">
        <v>1</v>
      </c>
      <c r="D48" s="8">
        <f>B48*C48</f>
        <v>25.13</v>
      </c>
      <c r="E48" s="2">
        <v>20</v>
      </c>
      <c r="F48" s="8">
        <v>5951</v>
      </c>
      <c r="G48" s="8"/>
      <c r="H48" s="8"/>
      <c r="I48" s="8">
        <f>((F48/D48)*E48)</f>
        <v>4736.1719060883406</v>
      </c>
      <c r="J48" s="9">
        <f>I48*1000</f>
        <v>4736171.906088341</v>
      </c>
      <c r="K48" s="10"/>
      <c r="L48" s="10"/>
    </row>
    <row r="49" spans="1:15" ht="15.75" thickBot="1" x14ac:dyDescent="0.3">
      <c r="A49" s="8" t="s">
        <v>99</v>
      </c>
      <c r="B49" s="8">
        <f>$B$3</f>
        <v>25.13</v>
      </c>
      <c r="C49" s="8">
        <v>1</v>
      </c>
      <c r="D49" s="8">
        <f>B49*C49</f>
        <v>25.13</v>
      </c>
      <c r="E49" s="2">
        <v>20</v>
      </c>
      <c r="F49" s="8">
        <v>6038</v>
      </c>
      <c r="G49" s="8"/>
      <c r="H49" s="8"/>
      <c r="I49" s="8">
        <f>((F49/D49)*E49)</f>
        <v>4805.4118583366489</v>
      </c>
      <c r="J49" s="9">
        <f>I49*1000</f>
        <v>4805411.8583366489</v>
      </c>
      <c r="K49" s="10">
        <f>AVERAGE(J48:J49)</f>
        <v>4770791.8822124954</v>
      </c>
      <c r="L49" s="10">
        <f>K49-$K$4</f>
        <v>4770791.8822124954</v>
      </c>
    </row>
    <row r="50" spans="1:15" ht="15.75" thickBot="1" x14ac:dyDescent="0.3">
      <c r="L50" s="20" t="s">
        <v>128</v>
      </c>
      <c r="M50" s="21">
        <f>AVERAGE(L47,L49)</f>
        <v>4684838.838042181</v>
      </c>
      <c r="N50" s="41"/>
      <c r="O50" s="19">
        <f>STDEV(L47,L49)</f>
        <v>121555.96079291237</v>
      </c>
    </row>
    <row r="53" spans="1:15" x14ac:dyDescent="0.25">
      <c r="A53" s="8" t="s">
        <v>100</v>
      </c>
      <c r="B53" s="8">
        <f>$B$3</f>
        <v>25.13</v>
      </c>
      <c r="C53" s="8">
        <v>1</v>
      </c>
      <c r="D53" s="8">
        <f>B53*C53</f>
        <v>25.13</v>
      </c>
      <c r="E53" s="2">
        <v>20</v>
      </c>
      <c r="F53" s="8">
        <v>6853</v>
      </c>
      <c r="G53" s="8"/>
      <c r="H53" s="8"/>
      <c r="I53" s="8">
        <f>((F53/D53)*E53)</f>
        <v>5454.0389972144849</v>
      </c>
      <c r="J53" s="9">
        <f>I53*1000</f>
        <v>5454038.997214485</v>
      </c>
      <c r="K53" s="10"/>
      <c r="L53" s="10"/>
    </row>
    <row r="54" spans="1:15" x14ac:dyDescent="0.25">
      <c r="A54" s="8" t="s">
        <v>101</v>
      </c>
      <c r="B54" s="8">
        <f t="shared" ref="B54:B55" si="18">$B$3</f>
        <v>25.13</v>
      </c>
      <c r="C54" s="8">
        <v>1</v>
      </c>
      <c r="D54" s="8">
        <f>B54*C54</f>
        <v>25.13</v>
      </c>
      <c r="E54" s="2">
        <v>20</v>
      </c>
      <c r="F54" s="8">
        <v>6698</v>
      </c>
      <c r="G54" s="8"/>
      <c r="H54" s="8"/>
      <c r="I54" s="8">
        <f>((F54/D54)*E54)</f>
        <v>5330.6804615996816</v>
      </c>
      <c r="J54" s="9">
        <f>I54*1000</f>
        <v>5330680.4615996815</v>
      </c>
      <c r="K54" s="10">
        <f>AVERAGE(J53:J54)</f>
        <v>5392359.7294070832</v>
      </c>
      <c r="L54" s="10">
        <f>K54-$K$4</f>
        <v>5392359.7294070832</v>
      </c>
    </row>
    <row r="55" spans="1:15" x14ac:dyDescent="0.25">
      <c r="A55" s="8" t="s">
        <v>102</v>
      </c>
      <c r="B55" s="8">
        <f t="shared" si="18"/>
        <v>25.13</v>
      </c>
      <c r="C55" s="8">
        <v>1</v>
      </c>
      <c r="D55" s="8">
        <f>B55*C55</f>
        <v>25.13</v>
      </c>
      <c r="E55" s="2">
        <v>20</v>
      </c>
      <c r="F55" s="8">
        <v>7382</v>
      </c>
      <c r="G55" s="8"/>
      <c r="H55" s="8"/>
      <c r="I55" s="8">
        <f>((F55/D55)*E55)</f>
        <v>5875.0497413450057</v>
      </c>
      <c r="J55" s="9">
        <f>I55*1000</f>
        <v>5875049.741345006</v>
      </c>
      <c r="K55" s="10"/>
      <c r="L55" s="10"/>
    </row>
    <row r="56" spans="1:15" ht="15.75" thickBot="1" x14ac:dyDescent="0.3">
      <c r="A56" s="8" t="s">
        <v>103</v>
      </c>
      <c r="B56" s="8">
        <f>$B$3</f>
        <v>25.13</v>
      </c>
      <c r="C56" s="8">
        <v>1</v>
      </c>
      <c r="D56" s="8">
        <f>B56*C56</f>
        <v>25.13</v>
      </c>
      <c r="E56" s="2">
        <v>20</v>
      </c>
      <c r="F56" s="8">
        <v>7280</v>
      </c>
      <c r="G56" s="8"/>
      <c r="H56" s="8"/>
      <c r="I56" s="8">
        <f>((F56/D56)*E56)</f>
        <v>5793.8718662952651</v>
      </c>
      <c r="J56" s="9">
        <f>I56*1000</f>
        <v>5793871.866295265</v>
      </c>
      <c r="K56" s="10">
        <f>AVERAGE(J55:J56)</f>
        <v>5834460.8038201351</v>
      </c>
      <c r="L56" s="10">
        <f>K56-$K$4</f>
        <v>5834460.8038201351</v>
      </c>
    </row>
    <row r="57" spans="1:15" ht="15.75" thickBot="1" x14ac:dyDescent="0.3">
      <c r="L57" s="20" t="s">
        <v>129</v>
      </c>
      <c r="M57" s="21">
        <f>AVERAGE(L54,L56)</f>
        <v>5613410.2666136092</v>
      </c>
      <c r="N57" s="41"/>
      <c r="O57" s="19">
        <f>STDEV(L54,L56)</f>
        <v>312612.66768732743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2"/>
  <sheetViews>
    <sheetView tabSelected="1" zoomScale="85" zoomScaleNormal="85" workbookViewId="0">
      <selection activeCell="I20" sqref="I20"/>
    </sheetView>
  </sheetViews>
  <sheetFormatPr defaultRowHeight="15" x14ac:dyDescent="0.25"/>
  <cols>
    <col min="1" max="1" width="10.28515625" bestFit="1" customWidth="1"/>
    <col min="2" max="2" width="17.5703125" bestFit="1" customWidth="1"/>
    <col min="3" max="6" width="13.5703125" bestFit="1" customWidth="1"/>
    <col min="8" max="8" width="17.7109375" bestFit="1" customWidth="1"/>
    <col min="9" max="9" width="13.28515625" bestFit="1" customWidth="1"/>
    <col min="10" max="10" width="17.5703125" bestFit="1" customWidth="1"/>
  </cols>
  <sheetData>
    <row r="2" spans="1:26" ht="15.75" thickBot="1" x14ac:dyDescent="0.3">
      <c r="B2" s="39" t="s">
        <v>145</v>
      </c>
      <c r="C2" s="39" t="s">
        <v>145</v>
      </c>
      <c r="D2" s="39" t="s">
        <v>145</v>
      </c>
      <c r="E2" s="39" t="s">
        <v>145</v>
      </c>
      <c r="F2" s="39" t="s">
        <v>145</v>
      </c>
      <c r="G2" s="47"/>
      <c r="H2" s="47"/>
      <c r="I2" s="47"/>
      <c r="J2" s="47"/>
      <c r="K2" s="47"/>
    </row>
    <row r="3" spans="1:26" ht="15.75" thickBot="1" x14ac:dyDescent="0.3">
      <c r="B3" s="48">
        <v>0</v>
      </c>
      <c r="C3" s="49">
        <v>6</v>
      </c>
      <c r="D3" s="49">
        <v>19</v>
      </c>
      <c r="E3" s="49">
        <v>34</v>
      </c>
      <c r="F3" s="50">
        <v>47</v>
      </c>
      <c r="P3" s="3" t="s">
        <v>7</v>
      </c>
      <c r="Q3" s="3" t="s">
        <v>7</v>
      </c>
      <c r="R3" s="3" t="s">
        <v>7</v>
      </c>
      <c r="S3" s="3" t="s">
        <v>7</v>
      </c>
      <c r="T3" s="3" t="s">
        <v>7</v>
      </c>
      <c r="V3" s="3" t="s">
        <v>7</v>
      </c>
      <c r="W3" s="3" t="s">
        <v>7</v>
      </c>
      <c r="X3" s="3" t="s">
        <v>7</v>
      </c>
      <c r="Y3" s="3" t="s">
        <v>7</v>
      </c>
      <c r="Z3" s="3" t="s">
        <v>7</v>
      </c>
    </row>
    <row r="4" spans="1:26" x14ac:dyDescent="0.25">
      <c r="A4" t="s">
        <v>53</v>
      </c>
      <c r="B4" s="33">
        <f>T0.2!L14</f>
        <v>6041272.2453616047</v>
      </c>
      <c r="C4" s="33">
        <f>T6.2!M11</f>
        <v>2624470.9503655257</v>
      </c>
      <c r="D4" s="33">
        <f>T19.2!M13</f>
        <v>3619209.6977390116</v>
      </c>
      <c r="E4" s="33">
        <f>T34.2!M13</f>
        <v>5379057.2960767709</v>
      </c>
      <c r="F4" s="33">
        <f>T47.2!M13</f>
        <v>11856744.92638281</v>
      </c>
      <c r="H4" s="33">
        <f>B4</f>
        <v>6041272.2453616047</v>
      </c>
      <c r="I4" s="33">
        <f t="shared" ref="I4:L4" si="0">C4</f>
        <v>2624470.9503655257</v>
      </c>
      <c r="J4" s="33">
        <f t="shared" si="0"/>
        <v>3619209.6977390116</v>
      </c>
      <c r="K4" s="33">
        <f t="shared" si="0"/>
        <v>5379057.2960767709</v>
      </c>
      <c r="L4" s="33">
        <f t="shared" si="0"/>
        <v>11856744.92638281</v>
      </c>
      <c r="P4" s="33">
        <f>B15</f>
        <v>396154.2141417301</v>
      </c>
      <c r="Q4" s="33">
        <f>C15</f>
        <v>623581.663131807</v>
      </c>
      <c r="R4" s="33">
        <f>D15</f>
        <v>20402.27747032035</v>
      </c>
      <c r="S4" s="33">
        <f>E15</f>
        <v>682558.62028167909</v>
      </c>
      <c r="T4" s="33">
        <f>F15</f>
        <v>226229.14925347766</v>
      </c>
      <c r="V4" s="33">
        <f t="shared" ref="V4:Z5" si="1">P4/SQRT(2)</f>
        <v>280123.33121524501</v>
      </c>
      <c r="W4" s="33">
        <f t="shared" si="1"/>
        <v>440938.82262408599</v>
      </c>
      <c r="X4" s="33">
        <f t="shared" si="1"/>
        <v>14426.588750913039</v>
      </c>
      <c r="Y4" s="33">
        <f t="shared" si="1"/>
        <v>482641.82895850902</v>
      </c>
      <c r="Z4" s="33">
        <f t="shared" si="1"/>
        <v>159968.16553919762</v>
      </c>
    </row>
    <row r="5" spans="1:26" x14ac:dyDescent="0.25">
      <c r="A5" t="s">
        <v>54</v>
      </c>
      <c r="B5" s="33">
        <f>T0.2!L20</f>
        <v>2822415.7516092388</v>
      </c>
      <c r="C5" s="33">
        <f>T6.2!M17</f>
        <v>1252981.9161215853</v>
      </c>
      <c r="D5" s="33">
        <f>T19.2!M34</f>
        <v>828744.65002038667</v>
      </c>
      <c r="E5" s="33">
        <f>T34.2!M32</f>
        <v>2375670.3358735535</v>
      </c>
      <c r="F5" s="33">
        <f>T47.2!M20</f>
        <v>3453044.1703143655</v>
      </c>
      <c r="G5" t="s">
        <v>146</v>
      </c>
      <c r="H5" s="26">
        <f>(B$4-B5)/B$4</f>
        <v>0.53281103102475713</v>
      </c>
      <c r="I5" s="26">
        <f t="shared" ref="I5:L8" si="2">(C$4-C5)/C$4</f>
        <v>0.52257733470165668</v>
      </c>
      <c r="J5" s="26">
        <f t="shared" si="2"/>
        <v>0.77101502282718826</v>
      </c>
      <c r="K5" s="26">
        <f t="shared" si="2"/>
        <v>0.55834820023087417</v>
      </c>
      <c r="L5" s="26">
        <f t="shared" si="2"/>
        <v>0.70876963350785338</v>
      </c>
      <c r="M5" s="33"/>
      <c r="N5" s="33"/>
      <c r="O5" s="33"/>
      <c r="P5" s="33">
        <f>STDEV(B5:B6)</f>
        <v>342575.96612199466</v>
      </c>
      <c r="Q5" s="33">
        <f>STDEV(C5:C6)</f>
        <v>30335.669912389392</v>
      </c>
      <c r="R5" s="33">
        <f>STDEV(D5:D6)</f>
        <v>45927.278680008523</v>
      </c>
      <c r="S5" s="33">
        <f>STDEV(E5:E6)</f>
        <v>841622.7198034639</v>
      </c>
      <c r="T5" s="33">
        <f>STDEV(F5:F6)</f>
        <v>588364.61578236544</v>
      </c>
      <c r="V5" s="33">
        <f t="shared" si="1"/>
        <v>242237.78871639539</v>
      </c>
      <c r="W5" s="33">
        <f t="shared" si="1"/>
        <v>21450.557906887258</v>
      </c>
      <c r="X5" s="33">
        <f t="shared" si="1"/>
        <v>32475.490196078375</v>
      </c>
      <c r="Y5" s="33">
        <f t="shared" si="1"/>
        <v>595117.13237369491</v>
      </c>
      <c r="Z5" s="33">
        <f t="shared" si="1"/>
        <v>416036.60962992813</v>
      </c>
    </row>
    <row r="6" spans="1:26" x14ac:dyDescent="0.25">
      <c r="A6" t="s">
        <v>55</v>
      </c>
      <c r="B6" s="33">
        <f>T0.2!L25</f>
        <v>3306891.3290420296</v>
      </c>
      <c r="C6" s="33">
        <f>T6.2!M22</f>
        <v>1295883.0319353598</v>
      </c>
      <c r="D6" s="33">
        <f>T19.2!M40</f>
        <v>893695.63041254343</v>
      </c>
      <c r="E6" s="33">
        <f>T34.2!M38</f>
        <v>1185436.0711261642</v>
      </c>
      <c r="F6" s="33">
        <f>T47.2!M28</f>
        <v>4285117.3895742139</v>
      </c>
      <c r="H6" s="26">
        <f t="shared" ref="H6:H8" si="3">(B$4-B6)/B$4</f>
        <v>0.45261673456596668</v>
      </c>
      <c r="I6" s="26">
        <f t="shared" si="2"/>
        <v>0.50623075795337935</v>
      </c>
      <c r="J6" s="26">
        <f t="shared" si="2"/>
        <v>0.75306884512084182</v>
      </c>
      <c r="K6" s="26">
        <f t="shared" si="2"/>
        <v>0.77962010704166229</v>
      </c>
      <c r="L6" s="26">
        <f t="shared" si="2"/>
        <v>0.63859242851389453</v>
      </c>
      <c r="V6" s="33"/>
      <c r="W6" s="33"/>
      <c r="X6" s="33"/>
      <c r="Y6" s="33"/>
      <c r="Z6" s="33"/>
    </row>
    <row r="7" spans="1:26" x14ac:dyDescent="0.25">
      <c r="A7" t="s">
        <v>56</v>
      </c>
      <c r="B7" s="33">
        <f>T0.2!L35</f>
        <v>1002650.5111700114</v>
      </c>
      <c r="C7" s="33">
        <f>T6.2!M30</f>
        <v>830319.35359753761</v>
      </c>
      <c r="D7" s="33">
        <f>T19.2!M47</f>
        <v>980501.18596809905</v>
      </c>
      <c r="E7" s="33">
        <f>T34.2!M45</f>
        <v>844482.0773355912</v>
      </c>
      <c r="F7" s="33">
        <f>T47.2!M35</f>
        <v>5807998.4082769603</v>
      </c>
      <c r="G7" t="s">
        <v>147</v>
      </c>
      <c r="H7" s="26">
        <f t="shared" si="3"/>
        <v>0.83403321842682543</v>
      </c>
      <c r="I7" s="26">
        <f t="shared" si="2"/>
        <v>0.68362410203782442</v>
      </c>
      <c r="J7" s="26">
        <f t="shared" si="2"/>
        <v>0.72908417365795719</v>
      </c>
      <c r="K7" s="26">
        <f t="shared" si="2"/>
        <v>0.843005561968727</v>
      </c>
      <c r="L7" s="26">
        <f t="shared" si="2"/>
        <v>0.51015236944556319</v>
      </c>
      <c r="P7" s="33">
        <f>STDEV(B7:B8)</f>
        <v>1418363.5643073586</v>
      </c>
      <c r="Q7" s="33">
        <f>STDEV(C7:C8)</f>
        <v>92231.319285201957</v>
      </c>
      <c r="R7" s="33">
        <f>STDEV(D7:D8)</f>
        <v>114096.06967675092</v>
      </c>
      <c r="S7" s="33">
        <f>STDEV(E7:E8)</f>
        <v>877247.48989711283</v>
      </c>
      <c r="T7" s="33">
        <f>STDEV(F7:F8)</f>
        <v>2856424.3888640017</v>
      </c>
      <c r="V7" s="33">
        <f>P7/SQRT(2)</f>
        <v>1002934.4945096549</v>
      </c>
      <c r="W7" s="33">
        <f>Q7/SQRT(2)</f>
        <v>65217.391304347897</v>
      </c>
      <c r="X7" s="33">
        <f>R7/SQRT(2)</f>
        <v>80678.104575163394</v>
      </c>
      <c r="Y7" s="33">
        <f>S7/SQRT(2)</f>
        <v>620307.64888512576</v>
      </c>
      <c r="Z7" s="33">
        <f>T7/SQRT(2)</f>
        <v>2019797.0553123753</v>
      </c>
    </row>
    <row r="8" spans="1:26" x14ac:dyDescent="0.25">
      <c r="A8" t="s">
        <v>57</v>
      </c>
      <c r="B8" s="33">
        <f>T0.2!L41</f>
        <v>3008519.500189322</v>
      </c>
      <c r="C8" s="33">
        <f>T6.2!M36</f>
        <v>699884.57098884182</v>
      </c>
      <c r="D8" s="33">
        <f>T19.2!M53</f>
        <v>1141857.3951184258</v>
      </c>
      <c r="E8" s="33">
        <f>T34.2!M51</f>
        <v>2085097.3751058425</v>
      </c>
      <c r="F8" s="33">
        <f>T47.2!M41</f>
        <v>1768404.2976522087</v>
      </c>
      <c r="H8" s="26">
        <f t="shared" si="3"/>
        <v>0.5020056408649326</v>
      </c>
      <c r="I8" s="26">
        <f t="shared" si="2"/>
        <v>0.73332355959536732</v>
      </c>
      <c r="J8" s="26">
        <f t="shared" si="2"/>
        <v>0.68450090199753677</v>
      </c>
      <c r="K8" s="26">
        <f t="shared" si="2"/>
        <v>0.61236750970720955</v>
      </c>
      <c r="L8" s="26">
        <f t="shared" si="2"/>
        <v>0.85085246341790843</v>
      </c>
    </row>
    <row r="9" spans="1:26" x14ac:dyDescent="0.25">
      <c r="B9" s="33"/>
      <c r="C9" s="33"/>
      <c r="D9" s="33"/>
      <c r="E9" s="33"/>
      <c r="F9" s="33"/>
      <c r="I9" s="33"/>
      <c r="V9" s="33">
        <f t="shared" ref="V9:Z10" si="4">H4/V4</f>
        <v>21.566472950157547</v>
      </c>
      <c r="W9" s="33">
        <f t="shared" si="4"/>
        <v>5.9520069808027962</v>
      </c>
      <c r="X9" s="33">
        <f t="shared" si="4"/>
        <v>250.87078866859338</v>
      </c>
      <c r="Y9" s="33">
        <f t="shared" si="4"/>
        <v>11.145029239766098</v>
      </c>
      <c r="Z9" s="33">
        <f t="shared" si="4"/>
        <v>74.119402985073961</v>
      </c>
    </row>
    <row r="10" spans="1:26" x14ac:dyDescent="0.25">
      <c r="B10" s="33"/>
      <c r="C10" s="33"/>
      <c r="D10" s="33"/>
      <c r="E10" s="33"/>
      <c r="F10" s="33"/>
      <c r="I10" s="33"/>
      <c r="P10" s="51"/>
      <c r="V10" s="33">
        <f t="shared" si="4"/>
        <v>2.1995372144374882E-6</v>
      </c>
      <c r="W10" s="33">
        <f t="shared" si="4"/>
        <v>2.436194606080011E-5</v>
      </c>
      <c r="X10" s="33">
        <f t="shared" si="4"/>
        <v>2.3741443721773082E-5</v>
      </c>
      <c r="Y10" s="33">
        <f t="shared" si="4"/>
        <v>9.382156383296117E-7</v>
      </c>
      <c r="Z10" s="33">
        <f t="shared" si="4"/>
        <v>1.7036232319514295E-6</v>
      </c>
    </row>
    <row r="11" spans="1:26" x14ac:dyDescent="0.25">
      <c r="A11" s="33"/>
      <c r="B11" s="33"/>
      <c r="C11" s="33"/>
      <c r="D11" s="33"/>
      <c r="E11" s="33"/>
      <c r="F11" s="33"/>
      <c r="H11" s="26">
        <f>AVERAGE(H5:H6)</f>
        <v>0.49271388279536188</v>
      </c>
      <c r="I11" s="26">
        <f t="shared" ref="I11:L11" si="5">AVERAGE(I5:I6)</f>
        <v>0.51440404632751802</v>
      </c>
      <c r="J11" s="26">
        <f t="shared" si="5"/>
        <v>0.76204193397401498</v>
      </c>
      <c r="K11" s="26">
        <f t="shared" si="5"/>
        <v>0.66898415363626818</v>
      </c>
      <c r="L11" s="26">
        <f t="shared" si="5"/>
        <v>0.67368103101087395</v>
      </c>
      <c r="N11" s="27">
        <f>AVERAGE(H11:L11)</f>
        <v>0.62236500954880747</v>
      </c>
      <c r="O11" s="27">
        <f>STDEV(J11:L11)</f>
        <v>5.2423691067623943E-2</v>
      </c>
      <c r="P11" s="51"/>
      <c r="V11" s="33"/>
      <c r="W11" s="33"/>
      <c r="X11" s="33"/>
      <c r="Y11" s="33"/>
      <c r="Z11" s="33"/>
    </row>
    <row r="12" spans="1:26" x14ac:dyDescent="0.25">
      <c r="A12" s="33"/>
      <c r="B12" s="33"/>
      <c r="C12" s="33"/>
      <c r="D12" s="33"/>
      <c r="E12" s="33"/>
      <c r="F12" s="33"/>
      <c r="H12" s="26">
        <f>AVERAGE(H7:H8)</f>
        <v>0.66801942964587901</v>
      </c>
      <c r="I12" s="26">
        <f t="shared" ref="I12:L12" si="6">AVERAGE(I7:I8)</f>
        <v>0.70847383081659587</v>
      </c>
      <c r="J12" s="26">
        <f t="shared" si="6"/>
        <v>0.70679253782774698</v>
      </c>
      <c r="K12" s="26">
        <f t="shared" si="6"/>
        <v>0.72768653583796827</v>
      </c>
      <c r="L12" s="26">
        <f t="shared" si="6"/>
        <v>0.68050241643173581</v>
      </c>
      <c r="N12" s="27">
        <f>AVERAGE(H12:L12)</f>
        <v>0.69829495011198528</v>
      </c>
      <c r="O12" s="27">
        <f>STDEV(H12:L12)</f>
        <v>2.383728862061495E-2</v>
      </c>
      <c r="V12" s="33">
        <f>H7/V7</f>
        <v>8.3159291358763454E-7</v>
      </c>
      <c r="W12" s="33">
        <f t="shared" ref="W12" si="7">I7/W7</f>
        <v>1.048223623124663E-5</v>
      </c>
      <c r="X12" s="33">
        <f t="shared" ref="X12" si="8">J7/X7</f>
        <v>9.0369521879224269E-6</v>
      </c>
      <c r="Y12" s="33">
        <f t="shared" ref="Y12" si="9">K7/Y7</f>
        <v>1.3590120377910131E-6</v>
      </c>
      <c r="Z12" s="33">
        <f t="shared" ref="Z12" si="10">L7/Z7</f>
        <v>2.5257605367023603E-7</v>
      </c>
    </row>
    <row r="13" spans="1:26" x14ac:dyDescent="0.25">
      <c r="A13" t="s">
        <v>53</v>
      </c>
      <c r="B13" s="27"/>
      <c r="C13" s="33"/>
      <c r="D13" s="33"/>
      <c r="G13" s="33"/>
      <c r="H13" s="52"/>
      <c r="I13" s="52"/>
    </row>
    <row r="14" spans="1:26" x14ac:dyDescent="0.25">
      <c r="A14" t="s">
        <v>54</v>
      </c>
      <c r="B14" s="3" t="s">
        <v>7</v>
      </c>
      <c r="C14" s="3" t="s">
        <v>7</v>
      </c>
      <c r="D14" s="3" t="s">
        <v>7</v>
      </c>
      <c r="E14" s="3" t="s">
        <v>7</v>
      </c>
      <c r="F14" s="3" t="s">
        <v>7</v>
      </c>
      <c r="H14">
        <f>STDEV(H5:H6)/SQRT(2)</f>
        <v>4.0097148229395224E-2</v>
      </c>
      <c r="I14">
        <f t="shared" ref="I14:L14" si="11">STDEV(I5:I6)/SQRT(2)</f>
        <v>8.1732883741386653E-3</v>
      </c>
      <c r="J14">
        <f t="shared" si="11"/>
        <v>8.9730888531732167E-3</v>
      </c>
      <c r="K14">
        <f t="shared" si="11"/>
        <v>0.11063595340539459</v>
      </c>
      <c r="L14">
        <f t="shared" si="11"/>
        <v>3.5088602496979426E-2</v>
      </c>
      <c r="N14" s="27">
        <f>AVERAGE(N11:N12)</f>
        <v>0.66032997983039632</v>
      </c>
      <c r="O14" s="26">
        <f>STDEV(H11:L12)</f>
        <v>8.7855665168049629E-2</v>
      </c>
    </row>
    <row r="15" spans="1:26" x14ac:dyDescent="0.25">
      <c r="A15" t="s">
        <v>55</v>
      </c>
      <c r="B15" s="33">
        <f>T0.2!M14</f>
        <v>396154.2141417301</v>
      </c>
      <c r="C15" s="33">
        <f>T6.2!N11</f>
        <v>623581.663131807</v>
      </c>
      <c r="D15" s="33">
        <f>T19.2!N13</f>
        <v>20402.27747032035</v>
      </c>
      <c r="E15" s="33">
        <f>T34.2!N13</f>
        <v>682558.62028167909</v>
      </c>
      <c r="F15" s="33">
        <f>T47.2!N13</f>
        <v>226229.14925347766</v>
      </c>
      <c r="H15">
        <f>STDEV(H7:H8)/SQRT(2)</f>
        <v>0.16601378878094639</v>
      </c>
      <c r="I15">
        <f t="shared" ref="I15:L15" si="12">STDEV(I7:I8)/SQRT(2)</f>
        <v>2.4849728778771448E-2</v>
      </c>
      <c r="J15">
        <f t="shared" si="12"/>
        <v>2.229163583021021E-2</v>
      </c>
      <c r="K15">
        <f t="shared" si="12"/>
        <v>0.11531902613075876</v>
      </c>
      <c r="L15">
        <f t="shared" si="12"/>
        <v>0.17035004698617259</v>
      </c>
    </row>
    <row r="16" spans="1:26" x14ac:dyDescent="0.25">
      <c r="A16" t="s">
        <v>56</v>
      </c>
      <c r="B16" s="33">
        <f>T0.2!M20</f>
        <v>252019.38769899827</v>
      </c>
      <c r="C16" s="33">
        <f>T6.2!N17</f>
        <v>103114.0708232788</v>
      </c>
      <c r="D16" s="33">
        <f>T19.2!N34</f>
        <v>112074.11401159325</v>
      </c>
      <c r="E16" s="33">
        <f>T34.2!N32</f>
        <v>453442.45183625177</v>
      </c>
      <c r="F16" s="33">
        <f>T47.2!N20</f>
        <v>534339.7443188394</v>
      </c>
    </row>
    <row r="17" spans="1:6" x14ac:dyDescent="0.25">
      <c r="A17" t="s">
        <v>57</v>
      </c>
      <c r="B17" s="33">
        <f>T0.2!M25</f>
        <v>202120.01643544613</v>
      </c>
      <c r="C17" s="33">
        <f>T6.2!N22</f>
        <v>165961.96095567281</v>
      </c>
      <c r="D17" s="33">
        <f>T19.2!N40</f>
        <v>638937.99018980516</v>
      </c>
      <c r="E17" s="33">
        <f>T34.2!N38</f>
        <v>13571.340988056814</v>
      </c>
      <c r="F17" s="33">
        <f>T47.2!N28</f>
        <v>140408.38989736841</v>
      </c>
    </row>
    <row r="18" spans="1:6" x14ac:dyDescent="0.25">
      <c r="A18" s="33"/>
      <c r="B18" s="33">
        <f>T0.2!M35</f>
        <v>361011.82165032218</v>
      </c>
      <c r="C18" s="33">
        <f>T6.2!N30</f>
        <v>116989.57903432686</v>
      </c>
      <c r="D18" s="33">
        <f>T19.2!N47</f>
        <v>19353.004223651267</v>
      </c>
      <c r="E18" s="33">
        <f>T34.2!N45</f>
        <v>73444.904170660258</v>
      </c>
      <c r="F18" s="33">
        <f>T47.2!N35</f>
        <v>445986.56911288406</v>
      </c>
    </row>
    <row r="19" spans="1:6" x14ac:dyDescent="0.25">
      <c r="A19" s="33"/>
      <c r="B19" s="33">
        <f>T0.2!M41</f>
        <v>298574.85671732307</v>
      </c>
      <c r="C19" s="33">
        <f>T6.2!N36</f>
        <v>133313.70634144227</v>
      </c>
      <c r="D19" s="33">
        <f>T19.2!N53</f>
        <v>146447.36031927273</v>
      </c>
      <c r="E19" s="33">
        <f>T34.2!N51</f>
        <v>241689.61671377599</v>
      </c>
      <c r="F19" s="33">
        <f>T47.2!N41</f>
        <v>46709.003452831894</v>
      </c>
    </row>
    <row r="20" spans="1:6" x14ac:dyDescent="0.25">
      <c r="A20" s="33"/>
      <c r="B20" s="27"/>
      <c r="C20" s="33"/>
      <c r="D20" s="33"/>
    </row>
    <row r="21" spans="1:6" x14ac:dyDescent="0.25">
      <c r="B21" s="27"/>
      <c r="C21" s="33"/>
      <c r="D21" s="33"/>
    </row>
    <row r="22" spans="1:6" x14ac:dyDescent="0.25">
      <c r="B22" s="27"/>
      <c r="C22" s="33"/>
      <c r="D22" s="33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T0.2</vt:lpstr>
      <vt:lpstr>T6.2</vt:lpstr>
      <vt:lpstr>T19.2</vt:lpstr>
      <vt:lpstr>T34.2</vt:lpstr>
      <vt:lpstr>T47.2</vt:lpstr>
      <vt:lpstr>Summary_TCC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Robert Brown</dc:creator>
  <cp:lastModifiedBy>Marta Vignola (PGR)</cp:lastModifiedBy>
  <dcterms:created xsi:type="dcterms:W3CDTF">2014-05-07T17:00:18Z</dcterms:created>
  <dcterms:modified xsi:type="dcterms:W3CDTF">2017-10-04T15:12:21Z</dcterms:modified>
</cp:coreProperties>
</file>