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3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4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5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6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7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8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9.xml" ContentType="application/vnd.openxmlformats-officedocument.drawing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10.xml" ContentType="application/vnd.openxmlformats-officedocument.drawing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11.xml" ContentType="application/vnd.openxmlformats-officedocument.drawing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ampus\rdw\CEAMSHARED\RESEARCH_Metcalfe_Group\Christopher_de_Leeuwe\attemptatnewfigure3\"/>
    </mc:Choice>
  </mc:AlternateContent>
  <bookViews>
    <workbookView xWindow="0" yWindow="0" windowWidth="28800" windowHeight="12435" tabRatio="895" firstSheet="8" activeTab="15"/>
  </bookViews>
  <sheets>
    <sheet name="summary of sensitivity" sheetId="18" r:id="rId1"/>
    <sheet name="delta_ref-delta graphs" sheetId="19" r:id="rId2"/>
    <sheet name="pO2 graphs" sheetId="20" r:id="rId3"/>
    <sheet name="pO2 over pO2-ref graphs" sheetId="22" r:id="rId4"/>
    <sheet name="Region B -constants 1" sheetId="5" r:id="rId5"/>
    <sheet name="Region B -contants 1 tempvar" sheetId="23" r:id="rId6"/>
    <sheet name="Region B -constants 1 12+dt" sheetId="30" r:id="rId7"/>
    <sheet name="Region B -constants 1 12-dt " sheetId="31" r:id="rId8"/>
    <sheet name="Region C -constants 1" sheetId="6" r:id="rId9"/>
    <sheet name="Region C -contants 1 tempvar" sheetId="25" r:id="rId10"/>
    <sheet name="Region D -constants 1" sheetId="7" r:id="rId11"/>
    <sheet name="Region D -contants 1 tempvar" sheetId="26" r:id="rId12"/>
    <sheet name="Region B -constants 2" sheetId="8" r:id="rId13"/>
    <sheet name="Region B -contants 2 tempva " sheetId="27" r:id="rId14"/>
    <sheet name="Region B -constants 3" sheetId="11" r:id="rId15"/>
    <sheet name="Region B -contants 3 tempva" sheetId="28" r:id="rId16"/>
  </sheets>
  <definedNames>
    <definedName name="_xlnm._FilterDatabase" localSheetId="4" hidden="1">'Region B -constants 1'!$A$1:$E$1</definedName>
    <definedName name="_xlnm._FilterDatabase" localSheetId="12" hidden="1">'Region B -constants 2'!$A$1:$E$1</definedName>
    <definedName name="_xlnm._FilterDatabase" localSheetId="14" hidden="1">'Region B -constants 3'!$A$1:$E$1</definedName>
    <definedName name="_xlnm._FilterDatabase" localSheetId="8" hidden="1">'Region C -constants 1'!$A$1:$E$1</definedName>
    <definedName name="_xlnm._FilterDatabase" localSheetId="10" hidden="1">'Region D -constants 1'!$A$1:$E$1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7" i="28" l="1"/>
  <c r="AJ8" i="28"/>
  <c r="AJ9" i="28"/>
  <c r="AJ10" i="28"/>
  <c r="AJ11" i="28"/>
  <c r="AJ12" i="28"/>
  <c r="AJ13" i="28"/>
  <c r="AJ14" i="28"/>
  <c r="AJ15" i="28"/>
  <c r="AJ16" i="28"/>
  <c r="AJ17" i="28"/>
  <c r="AJ6" i="28"/>
  <c r="AI7" i="28"/>
  <c r="AI8" i="28"/>
  <c r="AI9" i="28"/>
  <c r="AI10" i="28"/>
  <c r="AI11" i="28"/>
  <c r="AI12" i="28"/>
  <c r="AI13" i="28"/>
  <c r="AI14" i="28"/>
  <c r="AI15" i="28"/>
  <c r="AI16" i="28"/>
  <c r="AI17" i="28"/>
  <c r="AJ3" i="28"/>
  <c r="AJ4" i="28"/>
  <c r="AJ5" i="28"/>
  <c r="AJ2" i="28"/>
  <c r="AI3" i="28"/>
  <c r="AI4" i="28"/>
  <c r="AI5" i="28"/>
  <c r="AI2" i="28"/>
  <c r="AI6" i="28"/>
  <c r="AG17" i="28"/>
  <c r="AG16" i="28"/>
  <c r="AG15" i="28"/>
  <c r="AG14" i="28"/>
  <c r="AG13" i="28"/>
  <c r="AG12" i="28"/>
  <c r="AG11" i="28"/>
  <c r="AG10" i="28"/>
  <c r="AG9" i="28"/>
  <c r="AG8" i="28"/>
  <c r="AG7" i="28"/>
  <c r="AG6" i="28"/>
  <c r="R7" i="28"/>
  <c r="R8" i="28"/>
  <c r="R9" i="28"/>
  <c r="R10" i="28"/>
  <c r="R11" i="28"/>
  <c r="R12" i="28"/>
  <c r="R13" i="28"/>
  <c r="R14" i="28"/>
  <c r="R15" i="28"/>
  <c r="R16" i="28"/>
  <c r="R17" i="28"/>
  <c r="R6" i="28"/>
  <c r="Q7" i="28"/>
  <c r="Q8" i="28"/>
  <c r="Q9" i="28"/>
  <c r="Q10" i="28"/>
  <c r="Q11" i="28"/>
  <c r="Q12" i="28"/>
  <c r="Q13" i="28"/>
  <c r="Q14" i="28"/>
  <c r="Q15" i="28"/>
  <c r="Q16" i="28"/>
  <c r="Q17" i="28"/>
  <c r="Q6" i="28"/>
  <c r="O17" i="28"/>
  <c r="O16" i="28"/>
  <c r="O15" i="28"/>
  <c r="O14" i="28"/>
  <c r="O13" i="28"/>
  <c r="O12" i="28"/>
  <c r="O11" i="28"/>
  <c r="O10" i="28"/>
  <c r="O9" i="28"/>
  <c r="O8" i="28"/>
  <c r="O7" i="28"/>
  <c r="O6" i="28"/>
  <c r="AJ7" i="27"/>
  <c r="AJ8" i="27"/>
  <c r="AJ9" i="27"/>
  <c r="AJ10" i="27"/>
  <c r="AJ11" i="27"/>
  <c r="AJ12" i="27"/>
  <c r="AJ13" i="27"/>
  <c r="AJ14" i="27"/>
  <c r="AJ15" i="27"/>
  <c r="AJ16" i="27"/>
  <c r="AJ17" i="27"/>
  <c r="AJ6" i="27"/>
  <c r="AI7" i="27"/>
  <c r="AI8" i="27"/>
  <c r="AI9" i="27"/>
  <c r="AI10" i="27"/>
  <c r="AI11" i="27"/>
  <c r="AI12" i="27"/>
  <c r="AI13" i="27"/>
  <c r="AI14" i="27"/>
  <c r="AI15" i="27"/>
  <c r="AI16" i="27"/>
  <c r="AI17" i="27"/>
  <c r="AI6" i="27"/>
  <c r="AG17" i="27"/>
  <c r="AG16" i="27"/>
  <c r="AG15" i="27"/>
  <c r="AG14" i="27"/>
  <c r="AG13" i="27"/>
  <c r="AG12" i="27"/>
  <c r="AG11" i="27"/>
  <c r="AG10" i="27"/>
  <c r="AG9" i="27"/>
  <c r="AG8" i="27"/>
  <c r="AG7" i="27"/>
  <c r="AG6" i="27"/>
  <c r="R6" i="27"/>
  <c r="R8" i="27"/>
  <c r="R9" i="27"/>
  <c r="R10" i="27"/>
  <c r="R11" i="27"/>
  <c r="R12" i="27"/>
  <c r="R13" i="27"/>
  <c r="R14" i="27"/>
  <c r="R15" i="27"/>
  <c r="R16" i="27"/>
  <c r="R17" i="27"/>
  <c r="R7" i="27"/>
  <c r="Q8" i="27"/>
  <c r="Q9" i="27"/>
  <c r="Q10" i="27"/>
  <c r="Q11" i="27"/>
  <c r="Q12" i="27"/>
  <c r="Q13" i="27"/>
  <c r="Q14" i="27"/>
  <c r="Q15" i="27"/>
  <c r="Q16" i="27"/>
  <c r="Q17" i="27"/>
  <c r="Q7" i="27"/>
  <c r="Q6" i="27"/>
  <c r="O17" i="27"/>
  <c r="O16" i="27"/>
  <c r="O15" i="27"/>
  <c r="O14" i="27"/>
  <c r="O13" i="27"/>
  <c r="O12" i="27"/>
  <c r="O11" i="27"/>
  <c r="O10" i="27"/>
  <c r="O9" i="27"/>
  <c r="O8" i="27"/>
  <c r="O7" i="27"/>
  <c r="O6" i="27"/>
  <c r="AJ7" i="26"/>
  <c r="AJ8" i="26"/>
  <c r="AJ9" i="26"/>
  <c r="AJ10" i="26"/>
  <c r="AJ11" i="26"/>
  <c r="AJ12" i="26"/>
  <c r="AJ13" i="26"/>
  <c r="AJ14" i="26"/>
  <c r="AJ15" i="26"/>
  <c r="AJ16" i="26"/>
  <c r="AJ17" i="26"/>
  <c r="AJ6" i="26"/>
  <c r="AI7" i="26"/>
  <c r="AI8" i="26"/>
  <c r="AI9" i="26"/>
  <c r="AI10" i="26"/>
  <c r="AI11" i="26"/>
  <c r="AI12" i="26"/>
  <c r="AI13" i="26"/>
  <c r="AI14" i="26"/>
  <c r="AI15" i="26"/>
  <c r="AI16" i="26"/>
  <c r="AI17" i="26"/>
  <c r="AI6" i="26"/>
  <c r="AG17" i="26"/>
  <c r="AG16" i="26"/>
  <c r="AG15" i="26"/>
  <c r="AG14" i="26"/>
  <c r="AG13" i="26"/>
  <c r="AG12" i="26"/>
  <c r="AG11" i="26"/>
  <c r="AG10" i="26"/>
  <c r="AG9" i="26"/>
  <c r="AG8" i="26"/>
  <c r="AG7" i="26"/>
  <c r="AG6" i="26"/>
  <c r="AJ7" i="25"/>
  <c r="AJ8" i="25"/>
  <c r="AJ9" i="25"/>
  <c r="AJ10" i="25"/>
  <c r="AJ11" i="25"/>
  <c r="AJ12" i="25"/>
  <c r="AJ13" i="25"/>
  <c r="AJ14" i="25"/>
  <c r="AJ15" i="25"/>
  <c r="AJ16" i="25"/>
  <c r="AJ17" i="25"/>
  <c r="AJ6" i="25"/>
  <c r="AI7" i="25"/>
  <c r="AI8" i="25"/>
  <c r="AI9" i="25"/>
  <c r="AI10" i="25"/>
  <c r="AI11" i="25"/>
  <c r="AI12" i="25"/>
  <c r="AI13" i="25"/>
  <c r="AI14" i="25"/>
  <c r="AI15" i="25"/>
  <c r="AI16" i="25"/>
  <c r="AI17" i="25"/>
  <c r="AI6" i="25"/>
  <c r="AG17" i="25"/>
  <c r="AG16" i="25"/>
  <c r="AG15" i="25"/>
  <c r="AG14" i="25"/>
  <c r="AG13" i="25"/>
  <c r="AG12" i="25"/>
  <c r="AG11" i="25"/>
  <c r="AG10" i="25"/>
  <c r="AG9" i="25"/>
  <c r="AG8" i="25"/>
  <c r="AG7" i="25"/>
  <c r="AG6" i="25"/>
  <c r="R7" i="25"/>
  <c r="R8" i="25"/>
  <c r="R9" i="25"/>
  <c r="R10" i="25"/>
  <c r="R11" i="25"/>
  <c r="R12" i="25"/>
  <c r="R13" i="25"/>
  <c r="R14" i="25"/>
  <c r="R15" i="25"/>
  <c r="R16" i="25"/>
  <c r="R17" i="25"/>
  <c r="R6" i="25"/>
  <c r="Q7" i="25"/>
  <c r="Q8" i="25"/>
  <c r="Q9" i="25"/>
  <c r="Q10" i="25"/>
  <c r="Q11" i="25"/>
  <c r="Q12" i="25"/>
  <c r="Q13" i="25"/>
  <c r="Q14" i="25"/>
  <c r="Q15" i="25"/>
  <c r="Q16" i="25"/>
  <c r="Q17" i="25"/>
  <c r="Q6" i="25"/>
  <c r="O17" i="25"/>
  <c r="O16" i="25"/>
  <c r="O15" i="25"/>
  <c r="O14" i="25"/>
  <c r="O13" i="25"/>
  <c r="O12" i="25"/>
  <c r="O11" i="25"/>
  <c r="O10" i="25"/>
  <c r="O9" i="25"/>
  <c r="O8" i="25"/>
  <c r="O7" i="25"/>
  <c r="O6" i="25"/>
  <c r="AJ7" i="23"/>
  <c r="AJ8" i="23"/>
  <c r="AJ9" i="23"/>
  <c r="AJ10" i="23"/>
  <c r="AJ11" i="23"/>
  <c r="AJ12" i="23"/>
  <c r="AJ13" i="23"/>
  <c r="AJ14" i="23"/>
  <c r="AJ15" i="23"/>
  <c r="AJ16" i="23"/>
  <c r="AJ17" i="23"/>
  <c r="AJ6" i="23"/>
  <c r="AI7" i="23"/>
  <c r="AI8" i="23"/>
  <c r="AI9" i="23"/>
  <c r="AI10" i="23"/>
  <c r="AI11" i="23"/>
  <c r="AI12" i="23"/>
  <c r="AI13" i="23"/>
  <c r="AI14" i="23"/>
  <c r="AI15" i="23"/>
  <c r="AI16" i="23"/>
  <c r="AI17" i="23"/>
  <c r="AI6" i="23"/>
  <c r="AG17" i="23"/>
  <c r="AG16" i="23"/>
  <c r="AG15" i="23"/>
  <c r="AG14" i="23"/>
  <c r="AG13" i="23"/>
  <c r="AG12" i="23"/>
  <c r="AG11" i="23"/>
  <c r="AG10" i="23"/>
  <c r="AG9" i="23"/>
  <c r="AG8" i="23"/>
  <c r="AG7" i="23"/>
  <c r="AG6" i="23"/>
  <c r="R7" i="23"/>
  <c r="R8" i="23"/>
  <c r="R9" i="23"/>
  <c r="R10" i="23"/>
  <c r="R11" i="23"/>
  <c r="R12" i="23"/>
  <c r="R13" i="23"/>
  <c r="R14" i="23"/>
  <c r="R15" i="23"/>
  <c r="R16" i="23"/>
  <c r="R17" i="23"/>
  <c r="R6" i="23"/>
  <c r="Q7" i="23"/>
  <c r="Q8" i="23"/>
  <c r="Q9" i="23"/>
  <c r="Q10" i="23"/>
  <c r="Q11" i="23"/>
  <c r="Q12" i="23"/>
  <c r="Q13" i="23"/>
  <c r="Q14" i="23"/>
  <c r="Q15" i="23"/>
  <c r="Q16" i="23"/>
  <c r="Q17" i="23"/>
  <c r="Q6" i="23"/>
  <c r="N17" i="23"/>
  <c r="O17" i="23"/>
  <c r="O16" i="23"/>
  <c r="O15" i="23"/>
  <c r="O14" i="23"/>
  <c r="O13" i="23"/>
  <c r="O12" i="23"/>
  <c r="O11" i="23"/>
  <c r="O10" i="23"/>
  <c r="O9" i="23"/>
  <c r="O8" i="23"/>
  <c r="O7" i="23"/>
  <c r="O6" i="23"/>
  <c r="R7" i="26"/>
  <c r="R8" i="26"/>
  <c r="R9" i="26"/>
  <c r="R10" i="26"/>
  <c r="R11" i="26"/>
  <c r="R12" i="26"/>
  <c r="R13" i="26"/>
  <c r="R14" i="26"/>
  <c r="R15" i="26"/>
  <c r="R16" i="26"/>
  <c r="R17" i="26"/>
  <c r="R6" i="26"/>
  <c r="Q7" i="26"/>
  <c r="Q8" i="26"/>
  <c r="Q9" i="26"/>
  <c r="Q10" i="26"/>
  <c r="Q11" i="26"/>
  <c r="Q12" i="26"/>
  <c r="Q13" i="26"/>
  <c r="Q14" i="26"/>
  <c r="Q15" i="26"/>
  <c r="Q16" i="26"/>
  <c r="Q17" i="26"/>
  <c r="Q6" i="26"/>
  <c r="Q2" i="26"/>
  <c r="Q3" i="26"/>
  <c r="Q4" i="26"/>
  <c r="Q5" i="26"/>
  <c r="R2" i="26"/>
  <c r="O21" i="26"/>
  <c r="O17" i="26"/>
  <c r="O16" i="26"/>
  <c r="O15" i="26"/>
  <c r="O14" i="26"/>
  <c r="O13" i="26"/>
  <c r="O12" i="26"/>
  <c r="O11" i="26"/>
  <c r="O10" i="26"/>
  <c r="O9" i="26"/>
  <c r="O8" i="26"/>
  <c r="O7" i="26"/>
  <c r="O6" i="26"/>
  <c r="AR3" i="27" l="1"/>
  <c r="AR4" i="27"/>
  <c r="AR5" i="27"/>
  <c r="AR2" i="27"/>
  <c r="AR3" i="26"/>
  <c r="AR4" i="26"/>
  <c r="AR5" i="26"/>
  <c r="AR3" i="25"/>
  <c r="AR4" i="25"/>
  <c r="AR5" i="25"/>
  <c r="AR2" i="25"/>
  <c r="AR3" i="31"/>
  <c r="AR4" i="31"/>
  <c r="AR5" i="31"/>
  <c r="AR6" i="31"/>
  <c r="AR7" i="31"/>
  <c r="AR8" i="31"/>
  <c r="AR9" i="31"/>
  <c r="AR10" i="31"/>
  <c r="AR11" i="31"/>
  <c r="AR12" i="31"/>
  <c r="AR13" i="31"/>
  <c r="AR14" i="31"/>
  <c r="AR15" i="31"/>
  <c r="AR16" i="31"/>
  <c r="AR17" i="31"/>
  <c r="AR2" i="31"/>
  <c r="AR2" i="23"/>
  <c r="AR3" i="23"/>
  <c r="AR4" i="23"/>
  <c r="AR5" i="23"/>
  <c r="AQ2" i="23"/>
  <c r="W2" i="23"/>
  <c r="AO2" i="23"/>
  <c r="R3" i="28"/>
  <c r="R4" i="28"/>
  <c r="R5" i="28"/>
  <c r="R2" i="28"/>
  <c r="Q3" i="28"/>
  <c r="Q4" i="28"/>
  <c r="Q5" i="28"/>
  <c r="Q2" i="28"/>
  <c r="AJ3" i="27"/>
  <c r="AJ4" i="27"/>
  <c r="AJ5" i="27"/>
  <c r="AJ2" i="27"/>
  <c r="AI3" i="27"/>
  <c r="AI4" i="27"/>
  <c r="AI5" i="27"/>
  <c r="AI2" i="27"/>
  <c r="R3" i="27"/>
  <c r="R4" i="27"/>
  <c r="R5" i="27"/>
  <c r="R2" i="27"/>
  <c r="Q3" i="27"/>
  <c r="Q4" i="27"/>
  <c r="Q5" i="27"/>
  <c r="Q2" i="27"/>
  <c r="AJ3" i="26"/>
  <c r="AJ4" i="26"/>
  <c r="AJ5" i="26"/>
  <c r="AJ2" i="26"/>
  <c r="R3" i="26"/>
  <c r="R4" i="26"/>
  <c r="R5" i="26"/>
  <c r="R3" i="25"/>
  <c r="R4" i="25"/>
  <c r="R5" i="25"/>
  <c r="R2" i="25"/>
  <c r="AJ3" i="25"/>
  <c r="AJ4" i="25"/>
  <c r="AJ5" i="25"/>
  <c r="AJ2" i="25"/>
  <c r="AJ3" i="23"/>
  <c r="AJ4" i="23"/>
  <c r="AJ5" i="23"/>
  <c r="AJ2" i="23"/>
  <c r="R3" i="23"/>
  <c r="R4" i="23"/>
  <c r="R5" i="23"/>
  <c r="R2" i="23"/>
  <c r="AI3" i="26"/>
  <c r="AI4" i="26"/>
  <c r="AI5" i="26"/>
  <c r="AI2" i="26"/>
  <c r="AI3" i="25"/>
  <c r="AI4" i="25"/>
  <c r="AI5" i="25"/>
  <c r="AI2" i="25"/>
  <c r="Q3" i="25"/>
  <c r="Q4" i="25"/>
  <c r="Q5" i="25"/>
  <c r="Q2" i="25"/>
  <c r="AI3" i="23"/>
  <c r="AI4" i="23"/>
  <c r="AI5" i="23"/>
  <c r="AI2" i="23"/>
  <c r="Q3" i="23"/>
  <c r="Q4" i="23"/>
  <c r="Q5" i="23"/>
  <c r="Q2" i="23"/>
  <c r="AI3" i="31"/>
  <c r="AI4" i="31"/>
  <c r="AI5" i="31"/>
  <c r="AI6" i="31"/>
  <c r="AI7" i="31"/>
  <c r="AI8" i="31"/>
  <c r="AI9" i="31"/>
  <c r="AI10" i="31"/>
  <c r="AI11" i="31"/>
  <c r="AI12" i="31"/>
  <c r="AI13" i="31"/>
  <c r="AI14" i="31"/>
  <c r="AI15" i="31"/>
  <c r="AI16" i="31"/>
  <c r="AI17" i="31"/>
  <c r="AI2" i="31"/>
  <c r="Q3" i="31"/>
  <c r="Q4" i="31"/>
  <c r="Q5" i="31"/>
  <c r="Q6" i="31"/>
  <c r="Q7" i="31"/>
  <c r="Q8" i="31"/>
  <c r="Q9" i="31"/>
  <c r="Q10" i="31"/>
  <c r="Q11" i="31"/>
  <c r="Q12" i="31"/>
  <c r="Q13" i="31"/>
  <c r="Q14" i="31"/>
  <c r="Q15" i="31"/>
  <c r="Q16" i="31"/>
  <c r="Q17" i="31"/>
  <c r="Q2" i="31"/>
  <c r="J20" i="31" l="1"/>
  <c r="M29" i="31"/>
  <c r="M27" i="31"/>
  <c r="N27" i="31" s="1"/>
  <c r="P27" i="31" s="1"/>
  <c r="AW17" i="31"/>
  <c r="AV17" i="31"/>
  <c r="AU17" i="31"/>
  <c r="AG17" i="31"/>
  <c r="AF17" i="31"/>
  <c r="AD17" i="31"/>
  <c r="AE17" i="31" s="1"/>
  <c r="AC17" i="31"/>
  <c r="O17" i="31"/>
  <c r="N17" i="31"/>
  <c r="F17" i="31"/>
  <c r="AV16" i="31"/>
  <c r="AG16" i="31"/>
  <c r="AF16" i="31"/>
  <c r="AD16" i="31"/>
  <c r="O16" i="31"/>
  <c r="N16" i="31"/>
  <c r="F16" i="31"/>
  <c r="AV15" i="31"/>
  <c r="AG15" i="31"/>
  <c r="AF15" i="31"/>
  <c r="AD15" i="31"/>
  <c r="O15" i="31"/>
  <c r="N15" i="31"/>
  <c r="I15" i="31"/>
  <c r="G15" i="31"/>
  <c r="F15" i="31"/>
  <c r="AV14" i="31"/>
  <c r="AG14" i="31"/>
  <c r="AF14" i="31"/>
  <c r="AD14" i="31"/>
  <c r="O14" i="31"/>
  <c r="N14" i="31"/>
  <c r="F14" i="31"/>
  <c r="AV13" i="31"/>
  <c r="AG13" i="31"/>
  <c r="AF13" i="31"/>
  <c r="AD13" i="31"/>
  <c r="O13" i="31"/>
  <c r="N13" i="31"/>
  <c r="F13" i="31"/>
  <c r="AV12" i="31"/>
  <c r="AG12" i="31"/>
  <c r="AF12" i="31"/>
  <c r="AD12" i="31"/>
  <c r="O12" i="31"/>
  <c r="N12" i="31"/>
  <c r="F12" i="31"/>
  <c r="H12" i="31" s="1"/>
  <c r="AV11" i="31"/>
  <c r="AG11" i="31"/>
  <c r="AF11" i="31"/>
  <c r="AD11" i="31"/>
  <c r="O11" i="31"/>
  <c r="N11" i="31"/>
  <c r="F11" i="31"/>
  <c r="G11" i="31" s="1"/>
  <c r="AV10" i="31"/>
  <c r="AG10" i="31"/>
  <c r="AF10" i="31"/>
  <c r="AD10" i="31"/>
  <c r="O10" i="31"/>
  <c r="N10" i="31"/>
  <c r="F10" i="31"/>
  <c r="H10" i="31" s="1"/>
  <c r="AV9" i="31"/>
  <c r="AG9" i="31"/>
  <c r="AF9" i="31"/>
  <c r="AD9" i="31"/>
  <c r="O9" i="31"/>
  <c r="N9" i="31"/>
  <c r="I9" i="31"/>
  <c r="F9" i="31"/>
  <c r="AV8" i="31"/>
  <c r="AG8" i="31"/>
  <c r="AF8" i="31"/>
  <c r="AD8" i="31"/>
  <c r="O8" i="31"/>
  <c r="N8" i="31"/>
  <c r="Q29" i="31" s="1"/>
  <c r="I8" i="31"/>
  <c r="F8" i="31"/>
  <c r="G8" i="31" s="1"/>
  <c r="AV7" i="31"/>
  <c r="AG7" i="31"/>
  <c r="AF7" i="31"/>
  <c r="AD7" i="31"/>
  <c r="O7" i="31"/>
  <c r="N7" i="31"/>
  <c r="H7" i="31"/>
  <c r="AU7" i="31" s="1"/>
  <c r="F7" i="31"/>
  <c r="AV6" i="31"/>
  <c r="AG6" i="31"/>
  <c r="AF6" i="31"/>
  <c r="AD6" i="31"/>
  <c r="O6" i="31"/>
  <c r="N6" i="31"/>
  <c r="Q27" i="31" s="1"/>
  <c r="F6" i="31"/>
  <c r="G6" i="31" s="1"/>
  <c r="AH6" i="31" s="1"/>
  <c r="AV5" i="31"/>
  <c r="AG5" i="31"/>
  <c r="AF5" i="31"/>
  <c r="AD5" i="31"/>
  <c r="O5" i="31"/>
  <c r="N5" i="31"/>
  <c r="F5" i="31"/>
  <c r="G5" i="31" s="1"/>
  <c r="BC4" i="31"/>
  <c r="BB4" i="31"/>
  <c r="AX4" i="31"/>
  <c r="AV4" i="31"/>
  <c r="AG4" i="31"/>
  <c r="AF4" i="31"/>
  <c r="AD4" i="31"/>
  <c r="O4" i="31"/>
  <c r="N4" i="31"/>
  <c r="F4" i="31"/>
  <c r="G4" i="31" s="1"/>
  <c r="AJ4" i="31" s="1"/>
  <c r="AV3" i="31"/>
  <c r="AG3" i="31"/>
  <c r="AF3" i="31"/>
  <c r="AD3" i="31"/>
  <c r="O3" i="31"/>
  <c r="N3" i="31"/>
  <c r="F3" i="31"/>
  <c r="G3" i="31" s="1"/>
  <c r="AV2" i="31"/>
  <c r="AW2" i="31" s="1"/>
  <c r="AU2" i="31"/>
  <c r="AG2" i="31"/>
  <c r="AF2" i="31"/>
  <c r="AD2" i="31"/>
  <c r="AE2" i="31" s="1"/>
  <c r="AC2" i="31"/>
  <c r="O2" i="31"/>
  <c r="N2" i="31"/>
  <c r="F2" i="31"/>
  <c r="G2" i="31" s="1"/>
  <c r="P2" i="31" s="1"/>
  <c r="G5" i="30"/>
  <c r="BB4" i="30"/>
  <c r="BC4" i="30"/>
  <c r="M29" i="30"/>
  <c r="N27" i="30"/>
  <c r="P27" i="30" s="1"/>
  <c r="M27" i="30"/>
  <c r="AV17" i="30"/>
  <c r="AW17" i="30" s="1"/>
  <c r="AU17" i="30"/>
  <c r="AG17" i="30"/>
  <c r="AF17" i="30"/>
  <c r="AD17" i="30"/>
  <c r="AE17" i="30" s="1"/>
  <c r="AC17" i="30"/>
  <c r="O17" i="30"/>
  <c r="N17" i="30"/>
  <c r="F17" i="30"/>
  <c r="AV16" i="30"/>
  <c r="AG16" i="30"/>
  <c r="AF16" i="30"/>
  <c r="AD16" i="30"/>
  <c r="O16" i="30"/>
  <c r="N16" i="30"/>
  <c r="I16" i="30"/>
  <c r="F16" i="30"/>
  <c r="AV15" i="30"/>
  <c r="AG15" i="30"/>
  <c r="AF15" i="30"/>
  <c r="AD15" i="30"/>
  <c r="O15" i="30"/>
  <c r="N15" i="30"/>
  <c r="F15" i="30"/>
  <c r="AV14" i="30"/>
  <c r="AG14" i="30"/>
  <c r="AF14" i="30"/>
  <c r="AD14" i="30"/>
  <c r="O14" i="30"/>
  <c r="N14" i="30"/>
  <c r="I14" i="30"/>
  <c r="F14" i="30"/>
  <c r="AV13" i="30"/>
  <c r="AG13" i="30"/>
  <c r="AF13" i="30"/>
  <c r="AI13" i="30" s="1"/>
  <c r="AD13" i="30"/>
  <c r="O13" i="30"/>
  <c r="N13" i="30"/>
  <c r="I13" i="30"/>
  <c r="F13" i="30"/>
  <c r="H13" i="30" s="1"/>
  <c r="AV12" i="30"/>
  <c r="AG12" i="30"/>
  <c r="AF12" i="30"/>
  <c r="AD12" i="30"/>
  <c r="O12" i="30"/>
  <c r="N12" i="30"/>
  <c r="Q33" i="30" s="1"/>
  <c r="F12" i="30"/>
  <c r="AV11" i="30"/>
  <c r="AG11" i="30"/>
  <c r="AF11" i="30"/>
  <c r="AD11" i="30"/>
  <c r="O11" i="30"/>
  <c r="N11" i="30"/>
  <c r="I11" i="30" s="1"/>
  <c r="F11" i="30"/>
  <c r="AV10" i="30"/>
  <c r="AG10" i="30"/>
  <c r="AF10" i="30"/>
  <c r="AD10" i="30"/>
  <c r="O10" i="30"/>
  <c r="N10" i="30"/>
  <c r="Q31" i="30" s="1"/>
  <c r="F10" i="30"/>
  <c r="AV9" i="30"/>
  <c r="AG9" i="30"/>
  <c r="AF9" i="30"/>
  <c r="AD9" i="30"/>
  <c r="O9" i="30"/>
  <c r="N9" i="30"/>
  <c r="I9" i="30"/>
  <c r="F9" i="30"/>
  <c r="H9" i="30" s="1"/>
  <c r="AU9" i="30" s="1"/>
  <c r="AV8" i="30"/>
  <c r="AG8" i="30"/>
  <c r="AF8" i="30"/>
  <c r="AD8" i="30"/>
  <c r="O8" i="30"/>
  <c r="N8" i="30"/>
  <c r="Q29" i="30" s="1"/>
  <c r="F8" i="30"/>
  <c r="AV7" i="30"/>
  <c r="AG7" i="30"/>
  <c r="AF7" i="30"/>
  <c r="AD7" i="30"/>
  <c r="O7" i="30"/>
  <c r="N7" i="30"/>
  <c r="I7" i="30"/>
  <c r="F7" i="30"/>
  <c r="AV6" i="30"/>
  <c r="AG6" i="30"/>
  <c r="AF6" i="30"/>
  <c r="AD6" i="30"/>
  <c r="O6" i="30"/>
  <c r="N6" i="30"/>
  <c r="I6" i="30"/>
  <c r="F6" i="30"/>
  <c r="H6" i="30" s="1"/>
  <c r="AC6" i="30" s="1"/>
  <c r="AV5" i="30"/>
  <c r="AG5" i="30"/>
  <c r="AF5" i="30"/>
  <c r="AD5" i="30"/>
  <c r="O5" i="30"/>
  <c r="N5" i="30"/>
  <c r="P5" i="30" s="1"/>
  <c r="F5" i="30"/>
  <c r="AX4" i="30"/>
  <c r="G9" i="30" s="1"/>
  <c r="AV4" i="30"/>
  <c r="AW4" i="30" s="1"/>
  <c r="AG4" i="30"/>
  <c r="AF4" i="30"/>
  <c r="AD4" i="30"/>
  <c r="AC4" i="30"/>
  <c r="O4" i="30"/>
  <c r="N4" i="30"/>
  <c r="Q25" i="30" s="1"/>
  <c r="H4" i="30"/>
  <c r="AU4" i="30" s="1"/>
  <c r="G4" i="30"/>
  <c r="F4" i="30"/>
  <c r="AV3" i="30"/>
  <c r="AG3" i="30"/>
  <c r="AF3" i="30"/>
  <c r="AD3" i="30"/>
  <c r="O3" i="30"/>
  <c r="N3" i="30"/>
  <c r="H3" i="30"/>
  <c r="AU3" i="30" s="1"/>
  <c r="F3" i="30"/>
  <c r="AV2" i="30"/>
  <c r="AW2" i="30" s="1"/>
  <c r="AU2" i="30"/>
  <c r="AG2" i="30"/>
  <c r="AF2" i="30"/>
  <c r="AD2" i="30"/>
  <c r="AE2" i="30" s="1"/>
  <c r="AC2" i="30"/>
  <c r="O2" i="30"/>
  <c r="N2" i="30"/>
  <c r="F2" i="30"/>
  <c r="AC13" i="30" l="1"/>
  <c r="AU13" i="30"/>
  <c r="AH13" i="30"/>
  <c r="AH4" i="31"/>
  <c r="H13" i="31"/>
  <c r="H14" i="31"/>
  <c r="AW14" i="31" s="1"/>
  <c r="Q24" i="30"/>
  <c r="AE4" i="30"/>
  <c r="AH9" i="30"/>
  <c r="Q27" i="30"/>
  <c r="Q28" i="30"/>
  <c r="Q34" i="30"/>
  <c r="AJ8" i="31"/>
  <c r="I13" i="31"/>
  <c r="Q35" i="31"/>
  <c r="AW6" i="30"/>
  <c r="R3" i="31"/>
  <c r="AJ5" i="31"/>
  <c r="I5" i="30"/>
  <c r="I12" i="30"/>
  <c r="Q35" i="30"/>
  <c r="AH2" i="31"/>
  <c r="S2" i="31" s="1"/>
  <c r="I6" i="31"/>
  <c r="AJ6" i="31"/>
  <c r="G7" i="31"/>
  <c r="P7" i="31" s="1"/>
  <c r="P8" i="31"/>
  <c r="U3" i="31"/>
  <c r="X3" i="31" s="1"/>
  <c r="AK2" i="31"/>
  <c r="AJ2" i="31"/>
  <c r="P4" i="31"/>
  <c r="S4" i="31" s="1"/>
  <c r="AH11" i="31"/>
  <c r="R11" i="31"/>
  <c r="AU13" i="31"/>
  <c r="AC13" i="31"/>
  <c r="I3" i="31"/>
  <c r="H3" i="31"/>
  <c r="AJ3" i="31"/>
  <c r="R5" i="31"/>
  <c r="U5" i="31" s="1"/>
  <c r="X5" i="31" s="1"/>
  <c r="R6" i="31"/>
  <c r="U6" i="31" s="1"/>
  <c r="X6" i="31" s="1"/>
  <c r="AC7" i="31"/>
  <c r="AW7" i="31"/>
  <c r="H9" i="31"/>
  <c r="AW9" i="31" s="1"/>
  <c r="G9" i="31"/>
  <c r="AC12" i="31"/>
  <c r="AU12" i="31"/>
  <c r="AW12" i="31"/>
  <c r="AU14" i="31"/>
  <c r="G16" i="31"/>
  <c r="H15" i="31"/>
  <c r="H16" i="31"/>
  <c r="I17" i="31"/>
  <c r="Q24" i="31"/>
  <c r="H5" i="31"/>
  <c r="AE5" i="31" s="1"/>
  <c r="I12" i="31"/>
  <c r="I4" i="31"/>
  <c r="AC10" i="31"/>
  <c r="AW10" i="31"/>
  <c r="AU10" i="31"/>
  <c r="P11" i="31"/>
  <c r="AE13" i="31"/>
  <c r="AH15" i="31"/>
  <c r="P15" i="31"/>
  <c r="AL5" i="31"/>
  <c r="AO5" i="31" s="1"/>
  <c r="I5" i="31"/>
  <c r="I16" i="31"/>
  <c r="AL2" i="31"/>
  <c r="AO2" i="31" s="1"/>
  <c r="I2" i="31"/>
  <c r="H4" i="31"/>
  <c r="T6" i="31"/>
  <c r="P6" i="31"/>
  <c r="S6" i="31" s="1"/>
  <c r="P3" i="31"/>
  <c r="AH5" i="31"/>
  <c r="AE7" i="31"/>
  <c r="H8" i="31"/>
  <c r="AW8" i="31"/>
  <c r="I10" i="31"/>
  <c r="Q23" i="31"/>
  <c r="R2" i="31"/>
  <c r="U2" i="31" s="1"/>
  <c r="X2" i="31" s="1"/>
  <c r="AH3" i="31"/>
  <c r="G17" i="31"/>
  <c r="P13" i="31"/>
  <c r="P5" i="31"/>
  <c r="S5" i="31" s="1"/>
  <c r="I7" i="31"/>
  <c r="Q28" i="31"/>
  <c r="R7" i="31"/>
  <c r="T8" i="31"/>
  <c r="AH8" i="31"/>
  <c r="AK8" i="31" s="1"/>
  <c r="I11" i="31"/>
  <c r="Q26" i="31"/>
  <c r="R8" i="31"/>
  <c r="AJ11" i="31"/>
  <c r="AW13" i="31"/>
  <c r="AJ15" i="31"/>
  <c r="Q30" i="31"/>
  <c r="Q25" i="31"/>
  <c r="R4" i="31"/>
  <c r="U4" i="31" s="1"/>
  <c r="X4" i="31" s="1"/>
  <c r="H6" i="31"/>
  <c r="G10" i="31"/>
  <c r="Q31" i="31"/>
  <c r="AE10" i="31"/>
  <c r="T11" i="31"/>
  <c r="Q32" i="31"/>
  <c r="G12" i="31"/>
  <c r="P12" i="31" s="1"/>
  <c r="H11" i="31"/>
  <c r="Q33" i="31"/>
  <c r="AE12" i="31"/>
  <c r="G14" i="31"/>
  <c r="AL15" i="31"/>
  <c r="AO15" i="31" s="1"/>
  <c r="AW15" i="31"/>
  <c r="AE16" i="31"/>
  <c r="Q34" i="31"/>
  <c r="AJ14" i="31"/>
  <c r="R15" i="31"/>
  <c r="U15" i="31" s="1"/>
  <c r="X15" i="31" s="1"/>
  <c r="P10" i="31"/>
  <c r="R12" i="31"/>
  <c r="P14" i="31"/>
  <c r="I14" i="31"/>
  <c r="R14" i="31"/>
  <c r="U14" i="31" s="1"/>
  <c r="X14" i="31" s="1"/>
  <c r="Q13" i="30"/>
  <c r="T13" i="30" s="1"/>
  <c r="W13" i="30" s="1"/>
  <c r="AJ13" i="30"/>
  <c r="Q4" i="30"/>
  <c r="AH4" i="30"/>
  <c r="G6" i="30"/>
  <c r="AJ7" i="30"/>
  <c r="H10" i="30"/>
  <c r="AE10" i="30" s="1"/>
  <c r="G10" i="30"/>
  <c r="G12" i="30"/>
  <c r="G2" i="30"/>
  <c r="P4" i="30"/>
  <c r="S4" i="30" s="1"/>
  <c r="AE6" i="30"/>
  <c r="AC9" i="30"/>
  <c r="H15" i="30"/>
  <c r="G15" i="30"/>
  <c r="P15" i="30" s="1"/>
  <c r="H14" i="30"/>
  <c r="AW14" i="30" s="1"/>
  <c r="R17" i="30"/>
  <c r="I17" i="30"/>
  <c r="I2" i="30"/>
  <c r="AW3" i="30"/>
  <c r="AJ4" i="30"/>
  <c r="AJ6" i="30"/>
  <c r="G7" i="30"/>
  <c r="H8" i="30"/>
  <c r="AE8" i="30" s="1"/>
  <c r="G8" i="30"/>
  <c r="H7" i="30"/>
  <c r="I8" i="30"/>
  <c r="AW8" i="30"/>
  <c r="R9" i="30"/>
  <c r="R12" i="30"/>
  <c r="AH15" i="30"/>
  <c r="AK15" i="30" s="1"/>
  <c r="I15" i="30"/>
  <c r="G3" i="30"/>
  <c r="AE3" i="30"/>
  <c r="R4" i="30"/>
  <c r="U4" i="30" s="1"/>
  <c r="X4" i="30" s="1"/>
  <c r="AI4" i="30"/>
  <c r="Q26" i="30"/>
  <c r="AW5" i="30"/>
  <c r="AU6" i="30"/>
  <c r="G11" i="30"/>
  <c r="AI11" i="30" s="1"/>
  <c r="H11" i="30"/>
  <c r="H12" i="30"/>
  <c r="AW12" i="30" s="1"/>
  <c r="G14" i="30"/>
  <c r="P9" i="30"/>
  <c r="S9" i="30" s="1"/>
  <c r="Q9" i="30"/>
  <c r="AJ5" i="30"/>
  <c r="Q23" i="30"/>
  <c r="AC3" i="30"/>
  <c r="AJ3" i="30"/>
  <c r="P3" i="30"/>
  <c r="H5" i="30"/>
  <c r="AH5" i="30"/>
  <c r="P6" i="30"/>
  <c r="AI9" i="30"/>
  <c r="AW9" i="30"/>
  <c r="P11" i="30"/>
  <c r="S11" i="30" s="1"/>
  <c r="Q32" i="30"/>
  <c r="Q11" i="30"/>
  <c r="T11" i="30" s="1"/>
  <c r="AL13" i="30"/>
  <c r="AO13" i="30" s="1"/>
  <c r="AI14" i="30"/>
  <c r="AE15" i="30"/>
  <c r="G16" i="30"/>
  <c r="AI16" i="30" s="1"/>
  <c r="R3" i="30"/>
  <c r="AE9" i="30"/>
  <c r="Q10" i="30"/>
  <c r="AE12" i="30"/>
  <c r="I3" i="30"/>
  <c r="I4" i="30"/>
  <c r="R7" i="30"/>
  <c r="AJ9" i="30"/>
  <c r="AM9" i="30" s="1"/>
  <c r="AP9" i="30" s="1"/>
  <c r="AR9" i="30" s="1"/>
  <c r="AH10" i="30"/>
  <c r="AI10" i="30"/>
  <c r="I10" i="30"/>
  <c r="AJ11" i="30"/>
  <c r="AJ12" i="30"/>
  <c r="AM12" i="30" s="1"/>
  <c r="AP12" i="30" s="1"/>
  <c r="AR12" i="30" s="1"/>
  <c r="AE13" i="30"/>
  <c r="AW13" i="30"/>
  <c r="AJ14" i="30"/>
  <c r="R15" i="30"/>
  <c r="G17" i="30"/>
  <c r="AI17" i="30" s="1"/>
  <c r="R10" i="30"/>
  <c r="AH11" i="30"/>
  <c r="P12" i="30"/>
  <c r="P13" i="30"/>
  <c r="H16" i="30"/>
  <c r="AH17" i="30"/>
  <c r="R13" i="30"/>
  <c r="U13" i="30" s="1"/>
  <c r="X13" i="30" s="1"/>
  <c r="Q30" i="30"/>
  <c r="R14" i="30"/>
  <c r="M29" i="28"/>
  <c r="M27" i="28"/>
  <c r="N27" i="28" s="1"/>
  <c r="P27" i="28" s="1"/>
  <c r="AV17" i="28"/>
  <c r="AW17" i="28" s="1"/>
  <c r="AU17" i="28"/>
  <c r="AF17" i="28"/>
  <c r="AE17" i="28"/>
  <c r="AD17" i="28"/>
  <c r="AC17" i="28"/>
  <c r="N17" i="28"/>
  <c r="I17" i="28" s="1"/>
  <c r="F17" i="28"/>
  <c r="AV16" i="28"/>
  <c r="AF16" i="28"/>
  <c r="AD16" i="28"/>
  <c r="N16" i="28"/>
  <c r="I16" i="28" s="1"/>
  <c r="F16" i="28"/>
  <c r="H16" i="28" s="1"/>
  <c r="AV15" i="28"/>
  <c r="AF15" i="28"/>
  <c r="AD15" i="28"/>
  <c r="N15" i="28"/>
  <c r="F15" i="28"/>
  <c r="AV14" i="28"/>
  <c r="AF14" i="28"/>
  <c r="AD14" i="28"/>
  <c r="N14" i="28"/>
  <c r="I14" i="28"/>
  <c r="F14" i="28"/>
  <c r="AV13" i="28"/>
  <c r="AH13" i="28"/>
  <c r="AF13" i="28"/>
  <c r="AD13" i="28"/>
  <c r="N13" i="28"/>
  <c r="U13" i="28" s="1"/>
  <c r="X13" i="28" s="1"/>
  <c r="I13" i="28"/>
  <c r="H13" i="28"/>
  <c r="F13" i="28"/>
  <c r="AV12" i="28"/>
  <c r="AF12" i="28"/>
  <c r="AD12" i="28"/>
  <c r="N12" i="28"/>
  <c r="I12" i="28"/>
  <c r="F12" i="28"/>
  <c r="AV11" i="28"/>
  <c r="AF11" i="28"/>
  <c r="AD11" i="28"/>
  <c r="N11" i="28"/>
  <c r="I11" i="28"/>
  <c r="F11" i="28"/>
  <c r="AV10" i="28"/>
  <c r="AF10" i="28"/>
  <c r="AD10" i="28"/>
  <c r="N10" i="28"/>
  <c r="F10" i="28"/>
  <c r="AV9" i="28"/>
  <c r="AF9" i="28"/>
  <c r="AD9" i="28"/>
  <c r="N9" i="28"/>
  <c r="I9" i="28"/>
  <c r="F9" i="28"/>
  <c r="AV8" i="28"/>
  <c r="AF8" i="28"/>
  <c r="AD8" i="28"/>
  <c r="N8" i="28"/>
  <c r="I8" i="28"/>
  <c r="F8" i="28"/>
  <c r="H9" i="28" s="1"/>
  <c r="AV7" i="28"/>
  <c r="AF7" i="28"/>
  <c r="AD7" i="28"/>
  <c r="N7" i="28"/>
  <c r="F7" i="28"/>
  <c r="AV6" i="28"/>
  <c r="AF6" i="28"/>
  <c r="AD6" i="28"/>
  <c r="N6" i="28"/>
  <c r="F6" i="28"/>
  <c r="AV5" i="28"/>
  <c r="AG5" i="28"/>
  <c r="AF5" i="28"/>
  <c r="AD5" i="28"/>
  <c r="O5" i="28"/>
  <c r="N5" i="28"/>
  <c r="I5" i="28"/>
  <c r="F5" i="28"/>
  <c r="AX4" i="28"/>
  <c r="G14" i="28" s="1"/>
  <c r="AV4" i="28"/>
  <c r="AG4" i="28"/>
  <c r="AF4" i="28"/>
  <c r="AD4" i="28"/>
  <c r="O4" i="28"/>
  <c r="N4" i="28"/>
  <c r="F4" i="28"/>
  <c r="AV3" i="28"/>
  <c r="AG3" i="28"/>
  <c r="AF3" i="28"/>
  <c r="AD3" i="28"/>
  <c r="O3" i="28"/>
  <c r="N3" i="28"/>
  <c r="F3" i="28"/>
  <c r="AV2" i="28"/>
  <c r="AW2" i="28" s="1"/>
  <c r="AU2" i="28"/>
  <c r="AG2" i="28"/>
  <c r="AF2" i="28"/>
  <c r="AD2" i="28"/>
  <c r="AE2" i="28" s="1"/>
  <c r="AC2" i="28"/>
  <c r="O2" i="28"/>
  <c r="N2" i="28"/>
  <c r="I2" i="28"/>
  <c r="F2" i="28"/>
  <c r="G2" i="28" s="1"/>
  <c r="M29" i="27"/>
  <c r="M27" i="27"/>
  <c r="N27" i="27" s="1"/>
  <c r="P27" i="27" s="1"/>
  <c r="AV17" i="27"/>
  <c r="AW17" i="27" s="1"/>
  <c r="AU17" i="27"/>
  <c r="AF17" i="27"/>
  <c r="AD17" i="27"/>
  <c r="AE17" i="27" s="1"/>
  <c r="AC17" i="27"/>
  <c r="N17" i="27"/>
  <c r="F17" i="27"/>
  <c r="AV16" i="27"/>
  <c r="AF16" i="27"/>
  <c r="AD16" i="27"/>
  <c r="N16" i="27"/>
  <c r="I16" i="27" s="1"/>
  <c r="F16" i="27"/>
  <c r="AV15" i="27"/>
  <c r="AF15" i="27"/>
  <c r="AD15" i="27"/>
  <c r="N15" i="27"/>
  <c r="F15" i="27"/>
  <c r="AV14" i="27"/>
  <c r="AF14" i="27"/>
  <c r="AD14" i="27"/>
  <c r="N14" i="27"/>
  <c r="I14" i="27"/>
  <c r="F14" i="27"/>
  <c r="G14" i="27" s="1"/>
  <c r="AV13" i="27"/>
  <c r="AF13" i="27"/>
  <c r="AD13" i="27"/>
  <c r="N13" i="27"/>
  <c r="F13" i="27"/>
  <c r="H13" i="27" s="1"/>
  <c r="AV12" i="27"/>
  <c r="AF12" i="27"/>
  <c r="AD12" i="27"/>
  <c r="N12" i="27"/>
  <c r="I12" i="27"/>
  <c r="F12" i="27"/>
  <c r="AV11" i="27"/>
  <c r="AF11" i="27"/>
  <c r="AD11" i="27"/>
  <c r="N11" i="27"/>
  <c r="F11" i="27"/>
  <c r="H11" i="27" s="1"/>
  <c r="AV10" i="27"/>
  <c r="AF10" i="27"/>
  <c r="AD10" i="27"/>
  <c r="N10" i="27"/>
  <c r="F10" i="27"/>
  <c r="AV9" i="27"/>
  <c r="AF9" i="27"/>
  <c r="AD9" i="27"/>
  <c r="N9" i="27"/>
  <c r="I9" i="27" s="1"/>
  <c r="F9" i="27"/>
  <c r="AV8" i="27"/>
  <c r="AF8" i="27"/>
  <c r="AD8" i="27"/>
  <c r="N8" i="27"/>
  <c r="I8" i="27" s="1"/>
  <c r="F8" i="27"/>
  <c r="AV7" i="27"/>
  <c r="AF7" i="27"/>
  <c r="AD7" i="27"/>
  <c r="N7" i="27"/>
  <c r="F7" i="27"/>
  <c r="G7" i="27" s="1"/>
  <c r="AV6" i="27"/>
  <c r="AF6" i="27"/>
  <c r="AD6" i="27"/>
  <c r="N6" i="27"/>
  <c r="F6" i="27"/>
  <c r="AV5" i="27"/>
  <c r="AG5" i="27"/>
  <c r="AF5" i="27"/>
  <c r="AD5" i="27"/>
  <c r="O5" i="27"/>
  <c r="N5" i="27"/>
  <c r="F5" i="27"/>
  <c r="AX4" i="27"/>
  <c r="AV4" i="27"/>
  <c r="AG4" i="27"/>
  <c r="AF4" i="27"/>
  <c r="AD4" i="27"/>
  <c r="O4" i="27"/>
  <c r="N4" i="27"/>
  <c r="I4" i="27"/>
  <c r="F4" i="27"/>
  <c r="G4" i="27" s="1"/>
  <c r="AV3" i="27"/>
  <c r="AG3" i="27"/>
  <c r="AF3" i="27"/>
  <c r="AD3" i="27"/>
  <c r="O3" i="27"/>
  <c r="N3" i="27"/>
  <c r="F3" i="27"/>
  <c r="AW2" i="27"/>
  <c r="AV2" i="27"/>
  <c r="AU2" i="27"/>
  <c r="AG2" i="27"/>
  <c r="AF2" i="27"/>
  <c r="AD2" i="27"/>
  <c r="AE2" i="27" s="1"/>
  <c r="AC2" i="27"/>
  <c r="O2" i="27"/>
  <c r="N2" i="27"/>
  <c r="F2" i="27"/>
  <c r="M29" i="26"/>
  <c r="M27" i="26"/>
  <c r="N27" i="26" s="1"/>
  <c r="P27" i="26" s="1"/>
  <c r="H22" i="26"/>
  <c r="H21" i="26"/>
  <c r="H20" i="26"/>
  <c r="H19" i="26"/>
  <c r="AW17" i="26"/>
  <c r="AV17" i="26"/>
  <c r="AU17" i="26"/>
  <c r="AF17" i="26"/>
  <c r="AE17" i="26"/>
  <c r="AD17" i="26"/>
  <c r="AC17" i="26"/>
  <c r="N17" i="26"/>
  <c r="F17" i="26"/>
  <c r="AV16" i="26"/>
  <c r="AF16" i="26"/>
  <c r="AD16" i="26"/>
  <c r="N16" i="26"/>
  <c r="F16" i="26"/>
  <c r="AV15" i="26"/>
  <c r="AF15" i="26"/>
  <c r="AD15" i="26"/>
  <c r="N15" i="26"/>
  <c r="F15" i="26"/>
  <c r="AV14" i="26"/>
  <c r="AF14" i="26"/>
  <c r="AD14" i="26"/>
  <c r="N14" i="26"/>
  <c r="F14" i="26"/>
  <c r="AV13" i="26"/>
  <c r="AF13" i="26"/>
  <c r="AD13" i="26"/>
  <c r="N13" i="26"/>
  <c r="F13" i="26"/>
  <c r="AV12" i="26"/>
  <c r="AF12" i="26"/>
  <c r="AD12" i="26"/>
  <c r="N12" i="26"/>
  <c r="F12" i="26"/>
  <c r="AV11" i="26"/>
  <c r="AF11" i="26"/>
  <c r="AD11" i="26"/>
  <c r="N11" i="26"/>
  <c r="F11" i="26"/>
  <c r="G11" i="26" s="1"/>
  <c r="AV10" i="26"/>
  <c r="AF10" i="26"/>
  <c r="AD10" i="26"/>
  <c r="N10" i="26"/>
  <c r="F10" i="26"/>
  <c r="AV9" i="26"/>
  <c r="AF9" i="26"/>
  <c r="AD9" i="26"/>
  <c r="N9" i="26"/>
  <c r="I9" i="26" s="1"/>
  <c r="F9" i="26"/>
  <c r="AV8" i="26"/>
  <c r="AF8" i="26"/>
  <c r="AD8" i="26"/>
  <c r="N8" i="26"/>
  <c r="I8" i="26" s="1"/>
  <c r="F8" i="26"/>
  <c r="AV7" i="26"/>
  <c r="AF7" i="26"/>
  <c r="AD7" i="26"/>
  <c r="N7" i="26"/>
  <c r="F7" i="26"/>
  <c r="AV6" i="26"/>
  <c r="AF6" i="26"/>
  <c r="AD6" i="26"/>
  <c r="N6" i="26"/>
  <c r="I6" i="26" s="1"/>
  <c r="F6" i="26"/>
  <c r="AV5" i="26"/>
  <c r="AG5" i="26"/>
  <c r="AF5" i="26"/>
  <c r="AD5" i="26"/>
  <c r="O5" i="26"/>
  <c r="N5" i="26"/>
  <c r="F5" i="26"/>
  <c r="G5" i="26" s="1"/>
  <c r="AX4" i="26"/>
  <c r="AV4" i="26"/>
  <c r="AG4" i="26"/>
  <c r="AF4" i="26"/>
  <c r="AD4" i="26"/>
  <c r="O4" i="26"/>
  <c r="N4" i="26"/>
  <c r="F4" i="26"/>
  <c r="AV3" i="26"/>
  <c r="AG3" i="26"/>
  <c r="AF3" i="26"/>
  <c r="AD3" i="26"/>
  <c r="O3" i="26"/>
  <c r="N3" i="26"/>
  <c r="F3" i="26"/>
  <c r="G3" i="26" s="1"/>
  <c r="AH3" i="26" s="1"/>
  <c r="AV2" i="26"/>
  <c r="AW2" i="26" s="1"/>
  <c r="AU2" i="26"/>
  <c r="AG2" i="26"/>
  <c r="AF2" i="26"/>
  <c r="AD2" i="26"/>
  <c r="AE2" i="26" s="1"/>
  <c r="AC2" i="26"/>
  <c r="O2" i="26"/>
  <c r="N2" i="26"/>
  <c r="F2" i="26"/>
  <c r="G2" i="26" s="1"/>
  <c r="G15" i="25"/>
  <c r="G14" i="25"/>
  <c r="G9" i="25"/>
  <c r="G5" i="25"/>
  <c r="G2" i="25"/>
  <c r="P2" i="25" s="1"/>
  <c r="N2" i="25"/>
  <c r="I2" i="25" s="1"/>
  <c r="P8" i="25"/>
  <c r="P14" i="25"/>
  <c r="I3" i="25"/>
  <c r="I4" i="25"/>
  <c r="I12" i="25"/>
  <c r="H19" i="25"/>
  <c r="H22" i="25"/>
  <c r="H21" i="25"/>
  <c r="H20" i="25"/>
  <c r="F17" i="25"/>
  <c r="G17" i="25" s="1"/>
  <c r="F16" i="25"/>
  <c r="G16" i="25" s="1"/>
  <c r="F15" i="25"/>
  <c r="F14" i="25"/>
  <c r="F13" i="25"/>
  <c r="H13" i="25" s="1"/>
  <c r="F12" i="25"/>
  <c r="G12" i="25" s="1"/>
  <c r="F11" i="25"/>
  <c r="F10" i="25"/>
  <c r="G10" i="25" s="1"/>
  <c r="P10" i="25" s="1"/>
  <c r="H9" i="25"/>
  <c r="F9" i="25"/>
  <c r="F8" i="25"/>
  <c r="G8" i="25" s="1"/>
  <c r="F7" i="25"/>
  <c r="F6" i="25"/>
  <c r="F5" i="25"/>
  <c r="F4" i="25"/>
  <c r="G4" i="25" s="1"/>
  <c r="F3" i="25"/>
  <c r="F2" i="25"/>
  <c r="M29" i="25"/>
  <c r="M27" i="25"/>
  <c r="N27" i="25" s="1"/>
  <c r="P27" i="25" s="1"/>
  <c r="AV17" i="25"/>
  <c r="AW17" i="25" s="1"/>
  <c r="AU17" i="25"/>
  <c r="AF17" i="25"/>
  <c r="AD17" i="25"/>
  <c r="AE17" i="25" s="1"/>
  <c r="AC17" i="25"/>
  <c r="N17" i="25"/>
  <c r="AV16" i="25"/>
  <c r="AF16" i="25"/>
  <c r="I16" i="25" s="1"/>
  <c r="AD16" i="25"/>
  <c r="N16" i="25"/>
  <c r="AV15" i="25"/>
  <c r="AF15" i="25"/>
  <c r="AD15" i="25"/>
  <c r="N15" i="25"/>
  <c r="I15" i="25" s="1"/>
  <c r="AV14" i="25"/>
  <c r="AF14" i="25"/>
  <c r="AD14" i="25"/>
  <c r="N14" i="25"/>
  <c r="AV13" i="25"/>
  <c r="AF13" i="25"/>
  <c r="AD13" i="25"/>
  <c r="N13" i="25"/>
  <c r="I13" i="25" s="1"/>
  <c r="AV12" i="25"/>
  <c r="AF12" i="25"/>
  <c r="AD12" i="25"/>
  <c r="N12" i="25"/>
  <c r="P12" i="25" s="1"/>
  <c r="AV11" i="25"/>
  <c r="AF11" i="25"/>
  <c r="AD11" i="25"/>
  <c r="N11" i="25"/>
  <c r="I11" i="25" s="1"/>
  <c r="AV10" i="25"/>
  <c r="AF10" i="25"/>
  <c r="AD10" i="25"/>
  <c r="N10" i="25"/>
  <c r="AV9" i="25"/>
  <c r="AF9" i="25"/>
  <c r="AD9" i="25"/>
  <c r="N9" i="25"/>
  <c r="AV8" i="25"/>
  <c r="AF8" i="25"/>
  <c r="I8" i="25" s="1"/>
  <c r="AD8" i="25"/>
  <c r="N8" i="25"/>
  <c r="AV7" i="25"/>
  <c r="AF7" i="25"/>
  <c r="AD7" i="25"/>
  <c r="N7" i="25"/>
  <c r="I7" i="25" s="1"/>
  <c r="AV6" i="25"/>
  <c r="AF6" i="25"/>
  <c r="AD6" i="25"/>
  <c r="N6" i="25"/>
  <c r="AV5" i="25"/>
  <c r="AG5" i="25"/>
  <c r="AF5" i="25"/>
  <c r="AD5" i="25"/>
  <c r="O5" i="25"/>
  <c r="N5" i="25"/>
  <c r="AX4" i="25"/>
  <c r="AV4" i="25"/>
  <c r="AG4" i="25"/>
  <c r="AF4" i="25"/>
  <c r="AD4" i="25"/>
  <c r="O4" i="25"/>
  <c r="N4" i="25"/>
  <c r="P4" i="25" s="1"/>
  <c r="AV3" i="25"/>
  <c r="AG3" i="25"/>
  <c r="AF3" i="25"/>
  <c r="AD3" i="25"/>
  <c r="O3" i="25"/>
  <c r="N3" i="25"/>
  <c r="AV2" i="25"/>
  <c r="AW2" i="25" s="1"/>
  <c r="AU2" i="25"/>
  <c r="AG2" i="25"/>
  <c r="AF2" i="25"/>
  <c r="AD2" i="25"/>
  <c r="AE2" i="25" s="1"/>
  <c r="AC2" i="25"/>
  <c r="O2" i="25"/>
  <c r="O2" i="23"/>
  <c r="AG5" i="23"/>
  <c r="AG4" i="23"/>
  <c r="AG3" i="23"/>
  <c r="AG2" i="23"/>
  <c r="O5" i="23"/>
  <c r="O4" i="23"/>
  <c r="O3" i="23"/>
  <c r="AF2" i="23"/>
  <c r="N4" i="23"/>
  <c r="N3" i="23"/>
  <c r="N2" i="23"/>
  <c r="T13" i="27" l="1"/>
  <c r="W13" i="27" s="1"/>
  <c r="AA2" i="31"/>
  <c r="V2" i="31"/>
  <c r="H5" i="25"/>
  <c r="G6" i="25"/>
  <c r="P6" i="25" s="1"/>
  <c r="H10" i="28"/>
  <c r="AU10" i="28" s="1"/>
  <c r="AE14" i="30"/>
  <c r="P17" i="31"/>
  <c r="R17" i="31"/>
  <c r="U17" i="31" s="1"/>
  <c r="X17" i="31" s="1"/>
  <c r="AL17" i="31"/>
  <c r="AO17" i="31" s="1"/>
  <c r="P16" i="31"/>
  <c r="AH16" i="31"/>
  <c r="AK16" i="31" s="1"/>
  <c r="R16" i="31"/>
  <c r="U16" i="31" s="1"/>
  <c r="X16" i="31" s="1"/>
  <c r="T16" i="31"/>
  <c r="AJ16" i="31"/>
  <c r="H8" i="27"/>
  <c r="AC13" i="27"/>
  <c r="AU13" i="27"/>
  <c r="AH13" i="27"/>
  <c r="S8" i="31"/>
  <c r="J8" i="31" s="1"/>
  <c r="L8" i="31" s="1"/>
  <c r="P5" i="25"/>
  <c r="I5" i="25"/>
  <c r="P9" i="25"/>
  <c r="I9" i="25"/>
  <c r="P17" i="25"/>
  <c r="I17" i="25"/>
  <c r="H3" i="25"/>
  <c r="G3" i="25"/>
  <c r="P3" i="25" s="1"/>
  <c r="H7" i="25"/>
  <c r="G7" i="25"/>
  <c r="P7" i="25" s="1"/>
  <c r="H8" i="26"/>
  <c r="G7" i="28"/>
  <c r="P7" i="28" s="1"/>
  <c r="U14" i="30"/>
  <c r="X14" i="30" s="1"/>
  <c r="J2" i="31"/>
  <c r="L2" i="31" s="1"/>
  <c r="Q24" i="23"/>
  <c r="H7" i="26"/>
  <c r="AU7" i="26" s="1"/>
  <c r="G9" i="27"/>
  <c r="G5" i="27"/>
  <c r="H12" i="27"/>
  <c r="AC12" i="27" s="1"/>
  <c r="G4" i="28"/>
  <c r="P4" i="28" s="1"/>
  <c r="G6" i="28"/>
  <c r="AH6" i="28" s="1"/>
  <c r="AL4" i="31"/>
  <c r="AO4" i="31" s="1"/>
  <c r="T4" i="31"/>
  <c r="W4" i="31" s="1"/>
  <c r="I6" i="25"/>
  <c r="I10" i="25"/>
  <c r="I14" i="25"/>
  <c r="P16" i="25"/>
  <c r="P13" i="25"/>
  <c r="P15" i="25"/>
  <c r="H10" i="26"/>
  <c r="AU10" i="26" s="1"/>
  <c r="U2" i="28"/>
  <c r="X2" i="28" s="1"/>
  <c r="G3" i="28"/>
  <c r="AH3" i="28" s="1"/>
  <c r="AM3" i="30"/>
  <c r="AP3" i="30" s="1"/>
  <c r="AR3" i="30" s="1"/>
  <c r="AH8" i="30"/>
  <c r="AI8" i="30"/>
  <c r="P2" i="30"/>
  <c r="S2" i="30" s="1"/>
  <c r="AA2" i="30" s="1"/>
  <c r="Q2" i="30"/>
  <c r="AH2" i="30"/>
  <c r="AM7" i="30"/>
  <c r="AP7" i="30" s="1"/>
  <c r="AR7" i="30" s="1"/>
  <c r="R2" i="30"/>
  <c r="U2" i="30" s="1"/>
  <c r="X2" i="30" s="1"/>
  <c r="Z2" i="30" s="1"/>
  <c r="R10" i="31"/>
  <c r="AM11" i="31"/>
  <c r="AP11" i="31" s="1"/>
  <c r="Q23" i="23"/>
  <c r="H15" i="25"/>
  <c r="H12" i="26"/>
  <c r="AW12" i="26" s="1"/>
  <c r="I17" i="26"/>
  <c r="G2" i="27"/>
  <c r="G12" i="27"/>
  <c r="AW12" i="27"/>
  <c r="I17" i="27"/>
  <c r="T10" i="30"/>
  <c r="AL9" i="30"/>
  <c r="AO9" i="30" s="1"/>
  <c r="AJ17" i="30"/>
  <c r="AM17" i="30" s="1"/>
  <c r="AP17" i="30" s="1"/>
  <c r="AR17" i="30" s="1"/>
  <c r="AL4" i="30"/>
  <c r="AO4" i="30" s="1"/>
  <c r="U8" i="31"/>
  <c r="X8" i="31" s="1"/>
  <c r="U7" i="31"/>
  <c r="X7" i="31" s="1"/>
  <c r="S3" i="31"/>
  <c r="AA3" i="31" s="1"/>
  <c r="S15" i="31"/>
  <c r="AC14" i="31"/>
  <c r="AM3" i="31"/>
  <c r="AP3" i="31" s="1"/>
  <c r="H11" i="25"/>
  <c r="AU11" i="25" s="1"/>
  <c r="G11" i="25"/>
  <c r="P11" i="25" s="1"/>
  <c r="I5" i="26"/>
  <c r="I7" i="26"/>
  <c r="H13" i="26"/>
  <c r="AC13" i="26" s="1"/>
  <c r="I7" i="27"/>
  <c r="I13" i="27"/>
  <c r="AM3" i="28"/>
  <c r="AP3" i="28" s="1"/>
  <c r="AR3" i="28" s="1"/>
  <c r="U6" i="28"/>
  <c r="X6" i="28" s="1"/>
  <c r="S13" i="30"/>
  <c r="AE14" i="31"/>
  <c r="AL7" i="31"/>
  <c r="AO7" i="31" s="1"/>
  <c r="AL8" i="31"/>
  <c r="AO8" i="31" s="1"/>
  <c r="S11" i="31"/>
  <c r="AH12" i="31"/>
  <c r="AK12" i="31" s="1"/>
  <c r="AN12" i="31" s="1"/>
  <c r="T3" i="31"/>
  <c r="W3" i="31" s="1"/>
  <c r="AH7" i="31"/>
  <c r="AJ7" i="31"/>
  <c r="AM13" i="30"/>
  <c r="AP13" i="30" s="1"/>
  <c r="AR13" i="30" s="1"/>
  <c r="V3" i="31"/>
  <c r="Z3" i="31" s="1"/>
  <c r="W6" i="31"/>
  <c r="AA15" i="31"/>
  <c r="J15" i="31"/>
  <c r="L15" i="31" s="1"/>
  <c r="V15" i="31"/>
  <c r="Z15" i="31" s="1"/>
  <c r="AA11" i="31"/>
  <c r="V11" i="31"/>
  <c r="AS12" i="31"/>
  <c r="V8" i="31"/>
  <c r="P9" i="31"/>
  <c r="R9" i="31"/>
  <c r="AL9" i="31"/>
  <c r="AO9" i="31" s="1"/>
  <c r="H18" i="31"/>
  <c r="AU3" i="31"/>
  <c r="AE3" i="31"/>
  <c r="AC3" i="31"/>
  <c r="V4" i="31"/>
  <c r="AA4" i="31"/>
  <c r="AH9" i="31"/>
  <c r="AK9" i="31" s="1"/>
  <c r="T15" i="31"/>
  <c r="W11" i="31"/>
  <c r="AU6" i="31"/>
  <c r="AC6" i="31"/>
  <c r="AE6" i="31"/>
  <c r="T17" i="31"/>
  <c r="AN8" i="31"/>
  <c r="AQ8" i="31" s="1"/>
  <c r="AS8" i="31"/>
  <c r="AH10" i="31"/>
  <c r="AK10" i="31" s="1"/>
  <c r="AC4" i="31"/>
  <c r="AW4" i="31"/>
  <c r="AU4" i="31"/>
  <c r="AS16" i="31"/>
  <c r="AN16" i="31"/>
  <c r="AK15" i="31"/>
  <c r="AJ12" i="31"/>
  <c r="AM12" i="31" s="1"/>
  <c r="AP12" i="31" s="1"/>
  <c r="AU5" i="31"/>
  <c r="AC5" i="31"/>
  <c r="AW5" i="31"/>
  <c r="AJ17" i="31"/>
  <c r="AC16" i="31"/>
  <c r="AU16" i="31"/>
  <c r="AW16" i="31"/>
  <c r="AU9" i="31"/>
  <c r="AC9" i="31"/>
  <c r="AE9" i="31"/>
  <c r="AM8" i="31"/>
  <c r="AP8" i="31" s="1"/>
  <c r="AM2" i="31"/>
  <c r="AP2" i="31" s="1"/>
  <c r="AM4" i="31"/>
  <c r="AP4" i="31" s="1"/>
  <c r="AL3" i="31"/>
  <c r="AO3" i="31" s="1"/>
  <c r="AK4" i="31"/>
  <c r="J4" i="31" s="1"/>
  <c r="L4" i="31" s="1"/>
  <c r="AL6" i="31"/>
  <c r="AO6" i="31" s="1"/>
  <c r="AW6" i="31"/>
  <c r="AE4" i="31"/>
  <c r="AH17" i="31"/>
  <c r="AK17" i="31" s="1"/>
  <c r="AU15" i="31"/>
  <c r="AE15" i="31"/>
  <c r="AC15" i="31"/>
  <c r="AL11" i="31"/>
  <c r="AO11" i="31" s="1"/>
  <c r="AM7" i="31"/>
  <c r="AP7" i="31" s="1"/>
  <c r="AW3" i="31"/>
  <c r="U11" i="31"/>
  <c r="X11" i="31" s="1"/>
  <c r="Z11" i="31" s="1"/>
  <c r="AM6" i="31"/>
  <c r="AP6" i="31" s="1"/>
  <c r="T2" i="31"/>
  <c r="R13" i="31"/>
  <c r="AH13" i="31"/>
  <c r="AK13" i="31" s="1"/>
  <c r="AU11" i="31"/>
  <c r="AC11" i="31"/>
  <c r="AE11" i="31"/>
  <c r="T13" i="31"/>
  <c r="AJ9" i="31"/>
  <c r="AM9" i="31" s="1"/>
  <c r="AP9" i="31" s="1"/>
  <c r="AJ13" i="31"/>
  <c r="W8" i="31"/>
  <c r="K8" i="31"/>
  <c r="AK3" i="31"/>
  <c r="AJ10" i="31"/>
  <c r="AM10" i="31" s="1"/>
  <c r="AP10" i="31" s="1"/>
  <c r="U12" i="31"/>
  <c r="X12" i="31" s="1"/>
  <c r="AM14" i="31"/>
  <c r="AP14" i="31" s="1"/>
  <c r="AH14" i="31"/>
  <c r="AK14" i="31" s="1"/>
  <c r="AM15" i="31"/>
  <c r="AP15" i="31" s="1"/>
  <c r="AW11" i="31"/>
  <c r="V5" i="31"/>
  <c r="Z5" i="31" s="1"/>
  <c r="AA5" i="31"/>
  <c r="Z2" i="31"/>
  <c r="AE8" i="31"/>
  <c r="AU8" i="31"/>
  <c r="AC8" i="31"/>
  <c r="AK5" i="31"/>
  <c r="J5" i="31" s="1"/>
  <c r="L5" i="31" s="1"/>
  <c r="AA6" i="31"/>
  <c r="V6" i="31"/>
  <c r="AL16" i="31"/>
  <c r="AO16" i="31" s="1"/>
  <c r="AL12" i="31"/>
  <c r="AO12" i="31" s="1"/>
  <c r="S16" i="31"/>
  <c r="T7" i="31"/>
  <c r="AK6" i="31"/>
  <c r="J6" i="31" s="1"/>
  <c r="L6" i="31" s="1"/>
  <c r="AL14" i="31"/>
  <c r="AO14" i="31" s="1"/>
  <c r="AK11" i="31"/>
  <c r="AS2" i="31"/>
  <c r="AN2" i="31"/>
  <c r="AQ2" i="31" s="1"/>
  <c r="AM5" i="31"/>
  <c r="AP5" i="31" s="1"/>
  <c r="T5" i="31"/>
  <c r="AK13" i="30"/>
  <c r="AS13" i="30" s="1"/>
  <c r="V2" i="30"/>
  <c r="AA11" i="30"/>
  <c r="V11" i="30"/>
  <c r="V9" i="30"/>
  <c r="AA9" i="30"/>
  <c r="J9" i="30"/>
  <c r="L9" i="30" s="1"/>
  <c r="AU7" i="30"/>
  <c r="AC7" i="30"/>
  <c r="AA13" i="30"/>
  <c r="V13" i="30"/>
  <c r="Y13" i="30" s="1"/>
  <c r="AL10" i="30"/>
  <c r="AO10" i="30" s="1"/>
  <c r="Q16" i="30"/>
  <c r="T16" i="30" s="1"/>
  <c r="U3" i="30"/>
  <c r="X3" i="30" s="1"/>
  <c r="K13" i="30"/>
  <c r="R8" i="30"/>
  <c r="T9" i="30"/>
  <c r="AC12" i="30"/>
  <c r="AU12" i="30"/>
  <c r="AI3" i="30"/>
  <c r="Q3" i="30"/>
  <c r="T3" i="30" s="1"/>
  <c r="AH3" i="30"/>
  <c r="AK3" i="30" s="1"/>
  <c r="AI15" i="30"/>
  <c r="U9" i="30"/>
  <c r="X9" i="30" s="1"/>
  <c r="Z9" i="30" s="1"/>
  <c r="AH7" i="30"/>
  <c r="AK7" i="30" s="1"/>
  <c r="Q7" i="30"/>
  <c r="P7" i="30"/>
  <c r="AU14" i="30"/>
  <c r="AC14" i="30"/>
  <c r="AI7" i="30"/>
  <c r="AL7" i="30" s="1"/>
  <c r="AO7" i="30" s="1"/>
  <c r="AJ16" i="30"/>
  <c r="AU10" i="30"/>
  <c r="AW10" i="30"/>
  <c r="AC10" i="30"/>
  <c r="T4" i="30"/>
  <c r="AL14" i="30"/>
  <c r="AO14" i="30" s="1"/>
  <c r="AC11" i="30"/>
  <c r="AU11" i="30"/>
  <c r="AE11" i="30"/>
  <c r="AS15" i="30"/>
  <c r="AN15" i="30"/>
  <c r="S15" i="30"/>
  <c r="AH16" i="30"/>
  <c r="AK11" i="30"/>
  <c r="J11" i="30" s="1"/>
  <c r="L11" i="30" s="1"/>
  <c r="AM14" i="30"/>
  <c r="AP14" i="30" s="1"/>
  <c r="AR14" i="30" s="1"/>
  <c r="W10" i="30"/>
  <c r="K10" i="30"/>
  <c r="AW11" i="30"/>
  <c r="AL11" i="30"/>
  <c r="AO11" i="30" s="1"/>
  <c r="Q5" i="30"/>
  <c r="AJ15" i="30"/>
  <c r="AM15" i="30" s="1"/>
  <c r="AP15" i="30" s="1"/>
  <c r="AR15" i="30" s="1"/>
  <c r="U12" i="30"/>
  <c r="X12" i="30" s="1"/>
  <c r="P8" i="30"/>
  <c r="AJ8" i="30"/>
  <c r="AM8" i="30" s="1"/>
  <c r="AP8" i="30" s="1"/>
  <c r="AR8" i="30" s="1"/>
  <c r="Q17" i="30"/>
  <c r="T17" i="30" s="1"/>
  <c r="AU15" i="30"/>
  <c r="AC15" i="30"/>
  <c r="AW15" i="30"/>
  <c r="Q8" i="30"/>
  <c r="T8" i="30" s="1"/>
  <c r="AA4" i="30"/>
  <c r="V4" i="30"/>
  <c r="AI12" i="30"/>
  <c r="Q12" i="30"/>
  <c r="AH12" i="30"/>
  <c r="AK12" i="30" s="1"/>
  <c r="AI6" i="30"/>
  <c r="R6" i="30"/>
  <c r="U6" i="30" s="1"/>
  <c r="X6" i="30" s="1"/>
  <c r="AH6" i="30"/>
  <c r="AK6" i="30" s="1"/>
  <c r="Q6" i="30"/>
  <c r="AK9" i="30"/>
  <c r="P16" i="30"/>
  <c r="S16" i="30" s="1"/>
  <c r="S6" i="30"/>
  <c r="R16" i="30"/>
  <c r="U16" i="30" s="1"/>
  <c r="X16" i="30" s="1"/>
  <c r="AC16" i="30"/>
  <c r="AU16" i="30"/>
  <c r="AE16" i="30"/>
  <c r="U7" i="30"/>
  <c r="X7" i="30" s="1"/>
  <c r="AW16" i="30"/>
  <c r="Q15" i="30"/>
  <c r="T15" i="30" s="1"/>
  <c r="W11" i="30"/>
  <c r="AC5" i="30"/>
  <c r="AU5" i="30"/>
  <c r="AE5" i="30"/>
  <c r="H18" i="30"/>
  <c r="R5" i="30"/>
  <c r="U5" i="30" s="1"/>
  <c r="X5" i="30" s="1"/>
  <c r="AI5" i="30"/>
  <c r="AL5" i="30" s="1"/>
  <c r="AO5" i="30" s="1"/>
  <c r="AH14" i="30"/>
  <c r="Q14" i="30"/>
  <c r="T14" i="30" s="1"/>
  <c r="P14" i="30"/>
  <c r="AE7" i="30"/>
  <c r="S5" i="30"/>
  <c r="R11" i="30"/>
  <c r="U11" i="30" s="1"/>
  <c r="X11" i="30" s="1"/>
  <c r="AC8" i="30"/>
  <c r="AU8" i="30"/>
  <c r="AM4" i="30"/>
  <c r="AP4" i="30" s="1"/>
  <c r="AR4" i="30" s="1"/>
  <c r="P17" i="30"/>
  <c r="S17" i="30" s="1"/>
  <c r="AW7" i="30"/>
  <c r="AI2" i="30"/>
  <c r="AL2" i="30" s="1"/>
  <c r="AO2" i="30" s="1"/>
  <c r="AJ2" i="30"/>
  <c r="P10" i="30"/>
  <c r="S10" i="30" s="1"/>
  <c r="AJ10" i="30"/>
  <c r="AM10" i="30" s="1"/>
  <c r="AP10" i="30" s="1"/>
  <c r="AR10" i="30" s="1"/>
  <c r="AK4" i="30"/>
  <c r="J4" i="30" s="1"/>
  <c r="L4" i="30" s="1"/>
  <c r="U4" i="28"/>
  <c r="X4" i="28" s="1"/>
  <c r="AU9" i="28"/>
  <c r="AC9" i="28"/>
  <c r="I3" i="28"/>
  <c r="H4" i="28"/>
  <c r="AH4" i="28"/>
  <c r="AK4" i="28" s="1"/>
  <c r="I6" i="28"/>
  <c r="H7" i="28"/>
  <c r="G8" i="28"/>
  <c r="AH8" i="28" s="1"/>
  <c r="G9" i="28"/>
  <c r="AW9" i="28"/>
  <c r="G12" i="28"/>
  <c r="AE13" i="28"/>
  <c r="AL14" i="28"/>
  <c r="AO14" i="28" s="1"/>
  <c r="AW16" i="28"/>
  <c r="P2" i="28"/>
  <c r="I4" i="28"/>
  <c r="G5" i="28"/>
  <c r="I7" i="28"/>
  <c r="H8" i="28"/>
  <c r="H11" i="28"/>
  <c r="G11" i="28"/>
  <c r="H12" i="28"/>
  <c r="AE12" i="28" s="1"/>
  <c r="AM13" i="28"/>
  <c r="AP13" i="28" s="1"/>
  <c r="AR13" i="28" s="1"/>
  <c r="AW13" i="28"/>
  <c r="AW14" i="28"/>
  <c r="AE16" i="28"/>
  <c r="AU16" i="28"/>
  <c r="AC16" i="28"/>
  <c r="G17" i="28"/>
  <c r="T2" i="28"/>
  <c r="AH2" i="28"/>
  <c r="P3" i="28"/>
  <c r="S3" i="28" s="1"/>
  <c r="H5" i="28"/>
  <c r="AW5" i="28" s="1"/>
  <c r="P6" i="28"/>
  <c r="S6" i="28" s="1"/>
  <c r="AE9" i="28"/>
  <c r="G10" i="28"/>
  <c r="P10" i="28" s="1"/>
  <c r="AU13" i="28"/>
  <c r="AC13" i="28"/>
  <c r="G15" i="28"/>
  <c r="P15" i="28" s="1"/>
  <c r="H3" i="28"/>
  <c r="T3" i="28"/>
  <c r="AH14" i="28"/>
  <c r="AK14" i="28" s="1"/>
  <c r="P14" i="28"/>
  <c r="H6" i="28"/>
  <c r="AE6" i="28" s="1"/>
  <c r="T6" i="28"/>
  <c r="I10" i="28"/>
  <c r="AH10" i="28"/>
  <c r="AK10" i="28" s="1"/>
  <c r="T11" i="28"/>
  <c r="AW11" i="28"/>
  <c r="AL13" i="28"/>
  <c r="AO13" i="28" s="1"/>
  <c r="T13" i="28"/>
  <c r="AM14" i="28"/>
  <c r="AP14" i="28" s="1"/>
  <c r="AR14" i="28" s="1"/>
  <c r="H15" i="28"/>
  <c r="AE15" i="28" s="1"/>
  <c r="AH15" i="28"/>
  <c r="G16" i="28"/>
  <c r="AH11" i="28"/>
  <c r="P12" i="28"/>
  <c r="P13" i="28"/>
  <c r="S13" i="28" s="1"/>
  <c r="I15" i="28"/>
  <c r="T16" i="28"/>
  <c r="AH17" i="28"/>
  <c r="H14" i="28"/>
  <c r="AE14" i="28" s="1"/>
  <c r="AH9" i="27"/>
  <c r="P9" i="27"/>
  <c r="P4" i="27"/>
  <c r="S4" i="27" s="1"/>
  <c r="AW8" i="27"/>
  <c r="AC8" i="27"/>
  <c r="AU8" i="27"/>
  <c r="AH2" i="27"/>
  <c r="AK2" i="27" s="1"/>
  <c r="P2" i="27"/>
  <c r="H6" i="27"/>
  <c r="G6" i="27"/>
  <c r="H5" i="27"/>
  <c r="I6" i="27"/>
  <c r="AM7" i="27"/>
  <c r="AP7" i="27" s="1"/>
  <c r="AR7" i="27" s="1"/>
  <c r="AL2" i="27"/>
  <c r="AO2" i="27" s="1"/>
  <c r="H3" i="27"/>
  <c r="G3" i="27"/>
  <c r="AH3" i="27" s="1"/>
  <c r="I3" i="27"/>
  <c r="AM4" i="27"/>
  <c r="AP4" i="27" s="1"/>
  <c r="P5" i="27"/>
  <c r="AE5" i="27"/>
  <c r="P7" i="27"/>
  <c r="T7" i="27"/>
  <c r="AH14" i="27"/>
  <c r="AK14" i="27" s="1"/>
  <c r="H4" i="27"/>
  <c r="AH4" i="27"/>
  <c r="H7" i="27"/>
  <c r="AH7" i="27"/>
  <c r="AK7" i="27" s="1"/>
  <c r="G8" i="27"/>
  <c r="P8" i="27" s="1"/>
  <c r="AW11" i="27"/>
  <c r="AM13" i="27"/>
  <c r="AP13" i="27" s="1"/>
  <c r="AR13" i="27" s="1"/>
  <c r="AL13" i="27"/>
  <c r="AO13" i="27" s="1"/>
  <c r="AL14" i="27"/>
  <c r="AO14" i="27" s="1"/>
  <c r="AW14" i="27"/>
  <c r="H16" i="27"/>
  <c r="AH12" i="27"/>
  <c r="G15" i="27"/>
  <c r="H14" i="27"/>
  <c r="H15" i="27"/>
  <c r="U8" i="27"/>
  <c r="X8" i="27" s="1"/>
  <c r="AE8" i="27"/>
  <c r="U9" i="27"/>
  <c r="X9" i="27" s="1"/>
  <c r="AU11" i="27"/>
  <c r="AC11" i="27"/>
  <c r="AE11" i="27"/>
  <c r="P14" i="27"/>
  <c r="AE14" i="27"/>
  <c r="AW16" i="27"/>
  <c r="I15" i="27"/>
  <c r="I2" i="27"/>
  <c r="I5" i="27"/>
  <c r="G10" i="27"/>
  <c r="AH10" i="27" s="1"/>
  <c r="H9" i="27"/>
  <c r="H10" i="27"/>
  <c r="AE10" i="27" s="1"/>
  <c r="I10" i="27"/>
  <c r="I11" i="27"/>
  <c r="AL12" i="27"/>
  <c r="AO12" i="27" s="1"/>
  <c r="AE13" i="27"/>
  <c r="AW13" i="27"/>
  <c r="AM14" i="27"/>
  <c r="AP14" i="27" s="1"/>
  <c r="AR14" i="27" s="1"/>
  <c r="G17" i="27"/>
  <c r="G11" i="27"/>
  <c r="AH11" i="27" s="1"/>
  <c r="G16" i="27"/>
  <c r="P12" i="27"/>
  <c r="S12" i="27" s="1"/>
  <c r="P13" i="27"/>
  <c r="S13" i="27" s="1"/>
  <c r="AH16" i="27"/>
  <c r="AU12" i="26"/>
  <c r="I3" i="26"/>
  <c r="AE4" i="26"/>
  <c r="G9" i="26"/>
  <c r="I14" i="26"/>
  <c r="AE10" i="26"/>
  <c r="H4" i="26"/>
  <c r="H6" i="26"/>
  <c r="AU6" i="26" s="1"/>
  <c r="AU4" i="26"/>
  <c r="AC4" i="26"/>
  <c r="AW4" i="26"/>
  <c r="AH5" i="26"/>
  <c r="AH6" i="26"/>
  <c r="AC6" i="26"/>
  <c r="AH2" i="26"/>
  <c r="P13" i="26"/>
  <c r="AL13" i="26"/>
  <c r="AO13" i="26" s="1"/>
  <c r="I13" i="26"/>
  <c r="U13" i="26"/>
  <c r="X13" i="26" s="1"/>
  <c r="AL2" i="26"/>
  <c r="AO2" i="26" s="1"/>
  <c r="P2" i="26"/>
  <c r="I4" i="26"/>
  <c r="P5" i="26"/>
  <c r="G7" i="26"/>
  <c r="AW7" i="26"/>
  <c r="AW10" i="26"/>
  <c r="AC10" i="26"/>
  <c r="AW13" i="26"/>
  <c r="P3" i="26"/>
  <c r="AK3" i="26" s="1"/>
  <c r="H5" i="26"/>
  <c r="AC8" i="26"/>
  <c r="AU8" i="26"/>
  <c r="I2" i="26"/>
  <c r="H3" i="26"/>
  <c r="AE3" i="26" s="1"/>
  <c r="T3" i="26"/>
  <c r="G4" i="26"/>
  <c r="P4" i="26" s="1"/>
  <c r="AE7" i="26"/>
  <c r="G8" i="26"/>
  <c r="AE8" i="26"/>
  <c r="P11" i="26"/>
  <c r="I11" i="26"/>
  <c r="U11" i="26"/>
  <c r="X11" i="26" s="1"/>
  <c r="G14" i="26"/>
  <c r="AC7" i="26"/>
  <c r="AL11" i="26"/>
  <c r="AO11" i="26" s="1"/>
  <c r="G6" i="26"/>
  <c r="AW8" i="26"/>
  <c r="G10" i="26"/>
  <c r="I12" i="26"/>
  <c r="H15" i="26"/>
  <c r="AE15" i="26" s="1"/>
  <c r="G15" i="26"/>
  <c r="H14" i="26"/>
  <c r="AW14" i="26" s="1"/>
  <c r="I16" i="26"/>
  <c r="H9" i="26"/>
  <c r="AW9" i="26" s="1"/>
  <c r="H11" i="26"/>
  <c r="G12" i="26"/>
  <c r="AH13" i="26"/>
  <c r="AK13" i="26" s="1"/>
  <c r="I15" i="26"/>
  <c r="I10" i="26"/>
  <c r="H16" i="26"/>
  <c r="G17" i="26"/>
  <c r="AH11" i="26"/>
  <c r="AK11" i="26" s="1"/>
  <c r="G16" i="26"/>
  <c r="AH16" i="26" s="1"/>
  <c r="AH2" i="25"/>
  <c r="S2" i="25" s="1"/>
  <c r="V2" i="25" s="1"/>
  <c r="H4" i="25"/>
  <c r="H8" i="25"/>
  <c r="H12" i="25"/>
  <c r="AC12" i="25" s="1"/>
  <c r="H16" i="25"/>
  <c r="AU16" i="25" s="1"/>
  <c r="H6" i="25"/>
  <c r="AW6" i="25" s="1"/>
  <c r="H10" i="25"/>
  <c r="H14" i="25"/>
  <c r="AW9" i="25"/>
  <c r="AE3" i="25"/>
  <c r="AE12" i="25"/>
  <c r="AU12" i="25"/>
  <c r="AW12" i="25"/>
  <c r="AE13" i="25"/>
  <c r="AU13" i="25"/>
  <c r="AW13" i="25"/>
  <c r="AC13" i="25"/>
  <c r="AE5" i="25"/>
  <c r="AE6" i="25"/>
  <c r="AU6" i="25"/>
  <c r="AU9" i="25"/>
  <c r="AC9" i="25"/>
  <c r="AE9" i="25"/>
  <c r="AW15" i="25"/>
  <c r="AW16" i="25"/>
  <c r="M29" i="23"/>
  <c r="M27" i="23"/>
  <c r="N27" i="23" s="1"/>
  <c r="P27" i="23" s="1"/>
  <c r="AV17" i="23"/>
  <c r="AW17" i="23" s="1"/>
  <c r="AU17" i="23"/>
  <c r="AF17" i="23"/>
  <c r="AD17" i="23"/>
  <c r="AE17" i="23" s="1"/>
  <c r="AC17" i="23"/>
  <c r="F17" i="23"/>
  <c r="AV16" i="23"/>
  <c r="AF16" i="23"/>
  <c r="AD16" i="23"/>
  <c r="N16" i="23"/>
  <c r="F16" i="23"/>
  <c r="AV15" i="23"/>
  <c r="AF15" i="23"/>
  <c r="AD15" i="23"/>
  <c r="N15" i="23"/>
  <c r="F15" i="23"/>
  <c r="AV14" i="23"/>
  <c r="AF14" i="23"/>
  <c r="AD14" i="23"/>
  <c r="N14" i="23"/>
  <c r="F14" i="23"/>
  <c r="AV13" i="23"/>
  <c r="AF13" i="23"/>
  <c r="AD13" i="23"/>
  <c r="N13" i="23"/>
  <c r="F13" i="23"/>
  <c r="AV12" i="23"/>
  <c r="AF12" i="23"/>
  <c r="AD12" i="23"/>
  <c r="N12" i="23"/>
  <c r="F12" i="23"/>
  <c r="AV11" i="23"/>
  <c r="AF11" i="23"/>
  <c r="AD11" i="23"/>
  <c r="N11" i="23"/>
  <c r="F11" i="23"/>
  <c r="AV10" i="23"/>
  <c r="AF10" i="23"/>
  <c r="AD10" i="23"/>
  <c r="N10" i="23"/>
  <c r="F10" i="23"/>
  <c r="AV9" i="23"/>
  <c r="AF9" i="23"/>
  <c r="AD9" i="23"/>
  <c r="N9" i="23"/>
  <c r="F9" i="23"/>
  <c r="AV8" i="23"/>
  <c r="AF8" i="23"/>
  <c r="AD8" i="23"/>
  <c r="N8" i="23"/>
  <c r="F8" i="23"/>
  <c r="AV7" i="23"/>
  <c r="AF7" i="23"/>
  <c r="AD7" i="23"/>
  <c r="N7" i="23"/>
  <c r="F7" i="23"/>
  <c r="AV6" i="23"/>
  <c r="AF6" i="23"/>
  <c r="AD6" i="23"/>
  <c r="N6" i="23"/>
  <c r="F6" i="23"/>
  <c r="AV5" i="23"/>
  <c r="AF5" i="23"/>
  <c r="AD5" i="23"/>
  <c r="N5" i="23"/>
  <c r="F5" i="23"/>
  <c r="AX4" i="23"/>
  <c r="G10" i="23" s="1"/>
  <c r="AV4" i="23"/>
  <c r="AF4" i="23"/>
  <c r="AD4" i="23"/>
  <c r="F4" i="23"/>
  <c r="AV3" i="23"/>
  <c r="AF3" i="23"/>
  <c r="AD3" i="23"/>
  <c r="F3" i="23"/>
  <c r="AV2" i="23"/>
  <c r="AW2" i="23" s="1"/>
  <c r="AU2" i="23"/>
  <c r="AD2" i="23"/>
  <c r="AE2" i="23" s="1"/>
  <c r="AC2" i="23"/>
  <c r="F2" i="23"/>
  <c r="K13" i="27" l="1"/>
  <c r="K4" i="31"/>
  <c r="Y4" i="31"/>
  <c r="Y8" i="31"/>
  <c r="Y6" i="31"/>
  <c r="K16" i="31"/>
  <c r="AU10" i="25"/>
  <c r="AE10" i="25"/>
  <c r="AW10" i="25"/>
  <c r="P15" i="27"/>
  <c r="AL9" i="26"/>
  <c r="AO9" i="26" s="1"/>
  <c r="P9" i="26"/>
  <c r="AM9" i="26"/>
  <c r="AP9" i="26" s="1"/>
  <c r="AR9" i="26" s="1"/>
  <c r="P6" i="27"/>
  <c r="S6" i="27" s="1"/>
  <c r="Q28" i="23"/>
  <c r="Q32" i="23"/>
  <c r="AH9" i="26"/>
  <c r="AK15" i="28"/>
  <c r="AN15" i="28" s="1"/>
  <c r="AC10" i="25"/>
  <c r="H18" i="25"/>
  <c r="AW8" i="25"/>
  <c r="AK11" i="28"/>
  <c r="AN11" i="28" s="1"/>
  <c r="AM15" i="27"/>
  <c r="AP15" i="27" s="1"/>
  <c r="AR15" i="27" s="1"/>
  <c r="AE5" i="28"/>
  <c r="AQ16" i="31"/>
  <c r="Q29" i="23"/>
  <c r="G13" i="23"/>
  <c r="AE12" i="26"/>
  <c r="AE13" i="26"/>
  <c r="AC12" i="26"/>
  <c r="U7" i="28"/>
  <c r="X7" i="28" s="1"/>
  <c r="AM4" i="28"/>
  <c r="AP4" i="28" s="1"/>
  <c r="AR4" i="28" s="1"/>
  <c r="AW18" i="30"/>
  <c r="AW19" i="30" s="1"/>
  <c r="AE18" i="30"/>
  <c r="AE19" i="30" s="1"/>
  <c r="AU18" i="30"/>
  <c r="AU19" i="30" s="1"/>
  <c r="AU20" i="30" s="1"/>
  <c r="K3" i="31"/>
  <c r="Y11" i="31"/>
  <c r="U3" i="28"/>
  <c r="X3" i="28" s="1"/>
  <c r="Q26" i="23"/>
  <c r="Q30" i="23"/>
  <c r="Q34" i="23"/>
  <c r="U13" i="23"/>
  <c r="X13" i="23" s="1"/>
  <c r="AC11" i="25"/>
  <c r="AC6" i="25"/>
  <c r="AE11" i="25"/>
  <c r="AM5" i="26"/>
  <c r="AP5" i="26" s="1"/>
  <c r="AU13" i="26"/>
  <c r="AH17" i="27"/>
  <c r="AL9" i="27"/>
  <c r="AO9" i="27" s="1"/>
  <c r="U12" i="27"/>
  <c r="X12" i="27" s="1"/>
  <c r="Z12" i="27" s="1"/>
  <c r="AM5" i="27"/>
  <c r="AP5" i="27" s="1"/>
  <c r="AM2" i="27"/>
  <c r="AP2" i="27" s="1"/>
  <c r="AH5" i="27"/>
  <c r="AK5" i="27" s="1"/>
  <c r="AN5" i="27" s="1"/>
  <c r="AL7" i="27"/>
  <c r="AO7" i="27" s="1"/>
  <c r="AH16" i="28"/>
  <c r="AK16" i="28" s="1"/>
  <c r="P16" i="28"/>
  <c r="AL7" i="28"/>
  <c r="AO7" i="28" s="1"/>
  <c r="AM6" i="28"/>
  <c r="AP6" i="28" s="1"/>
  <c r="AR6" i="28" s="1"/>
  <c r="U11" i="28"/>
  <c r="X11" i="28" s="1"/>
  <c r="AM2" i="28"/>
  <c r="AP2" i="28" s="1"/>
  <c r="AR2" i="28" s="1"/>
  <c r="AL8" i="30"/>
  <c r="AO8" i="30" s="1"/>
  <c r="S14" i="30"/>
  <c r="T6" i="30"/>
  <c r="W6" i="30" s="1"/>
  <c r="S8" i="30"/>
  <c r="AA8" i="30" s="1"/>
  <c r="AL17" i="30"/>
  <c r="AO17" i="30" s="1"/>
  <c r="S12" i="31"/>
  <c r="J12" i="31" s="1"/>
  <c r="L12" i="31" s="1"/>
  <c r="W16" i="31"/>
  <c r="AM17" i="31"/>
  <c r="AP17" i="31" s="1"/>
  <c r="AA8" i="31"/>
  <c r="AL10" i="31"/>
  <c r="AO10" i="31" s="1"/>
  <c r="U17" i="30"/>
  <c r="X17" i="30" s="1"/>
  <c r="Q25" i="23"/>
  <c r="AM16" i="31"/>
  <c r="AP16" i="31" s="1"/>
  <c r="AW12" i="28"/>
  <c r="Y3" i="31"/>
  <c r="Q33" i="23"/>
  <c r="T5" i="27"/>
  <c r="W5" i="27" s="1"/>
  <c r="T17" i="28"/>
  <c r="W17" i="28" s="1"/>
  <c r="P17" i="28"/>
  <c r="AK17" i="28" s="1"/>
  <c r="AH7" i="28"/>
  <c r="AK7" i="28" s="1"/>
  <c r="Q27" i="23"/>
  <c r="Q31" i="23"/>
  <c r="Q35" i="23"/>
  <c r="G15" i="23"/>
  <c r="AW11" i="25"/>
  <c r="U14" i="26"/>
  <c r="X14" i="26" s="1"/>
  <c r="AL5" i="26"/>
  <c r="AO5" i="26" s="1"/>
  <c r="AM2" i="26"/>
  <c r="AP2" i="26" s="1"/>
  <c r="AR2" i="26" s="1"/>
  <c r="AE12" i="27"/>
  <c r="AU12" i="27"/>
  <c r="T4" i="27"/>
  <c r="W4" i="27" s="1"/>
  <c r="S9" i="27"/>
  <c r="P11" i="28"/>
  <c r="AM15" i="28"/>
  <c r="AP15" i="28" s="1"/>
  <c r="AR15" i="28" s="1"/>
  <c r="AM12" i="28"/>
  <c r="AP12" i="28" s="1"/>
  <c r="AR12" i="28" s="1"/>
  <c r="AC10" i="28"/>
  <c r="S2" i="28"/>
  <c r="AW10" i="28"/>
  <c r="P8" i="28"/>
  <c r="S8" i="28" s="1"/>
  <c r="AA8" i="28" s="1"/>
  <c r="T4" i="28"/>
  <c r="AK6" i="28"/>
  <c r="AM7" i="28"/>
  <c r="AP7" i="28" s="1"/>
  <c r="AR7" i="28" s="1"/>
  <c r="AL2" i="28"/>
  <c r="AO2" i="28" s="1"/>
  <c r="AM2" i="30"/>
  <c r="AP2" i="30" s="1"/>
  <c r="AR2" i="30" s="1"/>
  <c r="T12" i="30"/>
  <c r="AK2" i="30"/>
  <c r="J2" i="30" s="1"/>
  <c r="L2" i="30" s="1"/>
  <c r="Y11" i="30"/>
  <c r="K6" i="31"/>
  <c r="U10" i="31"/>
  <c r="X10" i="31" s="1"/>
  <c r="AK7" i="31"/>
  <c r="S7" i="31"/>
  <c r="AE10" i="28"/>
  <c r="U13" i="27"/>
  <c r="X13" i="27" s="1"/>
  <c r="U13" i="31"/>
  <c r="X13" i="31" s="1"/>
  <c r="AN13" i="30"/>
  <c r="AQ13" i="30" s="1"/>
  <c r="J13" i="30"/>
  <c r="L13" i="30" s="1"/>
  <c r="AN11" i="31"/>
  <c r="AQ11" i="31" s="1"/>
  <c r="AS11" i="31"/>
  <c r="AS14" i="31"/>
  <c r="AN14" i="31"/>
  <c r="AQ14" i="31" s="1"/>
  <c r="AN3" i="31"/>
  <c r="AQ3" i="31" s="1"/>
  <c r="AS3" i="31"/>
  <c r="AS17" i="31"/>
  <c r="AN17" i="31"/>
  <c r="AQ17" i="31" s="1"/>
  <c r="AS10" i="31"/>
  <c r="AN10" i="31"/>
  <c r="AN9" i="31"/>
  <c r="AQ9" i="31" s="1"/>
  <c r="AS9" i="31"/>
  <c r="W13" i="31"/>
  <c r="AW18" i="31"/>
  <c r="AW19" i="31" s="1"/>
  <c r="S17" i="31"/>
  <c r="K17" i="31"/>
  <c r="W17" i="31"/>
  <c r="K11" i="31"/>
  <c r="S14" i="31"/>
  <c r="AC18" i="31"/>
  <c r="AC19" i="31" s="1"/>
  <c r="AS6" i="31"/>
  <c r="AN6" i="31"/>
  <c r="AQ6" i="31" s="1"/>
  <c r="T12" i="31"/>
  <c r="V12" i="31"/>
  <c r="AA12" i="31"/>
  <c r="AN13" i="31"/>
  <c r="AS13" i="31"/>
  <c r="K2" i="31"/>
  <c r="W2" i="31"/>
  <c r="Y2" i="31" s="1"/>
  <c r="Z6" i="31"/>
  <c r="AS4" i="31"/>
  <c r="AN4" i="31"/>
  <c r="AQ4" i="31" s="1"/>
  <c r="AE18" i="31"/>
  <c r="AE19" i="31" s="1"/>
  <c r="U9" i="31"/>
  <c r="X9" i="31" s="1"/>
  <c r="J11" i="31"/>
  <c r="L11" i="31" s="1"/>
  <c r="J3" i="31"/>
  <c r="L3" i="31" s="1"/>
  <c r="T9" i="31"/>
  <c r="T10" i="31"/>
  <c r="V16" i="31"/>
  <c r="Y16" i="31" s="1"/>
  <c r="AA16" i="31"/>
  <c r="J16" i="31"/>
  <c r="L16" i="31" s="1"/>
  <c r="AL13" i="31"/>
  <c r="AO13" i="31" s="1"/>
  <c r="K5" i="31"/>
  <c r="W5" i="31"/>
  <c r="Y5" i="31" s="1"/>
  <c r="K7" i="31"/>
  <c r="W7" i="31"/>
  <c r="AS5" i="31"/>
  <c r="AN5" i="31"/>
  <c r="AQ5" i="31" s="1"/>
  <c r="Z8" i="31"/>
  <c r="T14" i="31"/>
  <c r="AM13" i="31"/>
  <c r="AP13" i="31" s="1"/>
  <c r="Z4" i="31"/>
  <c r="AN15" i="31"/>
  <c r="AQ15" i="31" s="1"/>
  <c r="AS15" i="31"/>
  <c r="W15" i="31"/>
  <c r="Y15" i="31" s="1"/>
  <c r="K15" i="31"/>
  <c r="AU18" i="31"/>
  <c r="AU19" i="31" s="1"/>
  <c r="AU20" i="31" s="1"/>
  <c r="S9" i="31"/>
  <c r="AQ12" i="31"/>
  <c r="S10" i="31"/>
  <c r="S13" i="31"/>
  <c r="Z13" i="30"/>
  <c r="H22" i="30"/>
  <c r="AN12" i="30"/>
  <c r="AS12" i="30"/>
  <c r="V8" i="30"/>
  <c r="AN3" i="30"/>
  <c r="AS3" i="30"/>
  <c r="AK8" i="30"/>
  <c r="AA17" i="30"/>
  <c r="V17" i="30"/>
  <c r="AC18" i="30"/>
  <c r="AC19" i="30" s="1"/>
  <c r="U10" i="30"/>
  <c r="X10" i="30" s="1"/>
  <c r="AA16" i="30"/>
  <c r="V16" i="30"/>
  <c r="AN4" i="30"/>
  <c r="AQ4" i="30" s="1"/>
  <c r="AS4" i="30"/>
  <c r="AA5" i="30"/>
  <c r="J5" i="30"/>
  <c r="L5" i="30" s="1"/>
  <c r="V5" i="30"/>
  <c r="Z5" i="30" s="1"/>
  <c r="AK14" i="30"/>
  <c r="K11" i="30"/>
  <c r="T2" i="30"/>
  <c r="AN9" i="30"/>
  <c r="AQ9" i="30" s="1"/>
  <c r="AS9" i="30"/>
  <c r="AL6" i="30"/>
  <c r="AO6" i="30" s="1"/>
  <c r="Z4" i="30"/>
  <c r="AK5" i="30"/>
  <c r="AM11" i="30"/>
  <c r="AP11" i="30" s="1"/>
  <c r="AR11" i="30" s="1"/>
  <c r="W4" i="30"/>
  <c r="Y4" i="30" s="1"/>
  <c r="K4" i="30"/>
  <c r="AM16" i="30"/>
  <c r="AP16" i="30" s="1"/>
  <c r="AR16" i="30" s="1"/>
  <c r="S7" i="30"/>
  <c r="AL15" i="30"/>
  <c r="AO15" i="30" s="1"/>
  <c r="AQ15" i="30" s="1"/>
  <c r="U8" i="30"/>
  <c r="X8" i="30" s="1"/>
  <c r="AS2" i="30"/>
  <c r="U15" i="30"/>
  <c r="X15" i="30" s="1"/>
  <c r="V10" i="30"/>
  <c r="Y10" i="30" s="1"/>
  <c r="AA10" i="30"/>
  <c r="V14" i="30"/>
  <c r="AA14" i="30"/>
  <c r="J14" i="30"/>
  <c r="L14" i="30" s="1"/>
  <c r="AN6" i="30"/>
  <c r="AQ6" i="30" s="1"/>
  <c r="AS6" i="30"/>
  <c r="W12" i="30"/>
  <c r="AS11" i="30"/>
  <c r="AN11" i="30"/>
  <c r="AQ11" i="30" s="1"/>
  <c r="V15" i="30"/>
  <c r="AA15" i="30"/>
  <c r="J15" i="30"/>
  <c r="L15" i="30" s="1"/>
  <c r="AK10" i="30"/>
  <c r="AN7" i="30"/>
  <c r="AQ7" i="30" s="1"/>
  <c r="AS7" i="30"/>
  <c r="W3" i="30"/>
  <c r="W9" i="30"/>
  <c r="K9" i="30"/>
  <c r="W15" i="30"/>
  <c r="AA6" i="30"/>
  <c r="J6" i="30"/>
  <c r="L6" i="30" s="1"/>
  <c r="V6" i="30"/>
  <c r="T5" i="30"/>
  <c r="T7" i="30"/>
  <c r="Z11" i="30"/>
  <c r="W14" i="30"/>
  <c r="K14" i="30"/>
  <c r="AK17" i="30"/>
  <c r="AL12" i="30"/>
  <c r="AO12" i="30" s="1"/>
  <c r="K8" i="30"/>
  <c r="W8" i="30"/>
  <c r="K17" i="30"/>
  <c r="W17" i="30"/>
  <c r="AK16" i="30"/>
  <c r="AM6" i="30"/>
  <c r="AP6" i="30" s="1"/>
  <c r="AR6" i="30" s="1"/>
  <c r="S12" i="30"/>
  <c r="AL3" i="30"/>
  <c r="AO3" i="30" s="1"/>
  <c r="S3" i="30"/>
  <c r="W16" i="30"/>
  <c r="Y9" i="30"/>
  <c r="AL16" i="30"/>
  <c r="AO16" i="30" s="1"/>
  <c r="AM5" i="30"/>
  <c r="AP5" i="30" s="1"/>
  <c r="AR5" i="30" s="1"/>
  <c r="S17" i="28"/>
  <c r="W3" i="28"/>
  <c r="AN16" i="28"/>
  <c r="AS16" i="28"/>
  <c r="V13" i="28"/>
  <c r="AA13" i="28"/>
  <c r="S16" i="28"/>
  <c r="AK13" i="28"/>
  <c r="J13" i="28" s="1"/>
  <c r="L13" i="28" s="1"/>
  <c r="S11" i="28"/>
  <c r="T10" i="28"/>
  <c r="S14" i="28"/>
  <c r="H18" i="28"/>
  <c r="AU3" i="28"/>
  <c r="AC3" i="28"/>
  <c r="AW3" i="28"/>
  <c r="AA6" i="28"/>
  <c r="J6" i="28"/>
  <c r="L6" i="28" s="1"/>
  <c r="V6" i="28"/>
  <c r="AK2" i="28"/>
  <c r="AC12" i="28"/>
  <c r="AU12" i="28"/>
  <c r="AL4" i="28"/>
  <c r="AO4" i="28" s="1"/>
  <c r="AM17" i="28"/>
  <c r="AP17" i="28" s="1"/>
  <c r="AR17" i="28" s="1"/>
  <c r="U14" i="28"/>
  <c r="X14" i="28" s="1"/>
  <c r="AL12" i="28"/>
  <c r="AO12" i="28" s="1"/>
  <c r="AH12" i="28"/>
  <c r="AK12" i="28" s="1"/>
  <c r="P9" i="28"/>
  <c r="AH9" i="28"/>
  <c r="T9" i="28"/>
  <c r="AS7" i="28"/>
  <c r="AN7" i="28"/>
  <c r="AQ7" i="28" s="1"/>
  <c r="AL3" i="28"/>
  <c r="AO3" i="28" s="1"/>
  <c r="AM5" i="28"/>
  <c r="AP5" i="28" s="1"/>
  <c r="AR5" i="28" s="1"/>
  <c r="AS15" i="28"/>
  <c r="AU14" i="28"/>
  <c r="AC14" i="28"/>
  <c r="W16" i="28"/>
  <c r="AL16" i="28"/>
  <c r="AO16" i="28" s="1"/>
  <c r="K13" i="28"/>
  <c r="W13" i="28"/>
  <c r="W11" i="28"/>
  <c r="T14" i="28"/>
  <c r="U16" i="28"/>
  <c r="X16" i="28" s="1"/>
  <c r="AU5" i="28"/>
  <c r="AC5" i="28"/>
  <c r="W2" i="28"/>
  <c r="AL11" i="28"/>
  <c r="AO11" i="28" s="1"/>
  <c r="U9" i="28"/>
  <c r="X9" i="28" s="1"/>
  <c r="AL8" i="28"/>
  <c r="AO8" i="28" s="1"/>
  <c r="AS4" i="28"/>
  <c r="AN4" i="28"/>
  <c r="AQ4" i="28" s="1"/>
  <c r="S7" i="28"/>
  <c r="S4" i="28"/>
  <c r="AS11" i="28"/>
  <c r="AN10" i="28"/>
  <c r="AS10" i="28"/>
  <c r="W6" i="28"/>
  <c r="AS14" i="28"/>
  <c r="AN14" i="28"/>
  <c r="AQ14" i="28" s="1"/>
  <c r="S10" i="28"/>
  <c r="AA3" i="28"/>
  <c r="V3" i="28"/>
  <c r="AU11" i="28"/>
  <c r="AC11" i="28"/>
  <c r="AE11" i="28"/>
  <c r="P5" i="28"/>
  <c r="T15" i="28"/>
  <c r="AC7" i="28"/>
  <c r="AW7" i="28"/>
  <c r="AE7" i="28"/>
  <c r="AU7" i="28"/>
  <c r="W4" i="28"/>
  <c r="AE3" i="28"/>
  <c r="AC15" i="28"/>
  <c r="AW15" i="28"/>
  <c r="AU15" i="28"/>
  <c r="AU6" i="28"/>
  <c r="AC6" i="28"/>
  <c r="AW6" i="28"/>
  <c r="S15" i="28"/>
  <c r="AC8" i="28"/>
  <c r="AW8" i="28"/>
  <c r="AU8" i="28"/>
  <c r="AH5" i="28"/>
  <c r="AK5" i="28" s="1"/>
  <c r="V2" i="28"/>
  <c r="AA2" i="28"/>
  <c r="J2" i="28"/>
  <c r="L2" i="28" s="1"/>
  <c r="U12" i="28"/>
  <c r="X12" i="28" s="1"/>
  <c r="AL9" i="28"/>
  <c r="AO9" i="28" s="1"/>
  <c r="AL6" i="28"/>
  <c r="AO6" i="28" s="1"/>
  <c r="AC4" i="28"/>
  <c r="AW4" i="28"/>
  <c r="AE4" i="28"/>
  <c r="AU4" i="28"/>
  <c r="AE8" i="28"/>
  <c r="AS6" i="28"/>
  <c r="AN6" i="28"/>
  <c r="AK3" i="28"/>
  <c r="J3" i="28" s="1"/>
  <c r="L3" i="28" s="1"/>
  <c r="AM8" i="28"/>
  <c r="AP8" i="28" s="1"/>
  <c r="AR8" i="28" s="1"/>
  <c r="AA9" i="27"/>
  <c r="V9" i="27"/>
  <c r="Z9" i="27" s="1"/>
  <c r="V12" i="27"/>
  <c r="AA12" i="27"/>
  <c r="AU9" i="27"/>
  <c r="AC9" i="27"/>
  <c r="T16" i="27"/>
  <c r="T17" i="27"/>
  <c r="AK12" i="27"/>
  <c r="J12" i="27" s="1"/>
  <c r="L12" i="27" s="1"/>
  <c r="T15" i="27"/>
  <c r="AE9" i="27"/>
  <c r="AC7" i="27"/>
  <c r="AU7" i="27"/>
  <c r="AE7" i="27"/>
  <c r="AC4" i="27"/>
  <c r="AU4" i="27"/>
  <c r="AE4" i="27"/>
  <c r="T14" i="27"/>
  <c r="S7" i="27"/>
  <c r="AS5" i="27"/>
  <c r="T12" i="27"/>
  <c r="T2" i="27"/>
  <c r="U5" i="27"/>
  <c r="X5" i="27" s="1"/>
  <c r="U7" i="27"/>
  <c r="X7" i="27" s="1"/>
  <c r="AL4" i="27"/>
  <c r="AO4" i="27" s="1"/>
  <c r="P10" i="27"/>
  <c r="S10" i="27" s="1"/>
  <c r="AN14" i="27"/>
  <c r="AQ14" i="27" s="1"/>
  <c r="AS14" i="27"/>
  <c r="P3" i="27"/>
  <c r="S3" i="27" s="1"/>
  <c r="AM3" i="27"/>
  <c r="AP3" i="27" s="1"/>
  <c r="AN2" i="27"/>
  <c r="AQ2" i="27" s="1"/>
  <c r="AS2" i="27"/>
  <c r="T6" i="27"/>
  <c r="AL10" i="27"/>
  <c r="AO10" i="27" s="1"/>
  <c r="AM8" i="27"/>
  <c r="AP8" i="27" s="1"/>
  <c r="AR8" i="27" s="1"/>
  <c r="AH15" i="27"/>
  <c r="AK15" i="27" s="1"/>
  <c r="S14" i="27"/>
  <c r="AW9" i="27"/>
  <c r="AM17" i="27"/>
  <c r="AP17" i="27" s="1"/>
  <c r="AR17" i="27" s="1"/>
  <c r="AU14" i="27"/>
  <c r="AC14" i="27"/>
  <c r="AU16" i="27"/>
  <c r="AC16" i="27"/>
  <c r="AE16" i="27"/>
  <c r="P11" i="27"/>
  <c r="S11" i="27" s="1"/>
  <c r="AH8" i="27"/>
  <c r="AK8" i="27" s="1"/>
  <c r="T8" i="27"/>
  <c r="AW7" i="27"/>
  <c r="H18" i="27"/>
  <c r="AU3" i="27"/>
  <c r="AC3" i="27"/>
  <c r="AE3" i="27"/>
  <c r="AW3" i="27"/>
  <c r="U16" i="27"/>
  <c r="X16" i="27" s="1"/>
  <c r="AH6" i="27"/>
  <c r="AM9" i="27"/>
  <c r="AP9" i="27" s="1"/>
  <c r="AR9" i="27" s="1"/>
  <c r="AL5" i="27"/>
  <c r="AO5" i="27" s="1"/>
  <c r="U2" i="27"/>
  <c r="X2" i="27" s="1"/>
  <c r="T9" i="27"/>
  <c r="U4" i="27"/>
  <c r="X4" i="27" s="1"/>
  <c r="AC15" i="27"/>
  <c r="AU15" i="27"/>
  <c r="AW15" i="27"/>
  <c r="AU6" i="27"/>
  <c r="AC6" i="27"/>
  <c r="AE6" i="27"/>
  <c r="AW6" i="27"/>
  <c r="AA4" i="27"/>
  <c r="V4" i="27"/>
  <c r="V13" i="27"/>
  <c r="AA13" i="27"/>
  <c r="J13" i="27"/>
  <c r="L13" i="27" s="1"/>
  <c r="AM12" i="27"/>
  <c r="AP12" i="27" s="1"/>
  <c r="AR12" i="27" s="1"/>
  <c r="AL17" i="27"/>
  <c r="AO17" i="27" s="1"/>
  <c r="AC10" i="27"/>
  <c r="AU10" i="27"/>
  <c r="AW10" i="27"/>
  <c r="P16" i="27"/>
  <c r="S16" i="27" s="1"/>
  <c r="AK13" i="27"/>
  <c r="P17" i="27"/>
  <c r="S17" i="27" s="1"/>
  <c r="S15" i="27"/>
  <c r="AE15" i="27"/>
  <c r="U14" i="27"/>
  <c r="X14" i="27" s="1"/>
  <c r="T11" i="27"/>
  <c r="AS7" i="27"/>
  <c r="AN7" i="27"/>
  <c r="AK4" i="27"/>
  <c r="K7" i="27"/>
  <c r="W7" i="27"/>
  <c r="K5" i="27"/>
  <c r="AL3" i="27"/>
  <c r="AO3" i="27" s="1"/>
  <c r="AU5" i="27"/>
  <c r="AW5" i="27"/>
  <c r="AC5" i="27"/>
  <c r="S2" i="27"/>
  <c r="AW4" i="27"/>
  <c r="U10" i="27"/>
  <c r="X10" i="27" s="1"/>
  <c r="AK9" i="27"/>
  <c r="J9" i="27" s="1"/>
  <c r="L9" i="27" s="1"/>
  <c r="AM6" i="27"/>
  <c r="AP6" i="27" s="1"/>
  <c r="AR6" i="27" s="1"/>
  <c r="AH17" i="26"/>
  <c r="P14" i="26"/>
  <c r="S14" i="26" s="1"/>
  <c r="AM15" i="26"/>
  <c r="AP15" i="26" s="1"/>
  <c r="AR15" i="26" s="1"/>
  <c r="T12" i="26"/>
  <c r="W12" i="26" s="1"/>
  <c r="AM11" i="26"/>
  <c r="AP11" i="26" s="1"/>
  <c r="AR11" i="26" s="1"/>
  <c r="U7" i="26"/>
  <c r="X7" i="26" s="1"/>
  <c r="AW6" i="26"/>
  <c r="AE6" i="26"/>
  <c r="AH12" i="26"/>
  <c r="U6" i="26"/>
  <c r="X6" i="26" s="1"/>
  <c r="AK9" i="26"/>
  <c r="AS9" i="26" s="1"/>
  <c r="U3" i="26"/>
  <c r="X3" i="26" s="1"/>
  <c r="T13" i="26"/>
  <c r="K13" i="26" s="1"/>
  <c r="U2" i="26"/>
  <c r="X2" i="26" s="1"/>
  <c r="AS11" i="26"/>
  <c r="AN11" i="26"/>
  <c r="AQ11" i="26" s="1"/>
  <c r="T11" i="26"/>
  <c r="AM6" i="26"/>
  <c r="AP6" i="26" s="1"/>
  <c r="AR6" i="26" s="1"/>
  <c r="T5" i="26"/>
  <c r="U15" i="26"/>
  <c r="X15" i="26" s="1"/>
  <c r="AU16" i="26"/>
  <c r="AC16" i="26"/>
  <c r="AE16" i="26"/>
  <c r="AW16" i="26"/>
  <c r="AS13" i="26"/>
  <c r="AN13" i="26"/>
  <c r="AQ13" i="26" s="1"/>
  <c r="AC9" i="26"/>
  <c r="AE9" i="26"/>
  <c r="AU9" i="26"/>
  <c r="AU15" i="26"/>
  <c r="AC15" i="26"/>
  <c r="AW15" i="26"/>
  <c r="AH14" i="26"/>
  <c r="T14" i="26"/>
  <c r="S11" i="26"/>
  <c r="T6" i="26"/>
  <c r="P7" i="26"/>
  <c r="T7" i="26"/>
  <c r="AH7" i="26"/>
  <c r="S13" i="26"/>
  <c r="AW3" i="26"/>
  <c r="AW18" i="26" s="1"/>
  <c r="AW19" i="26" s="1"/>
  <c r="AL3" i="26"/>
  <c r="AO3" i="26" s="1"/>
  <c r="AM3" i="26"/>
  <c r="AP3" i="26" s="1"/>
  <c r="AK5" i="26"/>
  <c r="AL14" i="26"/>
  <c r="AO14" i="26" s="1"/>
  <c r="AS3" i="26"/>
  <c r="AN3" i="26"/>
  <c r="P16" i="26"/>
  <c r="AM14" i="26"/>
  <c r="AP14" i="26" s="1"/>
  <c r="AR14" i="26" s="1"/>
  <c r="AL12" i="26"/>
  <c r="AO12" i="26" s="1"/>
  <c r="AU14" i="26"/>
  <c r="AC14" i="26"/>
  <c r="AM13" i="26"/>
  <c r="AP13" i="26" s="1"/>
  <c r="AR13" i="26" s="1"/>
  <c r="P12" i="26"/>
  <c r="AM17" i="26"/>
  <c r="AP17" i="26" s="1"/>
  <c r="AR17" i="26" s="1"/>
  <c r="AH10" i="26"/>
  <c r="AL8" i="26"/>
  <c r="AO8" i="26" s="1"/>
  <c r="P8" i="26"/>
  <c r="AH8" i="26"/>
  <c r="AN9" i="26"/>
  <c r="W3" i="26"/>
  <c r="AU5" i="26"/>
  <c r="AC5" i="26"/>
  <c r="P6" i="26"/>
  <c r="AK6" i="26" s="1"/>
  <c r="AH4" i="26"/>
  <c r="AK4" i="26" s="1"/>
  <c r="T17" i="26"/>
  <c r="AL10" i="26"/>
  <c r="AO10" i="26" s="1"/>
  <c r="AU11" i="26"/>
  <c r="AE11" i="26"/>
  <c r="AC11" i="26"/>
  <c r="AH15" i="26"/>
  <c r="P15" i="26"/>
  <c r="P10" i="26"/>
  <c r="AM10" i="26"/>
  <c r="AP10" i="26" s="1"/>
  <c r="AR10" i="26" s="1"/>
  <c r="AM8" i="26"/>
  <c r="AP8" i="26" s="1"/>
  <c r="AR8" i="26" s="1"/>
  <c r="AE14" i="26"/>
  <c r="P17" i="26"/>
  <c r="T10" i="26"/>
  <c r="S9" i="26"/>
  <c r="H18" i="26"/>
  <c r="AU3" i="26"/>
  <c r="AC3" i="26"/>
  <c r="S3" i="26"/>
  <c r="AW11" i="26"/>
  <c r="AL7" i="26"/>
  <c r="AO7" i="26" s="1"/>
  <c r="S5" i="26"/>
  <c r="S2" i="26"/>
  <c r="AL16" i="26"/>
  <c r="AO16" i="26" s="1"/>
  <c r="AK2" i="26"/>
  <c r="AW5" i="26"/>
  <c r="T2" i="26"/>
  <c r="AE5" i="26"/>
  <c r="AE18" i="26" s="1"/>
  <c r="AE19" i="26" s="1"/>
  <c r="U5" i="26"/>
  <c r="X5" i="26" s="1"/>
  <c r="AC16" i="25"/>
  <c r="AE16" i="25"/>
  <c r="AU14" i="25"/>
  <c r="AC14" i="25"/>
  <c r="AE14" i="25"/>
  <c r="AW14" i="25"/>
  <c r="AU4" i="25"/>
  <c r="AC4" i="25"/>
  <c r="AE4" i="25"/>
  <c r="AW4" i="25"/>
  <c r="AU3" i="25"/>
  <c r="AW3" i="25"/>
  <c r="AC3" i="25"/>
  <c r="AU7" i="25"/>
  <c r="AC7" i="25"/>
  <c r="AE7" i="25"/>
  <c r="AW7" i="25"/>
  <c r="AC15" i="25"/>
  <c r="AU15" i="25"/>
  <c r="AE15" i="25"/>
  <c r="AU8" i="25"/>
  <c r="AC8" i="25"/>
  <c r="AE8" i="25"/>
  <c r="AW5" i="25"/>
  <c r="AC5" i="25"/>
  <c r="AU5" i="25"/>
  <c r="H8" i="23"/>
  <c r="H5" i="23"/>
  <c r="AU5" i="23" s="1"/>
  <c r="I13" i="23"/>
  <c r="H14" i="23"/>
  <c r="AC14" i="23" s="1"/>
  <c r="I7" i="23"/>
  <c r="AW8" i="23"/>
  <c r="I17" i="23"/>
  <c r="I5" i="23"/>
  <c r="I11" i="23"/>
  <c r="H12" i="23"/>
  <c r="AC12" i="23" s="1"/>
  <c r="I15" i="23"/>
  <c r="H6" i="23"/>
  <c r="AW6" i="23" s="1"/>
  <c r="AE8" i="23"/>
  <c r="I9" i="23"/>
  <c r="AL10" i="23"/>
  <c r="AO10" i="23" s="1"/>
  <c r="I16" i="23"/>
  <c r="G12" i="23"/>
  <c r="P12" i="23" s="1"/>
  <c r="G7" i="23"/>
  <c r="AH7" i="23" s="1"/>
  <c r="H10" i="23"/>
  <c r="AE10" i="23" s="1"/>
  <c r="G9" i="23"/>
  <c r="AH9" i="23" s="1"/>
  <c r="H16" i="23"/>
  <c r="AE16" i="23" s="1"/>
  <c r="AW12" i="23"/>
  <c r="AH15" i="23"/>
  <c r="G3" i="23"/>
  <c r="H3" i="23"/>
  <c r="AE3" i="23" s="1"/>
  <c r="G16" i="23"/>
  <c r="G14" i="23"/>
  <c r="AH14" i="23" s="1"/>
  <c r="G17" i="23"/>
  <c r="G6" i="23"/>
  <c r="AH6" i="23" s="1"/>
  <c r="G2" i="23"/>
  <c r="H4" i="23"/>
  <c r="AE4" i="23" s="1"/>
  <c r="G5" i="23"/>
  <c r="AC5" i="23"/>
  <c r="AE6" i="23"/>
  <c r="G8" i="23"/>
  <c r="AH8" i="23" s="1"/>
  <c r="AH12" i="23"/>
  <c r="AE14" i="23"/>
  <c r="I4" i="23"/>
  <c r="I2" i="23"/>
  <c r="AU6" i="23"/>
  <c r="AH13" i="23"/>
  <c r="P13" i="23"/>
  <c r="AU8" i="23"/>
  <c r="AC8" i="23"/>
  <c r="P10" i="23"/>
  <c r="AH10" i="23"/>
  <c r="G11" i="23"/>
  <c r="AW16" i="23"/>
  <c r="AU16" i="23"/>
  <c r="I6" i="23"/>
  <c r="I8" i="23"/>
  <c r="I10" i="23"/>
  <c r="I12" i="23"/>
  <c r="I14" i="23"/>
  <c r="I3" i="23"/>
  <c r="G4" i="23"/>
  <c r="H7" i="23"/>
  <c r="AE7" i="23" s="1"/>
  <c r="H9" i="23"/>
  <c r="AW9" i="23" s="1"/>
  <c r="H11" i="23"/>
  <c r="AW11" i="23" s="1"/>
  <c r="H13" i="23"/>
  <c r="AE13" i="23" s="1"/>
  <c r="H15" i="23"/>
  <c r="AE15" i="23" s="1"/>
  <c r="K4" i="28" l="1"/>
  <c r="T8" i="28"/>
  <c r="W8" i="28" s="1"/>
  <c r="Y8" i="28" s="1"/>
  <c r="AQ9" i="26"/>
  <c r="AQ11" i="28"/>
  <c r="K4" i="27"/>
  <c r="K3" i="26"/>
  <c r="AQ10" i="31"/>
  <c r="AS17" i="28"/>
  <c r="AN17" i="28"/>
  <c r="AL6" i="26"/>
  <c r="AO6" i="26" s="1"/>
  <c r="AA7" i="31"/>
  <c r="V7" i="31"/>
  <c r="J7" i="31"/>
  <c r="L7" i="31" s="1"/>
  <c r="AL15" i="23"/>
  <c r="AO15" i="23" s="1"/>
  <c r="U4" i="23"/>
  <c r="X4" i="23" s="1"/>
  <c r="U3" i="23"/>
  <c r="X3" i="23" s="1"/>
  <c r="AQ3" i="26"/>
  <c r="U9" i="26"/>
  <c r="X9" i="26" s="1"/>
  <c r="AQ7" i="27"/>
  <c r="AL8" i="27"/>
  <c r="AO8" i="27" s="1"/>
  <c r="AE18" i="27"/>
  <c r="AE19" i="27" s="1"/>
  <c r="S5" i="27"/>
  <c r="AM11" i="27"/>
  <c r="AP11" i="27" s="1"/>
  <c r="AR11" i="27" s="1"/>
  <c r="S8" i="27"/>
  <c r="V8" i="27" s="1"/>
  <c r="AE18" i="28"/>
  <c r="AE19" i="28" s="1"/>
  <c r="V8" i="28"/>
  <c r="AL17" i="28"/>
  <c r="T7" i="28"/>
  <c r="K7" i="28" s="1"/>
  <c r="Y6" i="30"/>
  <c r="K15" i="30"/>
  <c r="K6" i="30"/>
  <c r="AN2" i="30"/>
  <c r="AQ2" i="30" s="1"/>
  <c r="AQ12" i="30"/>
  <c r="H22" i="31"/>
  <c r="Z16" i="31"/>
  <c r="AM17" i="23"/>
  <c r="AP17" i="23" s="1"/>
  <c r="AR17" i="23" s="1"/>
  <c r="U10" i="23"/>
  <c r="X10" i="23" s="1"/>
  <c r="AM10" i="23"/>
  <c r="AP10" i="23" s="1"/>
  <c r="AR10" i="23" s="1"/>
  <c r="U5" i="23"/>
  <c r="X5" i="23" s="1"/>
  <c r="U7" i="23"/>
  <c r="X7" i="23" s="1"/>
  <c r="AL6" i="27"/>
  <c r="AO6" i="27" s="1"/>
  <c r="AM2" i="23"/>
  <c r="AP2" i="23" s="1"/>
  <c r="AL2" i="23"/>
  <c r="P2" i="23"/>
  <c r="U6" i="27"/>
  <c r="X6" i="27" s="1"/>
  <c r="AM4" i="23"/>
  <c r="AP4" i="23" s="1"/>
  <c r="U15" i="23"/>
  <c r="X15" i="23" s="1"/>
  <c r="AK8" i="28"/>
  <c r="K11" i="28"/>
  <c r="Y16" i="30"/>
  <c r="AN7" i="31"/>
  <c r="AQ7" i="31" s="1"/>
  <c r="AS7" i="31"/>
  <c r="AS18" i="31" s="1"/>
  <c r="AS19" i="31" s="1"/>
  <c r="U15" i="28"/>
  <c r="X15" i="28" s="1"/>
  <c r="AM3" i="23"/>
  <c r="AP3" i="23" s="1"/>
  <c r="AM13" i="23"/>
  <c r="AP13" i="23" s="1"/>
  <c r="AR13" i="23" s="1"/>
  <c r="U15" i="27"/>
  <c r="X15" i="27" s="1"/>
  <c r="P15" i="23"/>
  <c r="S15" i="23" s="1"/>
  <c r="T13" i="23"/>
  <c r="W13" i="23" s="1"/>
  <c r="AL4" i="26"/>
  <c r="AO4" i="26" s="1"/>
  <c r="T9" i="26"/>
  <c r="K9" i="26" s="1"/>
  <c r="AK6" i="27"/>
  <c r="AS6" i="27" s="1"/>
  <c r="U17" i="27"/>
  <c r="X17" i="27" s="1"/>
  <c r="T5" i="28"/>
  <c r="K5" i="28" s="1"/>
  <c r="K2" i="28"/>
  <c r="S12" i="28"/>
  <c r="V12" i="28" s="1"/>
  <c r="AK9" i="28"/>
  <c r="AN9" i="28" s="1"/>
  <c r="AQ9" i="28" s="1"/>
  <c r="U10" i="28"/>
  <c r="X10" i="28" s="1"/>
  <c r="Z8" i="30"/>
  <c r="AM16" i="23"/>
  <c r="AP16" i="23" s="1"/>
  <c r="AR16" i="23" s="1"/>
  <c r="AM12" i="23"/>
  <c r="AP12" i="23" s="1"/>
  <c r="AR12" i="23" s="1"/>
  <c r="U9" i="23"/>
  <c r="X9" i="23" s="1"/>
  <c r="Z9" i="23" s="1"/>
  <c r="U8" i="23"/>
  <c r="X8" i="23" s="1"/>
  <c r="AM11" i="28"/>
  <c r="AP11" i="28" s="1"/>
  <c r="AR11" i="28" s="1"/>
  <c r="U11" i="23"/>
  <c r="X11" i="23" s="1"/>
  <c r="W9" i="31"/>
  <c r="K9" i="31"/>
  <c r="Z12" i="31"/>
  <c r="AA9" i="31"/>
  <c r="V9" i="31"/>
  <c r="J9" i="31"/>
  <c r="L9" i="31" s="1"/>
  <c r="K14" i="31"/>
  <c r="W14" i="31"/>
  <c r="K12" i="31"/>
  <c r="W12" i="31"/>
  <c r="Y12" i="31" s="1"/>
  <c r="AC20" i="31"/>
  <c r="H21" i="31"/>
  <c r="K13" i="31"/>
  <c r="V10" i="31"/>
  <c r="AA10" i="31"/>
  <c r="J10" i="31"/>
  <c r="L10" i="31" s="1"/>
  <c r="AA13" i="31"/>
  <c r="J13" i="31"/>
  <c r="L13" i="31" s="1"/>
  <c r="V13" i="31"/>
  <c r="K10" i="31"/>
  <c r="W10" i="31"/>
  <c r="AQ13" i="31"/>
  <c r="V14" i="31"/>
  <c r="AA14" i="31"/>
  <c r="J14" i="31"/>
  <c r="L14" i="31" s="1"/>
  <c r="V17" i="31"/>
  <c r="AA17" i="31"/>
  <c r="J17" i="31"/>
  <c r="L17" i="31" s="1"/>
  <c r="AS16" i="30"/>
  <c r="AN16" i="30"/>
  <c r="AQ16" i="30" s="1"/>
  <c r="Y14" i="30"/>
  <c r="Z14" i="30"/>
  <c r="V7" i="30"/>
  <c r="AA7" i="30"/>
  <c r="J7" i="30"/>
  <c r="L7" i="30" s="1"/>
  <c r="K2" i="30"/>
  <c r="W2" i="30"/>
  <c r="Y2" i="30" s="1"/>
  <c r="K12" i="30"/>
  <c r="K16" i="30"/>
  <c r="AS17" i="30"/>
  <c r="AN17" i="30"/>
  <c r="AQ17" i="30" s="1"/>
  <c r="W7" i="30"/>
  <c r="K7" i="30"/>
  <c r="K3" i="30"/>
  <c r="Z15" i="30"/>
  <c r="Z10" i="30"/>
  <c r="J17" i="30"/>
  <c r="L17" i="30" s="1"/>
  <c r="AQ3" i="30"/>
  <c r="Y15" i="30"/>
  <c r="Z16" i="30"/>
  <c r="J16" i="30"/>
  <c r="L16" i="30" s="1"/>
  <c r="AS8" i="30"/>
  <c r="AN8" i="30"/>
  <c r="AQ8" i="30" s="1"/>
  <c r="J8" i="30"/>
  <c r="L8" i="30" s="1"/>
  <c r="AA3" i="30"/>
  <c r="V3" i="30"/>
  <c r="J3" i="30"/>
  <c r="L3" i="30" s="1"/>
  <c r="K5" i="30"/>
  <c r="W5" i="30"/>
  <c r="Y5" i="30" s="1"/>
  <c r="AC20" i="30"/>
  <c r="H21" i="30"/>
  <c r="AA12" i="30"/>
  <c r="J12" i="30"/>
  <c r="L12" i="30" s="1"/>
  <c r="V12" i="30"/>
  <c r="Z6" i="30"/>
  <c r="AN10" i="30"/>
  <c r="AQ10" i="30" s="1"/>
  <c r="AS10" i="30"/>
  <c r="J10" i="30"/>
  <c r="L10" i="30" s="1"/>
  <c r="AS5" i="30"/>
  <c r="AN5" i="30"/>
  <c r="AQ5" i="30" s="1"/>
  <c r="AN14" i="30"/>
  <c r="AQ14" i="30" s="1"/>
  <c r="AS14" i="30"/>
  <c r="Y17" i="30"/>
  <c r="Z17" i="30"/>
  <c r="Y8" i="30"/>
  <c r="W10" i="28"/>
  <c r="AL10" i="28"/>
  <c r="AO10" i="28" s="1"/>
  <c r="AQ10" i="28" s="1"/>
  <c r="AS5" i="28"/>
  <c r="AN5" i="28"/>
  <c r="AQ6" i="28"/>
  <c r="AS8" i="28"/>
  <c r="AN8" i="28"/>
  <c r="AQ8" i="28" s="1"/>
  <c r="AL5" i="28"/>
  <c r="AO5" i="28" s="1"/>
  <c r="AA15" i="28"/>
  <c r="J15" i="28"/>
  <c r="L15" i="28" s="1"/>
  <c r="V15" i="28"/>
  <c r="J8" i="28"/>
  <c r="L8" i="28" s="1"/>
  <c r="Y3" i="28"/>
  <c r="Z3" i="28"/>
  <c r="K6" i="28"/>
  <c r="AA7" i="28"/>
  <c r="J7" i="28"/>
  <c r="L7" i="28" s="1"/>
  <c r="V7" i="28"/>
  <c r="Z7" i="28" s="1"/>
  <c r="AM9" i="28"/>
  <c r="AP9" i="28" s="1"/>
  <c r="AR9" i="28" s="1"/>
  <c r="K16" i="28"/>
  <c r="U8" i="28"/>
  <c r="X8" i="28" s="1"/>
  <c r="Z8" i="28" s="1"/>
  <c r="W9" i="28"/>
  <c r="K9" i="28"/>
  <c r="T12" i="28"/>
  <c r="AS2" i="28"/>
  <c r="AN2" i="28"/>
  <c r="AQ2" i="28" s="1"/>
  <c r="AW18" i="28"/>
  <c r="AW19" i="28" s="1"/>
  <c r="H22" i="28" s="1"/>
  <c r="AA14" i="28"/>
  <c r="J14" i="28"/>
  <c r="L14" i="28" s="1"/>
  <c r="V14" i="28"/>
  <c r="Z14" i="28" s="1"/>
  <c r="U17" i="28"/>
  <c r="X17" i="28" s="1"/>
  <c r="Y13" i="28"/>
  <c r="Z13" i="28"/>
  <c r="K3" i="28"/>
  <c r="Y2" i="28"/>
  <c r="Z2" i="28"/>
  <c r="W15" i="28"/>
  <c r="Z16" i="28"/>
  <c r="Y6" i="28"/>
  <c r="Z6" i="28"/>
  <c r="AC18" i="28"/>
  <c r="AC19" i="28" s="1"/>
  <c r="AA16" i="28"/>
  <c r="J16" i="28"/>
  <c r="L16" i="28" s="1"/>
  <c r="V16" i="28"/>
  <c r="Y16" i="28" s="1"/>
  <c r="AA17" i="28"/>
  <c r="J17" i="28"/>
  <c r="L17" i="28" s="1"/>
  <c r="V17" i="28"/>
  <c r="Y17" i="28" s="1"/>
  <c r="S5" i="28"/>
  <c r="AM16" i="28"/>
  <c r="AP16" i="28" s="1"/>
  <c r="AR16" i="28" s="1"/>
  <c r="AL15" i="28"/>
  <c r="AO15" i="28" s="1"/>
  <c r="AQ15" i="28" s="1"/>
  <c r="S9" i="28"/>
  <c r="AU18" i="28"/>
  <c r="AU19" i="28" s="1"/>
  <c r="AU20" i="28" s="1"/>
  <c r="AA11" i="28"/>
  <c r="J11" i="28"/>
  <c r="L11" i="28" s="1"/>
  <c r="V11" i="28"/>
  <c r="AQ16" i="28"/>
  <c r="AS3" i="28"/>
  <c r="AN3" i="28"/>
  <c r="AQ3" i="28" s="1"/>
  <c r="AM10" i="28"/>
  <c r="AP10" i="28" s="1"/>
  <c r="AR10" i="28" s="1"/>
  <c r="V10" i="28"/>
  <c r="J10" i="28"/>
  <c r="L10" i="28" s="1"/>
  <c r="AA10" i="28"/>
  <c r="AA4" i="28"/>
  <c r="J4" i="28"/>
  <c r="L4" i="28" s="1"/>
  <c r="V4" i="28"/>
  <c r="K14" i="28"/>
  <c r="W14" i="28"/>
  <c r="AA12" i="28"/>
  <c r="J12" i="28"/>
  <c r="L12" i="28" s="1"/>
  <c r="AS12" i="28"/>
  <c r="AN12" i="28"/>
  <c r="AQ12" i="28" s="1"/>
  <c r="AS13" i="28"/>
  <c r="AN13" i="28"/>
  <c r="AQ13" i="28" s="1"/>
  <c r="U5" i="28"/>
  <c r="X5" i="28" s="1"/>
  <c r="Z4" i="27"/>
  <c r="AS4" i="27"/>
  <c r="AN4" i="27"/>
  <c r="AQ4" i="27" s="1"/>
  <c r="AA11" i="27"/>
  <c r="V11" i="27"/>
  <c r="V2" i="27"/>
  <c r="Z2" i="27" s="1"/>
  <c r="AA2" i="27"/>
  <c r="J2" i="27"/>
  <c r="L2" i="27" s="1"/>
  <c r="W11" i="27"/>
  <c r="AA17" i="27"/>
  <c r="V17" i="27"/>
  <c r="Z17" i="27" s="1"/>
  <c r="Y4" i="27"/>
  <c r="AK11" i="27"/>
  <c r="J11" i="27" s="1"/>
  <c r="L11" i="27" s="1"/>
  <c r="AW18" i="27"/>
  <c r="AW19" i="27" s="1"/>
  <c r="AS8" i="27"/>
  <c r="AN8" i="27"/>
  <c r="AK16" i="27"/>
  <c r="T3" i="27"/>
  <c r="AM10" i="27"/>
  <c r="AP10" i="27" s="1"/>
  <c r="AR10" i="27" s="1"/>
  <c r="W2" i="27"/>
  <c r="K2" i="27"/>
  <c r="AQ5" i="27"/>
  <c r="W17" i="27"/>
  <c r="K17" i="27"/>
  <c r="AK17" i="27"/>
  <c r="J4" i="27"/>
  <c r="L4" i="27" s="1"/>
  <c r="V10" i="27"/>
  <c r="Z10" i="27" s="1"/>
  <c r="AA10" i="27"/>
  <c r="AA7" i="27"/>
  <c r="J7" i="27"/>
  <c r="L7" i="27" s="1"/>
  <c r="V7" i="27"/>
  <c r="Y7" i="27" s="1"/>
  <c r="W16" i="27"/>
  <c r="AA8" i="27"/>
  <c r="J8" i="27"/>
  <c r="L8" i="27" s="1"/>
  <c r="AS13" i="27"/>
  <c r="AN13" i="27"/>
  <c r="AQ13" i="27" s="1"/>
  <c r="W9" i="27"/>
  <c r="Y9" i="27" s="1"/>
  <c r="K9" i="27"/>
  <c r="AC18" i="27"/>
  <c r="AC19" i="27" s="1"/>
  <c r="AS15" i="27"/>
  <c r="AN15" i="27"/>
  <c r="V3" i="27"/>
  <c r="AA3" i="27"/>
  <c r="K12" i="27"/>
  <c r="W12" i="27"/>
  <c r="Y12" i="27" s="1"/>
  <c r="W14" i="27"/>
  <c r="K14" i="27"/>
  <c r="W15" i="27"/>
  <c r="AL15" i="27"/>
  <c r="AO15" i="27" s="1"/>
  <c r="AL11" i="27"/>
  <c r="AO11" i="27" s="1"/>
  <c r="U3" i="27"/>
  <c r="X3" i="27" s="1"/>
  <c r="AK10" i="27"/>
  <c r="J10" i="27" s="1"/>
  <c r="L10" i="27" s="1"/>
  <c r="AN9" i="27"/>
  <c r="AQ9" i="27" s="1"/>
  <c r="AS9" i="27"/>
  <c r="V5" i="27"/>
  <c r="Y5" i="27" s="1"/>
  <c r="AA5" i="27"/>
  <c r="J5" i="27"/>
  <c r="L5" i="27" s="1"/>
  <c r="AA14" i="27"/>
  <c r="J14" i="27"/>
  <c r="L14" i="27" s="1"/>
  <c r="V14" i="27"/>
  <c r="W6" i="27"/>
  <c r="V6" i="27"/>
  <c r="AA6" i="27"/>
  <c r="V15" i="27"/>
  <c r="AA15" i="27"/>
  <c r="J15" i="27"/>
  <c r="L15" i="27" s="1"/>
  <c r="AA16" i="27"/>
  <c r="J16" i="27"/>
  <c r="L16" i="27" s="1"/>
  <c r="V16" i="27"/>
  <c r="Y13" i="27"/>
  <c r="Z13" i="27"/>
  <c r="AU18" i="27"/>
  <c r="AU19" i="27" s="1"/>
  <c r="AU20" i="27" s="1"/>
  <c r="W8" i="27"/>
  <c r="AL16" i="27"/>
  <c r="AO16" i="27" s="1"/>
  <c r="T10" i="27"/>
  <c r="AS12" i="27"/>
  <c r="AN12" i="27"/>
  <c r="AQ12" i="27" s="1"/>
  <c r="U11" i="27"/>
  <c r="X11" i="27" s="1"/>
  <c r="Z11" i="27" s="1"/>
  <c r="AM16" i="27"/>
  <c r="AP16" i="27" s="1"/>
  <c r="AR16" i="27" s="1"/>
  <c r="AK3" i="27"/>
  <c r="U12" i="26"/>
  <c r="X12" i="26" s="1"/>
  <c r="AK14" i="26"/>
  <c r="AS14" i="26" s="1"/>
  <c r="AM7" i="26"/>
  <c r="AP7" i="26" s="1"/>
  <c r="AR7" i="26" s="1"/>
  <c r="U4" i="26"/>
  <c r="X4" i="26" s="1"/>
  <c r="W13" i="26"/>
  <c r="AC18" i="26"/>
  <c r="AC19" i="26" s="1"/>
  <c r="AC20" i="26" s="1"/>
  <c r="U16" i="26"/>
  <c r="X16" i="26" s="1"/>
  <c r="T4" i="26"/>
  <c r="W4" i="26" s="1"/>
  <c r="AL15" i="26"/>
  <c r="AO15" i="26" s="1"/>
  <c r="AL17" i="26"/>
  <c r="AO17" i="26" s="1"/>
  <c r="T16" i="26"/>
  <c r="K16" i="26" s="1"/>
  <c r="AS6" i="26"/>
  <c r="AN6" i="26"/>
  <c r="AQ6" i="26" s="1"/>
  <c r="W11" i="26"/>
  <c r="K11" i="26"/>
  <c r="AA2" i="26"/>
  <c r="V2" i="26"/>
  <c r="K10" i="26"/>
  <c r="W10" i="26"/>
  <c r="U17" i="26"/>
  <c r="X17" i="26" s="1"/>
  <c r="AA5" i="26"/>
  <c r="V5" i="26"/>
  <c r="Z5" i="26" s="1"/>
  <c r="V3" i="26"/>
  <c r="AA3" i="26"/>
  <c r="AA14" i="26"/>
  <c r="V14" i="26"/>
  <c r="K12" i="26"/>
  <c r="AM16" i="26"/>
  <c r="AP16" i="26" s="1"/>
  <c r="AR16" i="26" s="1"/>
  <c r="AK8" i="26"/>
  <c r="S16" i="26"/>
  <c r="W7" i="26"/>
  <c r="K7" i="26"/>
  <c r="AA11" i="26"/>
  <c r="V11" i="26"/>
  <c r="AM12" i="26"/>
  <c r="AP12" i="26" s="1"/>
  <c r="AR12" i="26" s="1"/>
  <c r="W5" i="26"/>
  <c r="K5" i="26"/>
  <c r="AK16" i="26"/>
  <c r="AU18" i="26"/>
  <c r="AU19" i="26" s="1"/>
  <c r="AU20" i="26" s="1"/>
  <c r="T15" i="26"/>
  <c r="U8" i="26"/>
  <c r="X8" i="26" s="1"/>
  <c r="S12" i="26"/>
  <c r="AN5" i="26"/>
  <c r="AQ5" i="26" s="1"/>
  <c r="AS5" i="26"/>
  <c r="W14" i="26"/>
  <c r="K14" i="26"/>
  <c r="T8" i="26"/>
  <c r="AN2" i="26"/>
  <c r="AQ2" i="26" s="1"/>
  <c r="AS2" i="26"/>
  <c r="AA9" i="26"/>
  <c r="V9" i="26"/>
  <c r="S15" i="26"/>
  <c r="S6" i="26"/>
  <c r="S8" i="26"/>
  <c r="S7" i="26"/>
  <c r="AS4" i="26"/>
  <c r="AN4" i="26"/>
  <c r="AQ4" i="26" s="1"/>
  <c r="W9" i="26"/>
  <c r="W2" i="26"/>
  <c r="K2" i="26"/>
  <c r="S17" i="26"/>
  <c r="S10" i="26"/>
  <c r="AK15" i="26"/>
  <c r="W17" i="26"/>
  <c r="AM4" i="26"/>
  <c r="AP4" i="26" s="1"/>
  <c r="AK10" i="26"/>
  <c r="AA13" i="26"/>
  <c r="V13" i="26"/>
  <c r="AK7" i="26"/>
  <c r="W6" i="26"/>
  <c r="AK17" i="26"/>
  <c r="S4" i="26"/>
  <c r="AK12" i="26"/>
  <c r="U10" i="26"/>
  <c r="X10" i="26" s="1"/>
  <c r="AW18" i="25"/>
  <c r="AW19" i="25" s="1"/>
  <c r="AC18" i="25"/>
  <c r="AC19" i="25" s="1"/>
  <c r="AE18" i="25"/>
  <c r="AE19" i="25" s="1"/>
  <c r="AU18" i="25"/>
  <c r="AU19" i="25" s="1"/>
  <c r="AU20" i="25" s="1"/>
  <c r="AW3" i="23"/>
  <c r="AE5" i="23"/>
  <c r="AW5" i="23"/>
  <c r="T5" i="23"/>
  <c r="W5" i="23" s="1"/>
  <c r="AE12" i="23"/>
  <c r="AC16" i="23"/>
  <c r="AC6" i="23"/>
  <c r="P7" i="23"/>
  <c r="S7" i="23" s="1"/>
  <c r="V7" i="23" s="1"/>
  <c r="AL9" i="23"/>
  <c r="AO9" i="23" s="1"/>
  <c r="AU14" i="23"/>
  <c r="P3" i="23"/>
  <c r="T3" i="23"/>
  <c r="AU12" i="23"/>
  <c r="AL11" i="23"/>
  <c r="AO11" i="23" s="1"/>
  <c r="AH2" i="23"/>
  <c r="AL14" i="23"/>
  <c r="AO14" i="23" s="1"/>
  <c r="AL17" i="23"/>
  <c r="AO17" i="23" s="1"/>
  <c r="T10" i="23"/>
  <c r="AL5" i="23"/>
  <c r="AO5" i="23" s="1"/>
  <c r="AH4" i="23"/>
  <c r="AW14" i="23"/>
  <c r="AL16" i="23"/>
  <c r="AO16" i="23" s="1"/>
  <c r="AL13" i="23"/>
  <c r="AO13" i="23" s="1"/>
  <c r="AK12" i="23"/>
  <c r="AN12" i="23" s="1"/>
  <c r="AK13" i="23"/>
  <c r="AS13" i="23" s="1"/>
  <c r="AW10" i="23"/>
  <c r="AC10" i="23"/>
  <c r="AW7" i="23"/>
  <c r="P9" i="23"/>
  <c r="S9" i="23" s="1"/>
  <c r="V9" i="23" s="1"/>
  <c r="AU10" i="23"/>
  <c r="S10" i="23"/>
  <c r="P14" i="23"/>
  <c r="AK14" i="23" s="1"/>
  <c r="P8" i="23"/>
  <c r="AK8" i="23" s="1"/>
  <c r="P6" i="23"/>
  <c r="AK6" i="23" s="1"/>
  <c r="AU4" i="23"/>
  <c r="AC4" i="23"/>
  <c r="AU9" i="23"/>
  <c r="AC9" i="23"/>
  <c r="P11" i="23"/>
  <c r="AH11" i="23"/>
  <c r="AE9" i="23"/>
  <c r="P4" i="23"/>
  <c r="S12" i="23"/>
  <c r="V12" i="23" s="1"/>
  <c r="AH3" i="23"/>
  <c r="AK15" i="23"/>
  <c r="AU15" i="23"/>
  <c r="AC15" i="23"/>
  <c r="AU7" i="23"/>
  <c r="AC7" i="23"/>
  <c r="AK10" i="23"/>
  <c r="AW15" i="23"/>
  <c r="AA9" i="23"/>
  <c r="AH5" i="23"/>
  <c r="P5" i="23"/>
  <c r="AH16" i="23"/>
  <c r="P16" i="23"/>
  <c r="AW4" i="23"/>
  <c r="AU11" i="23"/>
  <c r="AC11" i="23"/>
  <c r="AN13" i="23"/>
  <c r="AH17" i="23"/>
  <c r="P17" i="23"/>
  <c r="AU13" i="23"/>
  <c r="AC13" i="23"/>
  <c r="AW13" i="23"/>
  <c r="J10" i="23"/>
  <c r="L10" i="23" s="1"/>
  <c r="S13" i="23"/>
  <c r="V13" i="23" s="1"/>
  <c r="AE11" i="23"/>
  <c r="AU3" i="23"/>
  <c r="AC3" i="23"/>
  <c r="H18" i="23"/>
  <c r="K8" i="28" l="1"/>
  <c r="W5" i="28"/>
  <c r="K10" i="28"/>
  <c r="Y16" i="27"/>
  <c r="K6" i="26"/>
  <c r="W16" i="26"/>
  <c r="K4" i="26"/>
  <c r="K6" i="27"/>
  <c r="Y9" i="31"/>
  <c r="V15" i="23"/>
  <c r="AA15" i="23"/>
  <c r="Z10" i="23"/>
  <c r="AA7" i="23"/>
  <c r="Z16" i="27"/>
  <c r="H22" i="27"/>
  <c r="U6" i="23"/>
  <c r="X6" i="23" s="1"/>
  <c r="AM6" i="23"/>
  <c r="AP6" i="23" s="1"/>
  <c r="AR6" i="23" s="1"/>
  <c r="S2" i="23"/>
  <c r="V2" i="23" s="1"/>
  <c r="AM9" i="23"/>
  <c r="AP9" i="23" s="1"/>
  <c r="AR9" i="23" s="1"/>
  <c r="AM5" i="23"/>
  <c r="AP5" i="23" s="1"/>
  <c r="AM15" i="23"/>
  <c r="AP15" i="23" s="1"/>
  <c r="AR15" i="23" s="1"/>
  <c r="T12" i="23"/>
  <c r="W12" i="23" s="1"/>
  <c r="Y12" i="23" s="1"/>
  <c r="T15" i="23"/>
  <c r="W15" i="23" s="1"/>
  <c r="AN14" i="26"/>
  <c r="AQ14" i="26" s="1"/>
  <c r="K8" i="27"/>
  <c r="AN6" i="27"/>
  <c r="AQ6" i="27" s="1"/>
  <c r="AS9" i="28"/>
  <c r="W7" i="28"/>
  <c r="AS18" i="30"/>
  <c r="AS19" i="30" s="1"/>
  <c r="U14" i="23"/>
  <c r="X14" i="23" s="1"/>
  <c r="Z14" i="23" s="1"/>
  <c r="AM14" i="23"/>
  <c r="AP14" i="23" s="1"/>
  <c r="AR14" i="23" s="1"/>
  <c r="U12" i="23"/>
  <c r="X12" i="23" s="1"/>
  <c r="Z12" i="23" s="1"/>
  <c r="T2" i="23"/>
  <c r="U17" i="23"/>
  <c r="X17" i="23" s="1"/>
  <c r="Z17" i="23" s="1"/>
  <c r="AO17" i="28"/>
  <c r="AQ17" i="28" s="1"/>
  <c r="K17" i="28"/>
  <c r="U16" i="23"/>
  <c r="X16" i="23" s="1"/>
  <c r="Z5" i="23"/>
  <c r="AK7" i="23"/>
  <c r="J7" i="23" s="1"/>
  <c r="L7" i="23" s="1"/>
  <c r="T4" i="23"/>
  <c r="W4" i="23" s="1"/>
  <c r="AM11" i="23"/>
  <c r="AP11" i="23" s="1"/>
  <c r="AR11" i="23" s="1"/>
  <c r="AL3" i="23"/>
  <c r="AO3" i="23" s="1"/>
  <c r="J6" i="27"/>
  <c r="L6" i="27" s="1"/>
  <c r="AQ8" i="27"/>
  <c r="Z9" i="31"/>
  <c r="AM8" i="23"/>
  <c r="AP8" i="23" s="1"/>
  <c r="AR8" i="23" s="1"/>
  <c r="U2" i="23"/>
  <c r="X2" i="23" s="1"/>
  <c r="Z7" i="23"/>
  <c r="AM7" i="23"/>
  <c r="AP7" i="23" s="1"/>
  <c r="AR7" i="23" s="1"/>
  <c r="Y7" i="31"/>
  <c r="Z7" i="31"/>
  <c r="L18" i="31"/>
  <c r="Y10" i="31"/>
  <c r="Z10" i="31"/>
  <c r="Y14" i="31"/>
  <c r="Z14" i="31"/>
  <c r="AA18" i="31"/>
  <c r="AA19" i="31" s="1"/>
  <c r="Y17" i="31"/>
  <c r="Z17" i="31"/>
  <c r="Y13" i="31"/>
  <c r="Z13" i="31"/>
  <c r="Y13" i="23"/>
  <c r="Z13" i="23"/>
  <c r="AQ13" i="23"/>
  <c r="Y3" i="30"/>
  <c r="Z3" i="30"/>
  <c r="AA18" i="30"/>
  <c r="AA19" i="30" s="1"/>
  <c r="Y12" i="30"/>
  <c r="Z12" i="30"/>
  <c r="L18" i="30"/>
  <c r="Y7" i="30"/>
  <c r="Z7" i="30"/>
  <c r="Z17" i="28"/>
  <c r="Y10" i="28"/>
  <c r="H21" i="28"/>
  <c r="AC20" i="28"/>
  <c r="Y11" i="28"/>
  <c r="Z11" i="28"/>
  <c r="K15" i="28"/>
  <c r="Y7" i="28"/>
  <c r="AA9" i="28"/>
  <c r="J9" i="28"/>
  <c r="L9" i="28" s="1"/>
  <c r="L18" i="28" s="1"/>
  <c r="V9" i="28"/>
  <c r="Z10" i="28"/>
  <c r="K12" i="28"/>
  <c r="W12" i="28"/>
  <c r="Y12" i="28" s="1"/>
  <c r="Y4" i="28"/>
  <c r="Z4" i="28"/>
  <c r="V5" i="28"/>
  <c r="Y5" i="28" s="1"/>
  <c r="AA5" i="28"/>
  <c r="AA18" i="28" s="1"/>
  <c r="AA19" i="28" s="1"/>
  <c r="J5" i="28"/>
  <c r="L5" i="28" s="1"/>
  <c r="Z12" i="28"/>
  <c r="Y14" i="28"/>
  <c r="Y15" i="28"/>
  <c r="Z15" i="28"/>
  <c r="AQ5" i="28"/>
  <c r="AS18" i="28"/>
  <c r="AS19" i="28" s="1"/>
  <c r="Y6" i="27"/>
  <c r="Z6" i="27"/>
  <c r="Z3" i="27"/>
  <c r="Y15" i="27"/>
  <c r="Z15" i="27"/>
  <c r="AQ15" i="27"/>
  <c r="AS3" i="27"/>
  <c r="AN3" i="27"/>
  <c r="AQ3" i="27" s="1"/>
  <c r="Y14" i="27"/>
  <c r="J3" i="27"/>
  <c r="L3" i="27" s="1"/>
  <c r="AN17" i="27"/>
  <c r="AQ17" i="27" s="1"/>
  <c r="AS17" i="27"/>
  <c r="K3" i="27"/>
  <c r="W3" i="27"/>
  <c r="Y3" i="27" s="1"/>
  <c r="J17" i="27"/>
  <c r="L17" i="27" s="1"/>
  <c r="AN11" i="27"/>
  <c r="AQ11" i="27" s="1"/>
  <c r="AS11" i="27"/>
  <c r="Z5" i="27"/>
  <c r="Z14" i="27"/>
  <c r="K16" i="27"/>
  <c r="Z7" i="27"/>
  <c r="K11" i="27"/>
  <c r="Y2" i="27"/>
  <c r="AS10" i="27"/>
  <c r="AN10" i="27"/>
  <c r="AQ10" i="27" s="1"/>
  <c r="Y8" i="27"/>
  <c r="Z8" i="27"/>
  <c r="AN16" i="27"/>
  <c r="AQ16" i="27" s="1"/>
  <c r="AS16" i="27"/>
  <c r="AA18" i="27"/>
  <c r="AA19" i="27" s="1"/>
  <c r="K10" i="27"/>
  <c r="W10" i="27"/>
  <c r="Y10" i="27" s="1"/>
  <c r="K15" i="27"/>
  <c r="AC20" i="27"/>
  <c r="H21" i="27"/>
  <c r="Y17" i="27"/>
  <c r="Y11" i="27"/>
  <c r="K17" i="26"/>
  <c r="Y9" i="26"/>
  <c r="J9" i="26" s="1"/>
  <c r="L9" i="26" s="1"/>
  <c r="AN7" i="26"/>
  <c r="AQ7" i="26" s="1"/>
  <c r="AS7" i="26"/>
  <c r="AA6" i="26"/>
  <c r="V6" i="26"/>
  <c r="AA16" i="26"/>
  <c r="V16" i="26"/>
  <c r="Y3" i="26"/>
  <c r="J3" i="26" s="1"/>
  <c r="L3" i="26" s="1"/>
  <c r="Z3" i="26"/>
  <c r="AS17" i="26"/>
  <c r="AN17" i="26"/>
  <c r="AQ17" i="26" s="1"/>
  <c r="AS10" i="26"/>
  <c r="AN10" i="26"/>
  <c r="AQ10" i="26" s="1"/>
  <c r="AS15" i="26"/>
  <c r="AN15" i="26"/>
  <c r="AQ15" i="26" s="1"/>
  <c r="AA17" i="26"/>
  <c r="V17" i="26"/>
  <c r="Y17" i="26" s="1"/>
  <c r="J17" i="26" s="1"/>
  <c r="L17" i="26" s="1"/>
  <c r="V8" i="26"/>
  <c r="AA8" i="26"/>
  <c r="V15" i="26"/>
  <c r="AA15" i="26"/>
  <c r="Z9" i="26"/>
  <c r="AS16" i="26"/>
  <c r="AN16" i="26"/>
  <c r="AQ16" i="26" s="1"/>
  <c r="Y11" i="26"/>
  <c r="J11" i="26" s="1"/>
  <c r="L11" i="26" s="1"/>
  <c r="Z11" i="26"/>
  <c r="Y2" i="26"/>
  <c r="J2" i="26" s="1"/>
  <c r="L2" i="26" s="1"/>
  <c r="Z2" i="26"/>
  <c r="V10" i="26"/>
  <c r="Y10" i="26" s="1"/>
  <c r="J10" i="26" s="1"/>
  <c r="L10" i="26" s="1"/>
  <c r="AA10" i="26"/>
  <c r="W8" i="26"/>
  <c r="K8" i="26"/>
  <c r="Z17" i="26"/>
  <c r="AS12" i="26"/>
  <c r="AN12" i="26"/>
  <c r="AQ12" i="26" s="1"/>
  <c r="Y13" i="26"/>
  <c r="J13" i="26" s="1"/>
  <c r="L13" i="26" s="1"/>
  <c r="Z13" i="26"/>
  <c r="V7" i="26"/>
  <c r="AA7" i="26"/>
  <c r="AA12" i="26"/>
  <c r="V12" i="26"/>
  <c r="AS8" i="26"/>
  <c r="AN8" i="26"/>
  <c r="AQ8" i="26" s="1"/>
  <c r="Y5" i="26"/>
  <c r="J5" i="26" s="1"/>
  <c r="L5" i="26" s="1"/>
  <c r="W15" i="26"/>
  <c r="K15" i="26"/>
  <c r="Y14" i="26"/>
  <c r="J14" i="26" s="1"/>
  <c r="L14" i="26" s="1"/>
  <c r="Z14" i="26"/>
  <c r="AA4" i="26"/>
  <c r="V4" i="26"/>
  <c r="AH15" i="25"/>
  <c r="AK15" i="25" s="1"/>
  <c r="AH11" i="25"/>
  <c r="AK11" i="25" s="1"/>
  <c r="AN11" i="25" s="1"/>
  <c r="AH9" i="25"/>
  <c r="AK9" i="25" s="1"/>
  <c r="AH7" i="25"/>
  <c r="AK7" i="25" s="1"/>
  <c r="S17" i="25"/>
  <c r="AM17" i="25"/>
  <c r="AP17" i="25" s="1"/>
  <c r="AR17" i="25" s="1"/>
  <c r="AH17" i="25"/>
  <c r="AH3" i="25"/>
  <c r="AK3" i="25" s="1"/>
  <c r="AH6" i="25"/>
  <c r="S6" i="25" s="1"/>
  <c r="AH5" i="25"/>
  <c r="S5" i="25" s="1"/>
  <c r="T16" i="25"/>
  <c r="AH16" i="25"/>
  <c r="AK16" i="25" s="1"/>
  <c r="AL4" i="25"/>
  <c r="AO4" i="25" s="1"/>
  <c r="AM4" i="25"/>
  <c r="AP4" i="25" s="1"/>
  <c r="AH4" i="25"/>
  <c r="S4" i="25" s="1"/>
  <c r="AA4" i="25" s="1"/>
  <c r="AH10" i="25"/>
  <c r="S10" i="25" s="1"/>
  <c r="AH13" i="25"/>
  <c r="S13" i="25" s="1"/>
  <c r="AM12" i="25"/>
  <c r="AP12" i="25" s="1"/>
  <c r="AR12" i="25" s="1"/>
  <c r="AH12" i="25"/>
  <c r="S12" i="25" s="1"/>
  <c r="V12" i="25" s="1"/>
  <c r="AH8" i="25"/>
  <c r="S8" i="25" s="1"/>
  <c r="AA8" i="25" s="1"/>
  <c r="AH14" i="25"/>
  <c r="S14" i="25" s="1"/>
  <c r="AC20" i="25"/>
  <c r="AL12" i="23"/>
  <c r="AO12" i="23" s="1"/>
  <c r="AQ12" i="23" s="1"/>
  <c r="S4" i="23"/>
  <c r="V4" i="23" s="1"/>
  <c r="T8" i="23"/>
  <c r="W8" i="23" s="1"/>
  <c r="AL7" i="23"/>
  <c r="AO7" i="23" s="1"/>
  <c r="T9" i="23"/>
  <c r="W9" i="23" s="1"/>
  <c r="Y9" i="23" s="1"/>
  <c r="T11" i="23"/>
  <c r="W11" i="23" s="1"/>
  <c r="AA10" i="23"/>
  <c r="V10" i="23"/>
  <c r="AS12" i="23"/>
  <c r="S14" i="23"/>
  <c r="V14" i="23" s="1"/>
  <c r="T6" i="23"/>
  <c r="W6" i="23" s="1"/>
  <c r="AE18" i="23"/>
  <c r="AE19" i="23" s="1"/>
  <c r="S8" i="23"/>
  <c r="V8" i="23" s="1"/>
  <c r="AL6" i="23"/>
  <c r="AO6" i="23" s="1"/>
  <c r="W3" i="23"/>
  <c r="T16" i="23"/>
  <c r="K13" i="23"/>
  <c r="K10" i="23"/>
  <c r="W10" i="23"/>
  <c r="K5" i="23"/>
  <c r="AL4" i="23"/>
  <c r="AO4" i="23" s="1"/>
  <c r="AK3" i="23"/>
  <c r="AS3" i="23" s="1"/>
  <c r="S6" i="23"/>
  <c r="T7" i="23"/>
  <c r="AL8" i="23"/>
  <c r="AO8" i="23" s="1"/>
  <c r="AQ8" i="23" s="1"/>
  <c r="AK2" i="23"/>
  <c r="T14" i="23"/>
  <c r="T17" i="23"/>
  <c r="AK5" i="23"/>
  <c r="AS5" i="23" s="1"/>
  <c r="AK9" i="23"/>
  <c r="AS6" i="23"/>
  <c r="AN6" i="23"/>
  <c r="AN8" i="23"/>
  <c r="AS8" i="23"/>
  <c r="AS14" i="23"/>
  <c r="AN14" i="23"/>
  <c r="AQ14" i="23" s="1"/>
  <c r="S3" i="23"/>
  <c r="S17" i="23"/>
  <c r="V17" i="23" s="1"/>
  <c r="S16" i="23"/>
  <c r="S11" i="23"/>
  <c r="AS15" i="23"/>
  <c r="AN15" i="23"/>
  <c r="AQ15" i="23" s="1"/>
  <c r="AA12" i="23"/>
  <c r="J12" i="23"/>
  <c r="L12" i="23" s="1"/>
  <c r="AC18" i="23"/>
  <c r="AC19" i="23" s="1"/>
  <c r="J13" i="23"/>
  <c r="L13" i="23" s="1"/>
  <c r="AA13" i="23"/>
  <c r="AK17" i="23"/>
  <c r="AK16" i="23"/>
  <c r="AU18" i="23"/>
  <c r="AU19" i="23" s="1"/>
  <c r="AU20" i="23" s="1"/>
  <c r="S5" i="23"/>
  <c r="V5" i="23" s="1"/>
  <c r="Y5" i="23" s="1"/>
  <c r="J15" i="23"/>
  <c r="L15" i="23" s="1"/>
  <c r="AW18" i="23"/>
  <c r="AW19" i="23" s="1"/>
  <c r="AS10" i="23"/>
  <c r="AN10" i="23"/>
  <c r="AQ10" i="23" s="1"/>
  <c r="AK11" i="23"/>
  <c r="AK4" i="23"/>
  <c r="K12" i="23" l="1"/>
  <c r="K9" i="23"/>
  <c r="K15" i="23"/>
  <c r="Y8" i="23"/>
  <c r="Y15" i="23"/>
  <c r="AA8" i="23"/>
  <c r="K3" i="23"/>
  <c r="Y8" i="26"/>
  <c r="J8" i="26" s="1"/>
  <c r="L8" i="26" s="1"/>
  <c r="AS7" i="23"/>
  <c r="K6" i="23"/>
  <c r="AL7" i="25"/>
  <c r="AO7" i="25" s="1"/>
  <c r="AM9" i="25"/>
  <c r="AP9" i="25" s="1"/>
  <c r="AR9" i="25" s="1"/>
  <c r="AL15" i="25"/>
  <c r="AO15" i="25" s="1"/>
  <c r="AA18" i="26"/>
  <c r="AA19" i="26" s="1"/>
  <c r="Z15" i="23"/>
  <c r="AN7" i="23"/>
  <c r="Y4" i="23"/>
  <c r="K11" i="23"/>
  <c r="AQ6" i="23"/>
  <c r="Y10" i="23"/>
  <c r="AQ7" i="23"/>
  <c r="T13" i="25"/>
  <c r="W13" i="25" s="1"/>
  <c r="T9" i="25"/>
  <c r="W9" i="25" s="1"/>
  <c r="L18" i="27"/>
  <c r="Z4" i="23"/>
  <c r="Z8" i="23"/>
  <c r="H19" i="31"/>
  <c r="H20" i="31"/>
  <c r="H19" i="30"/>
  <c r="H20" i="30"/>
  <c r="Z2" i="23"/>
  <c r="Y2" i="23"/>
  <c r="H20" i="28"/>
  <c r="H19" i="28"/>
  <c r="Y9" i="28"/>
  <c r="Z9" i="28"/>
  <c r="Z5" i="28"/>
  <c r="AS18" i="27"/>
  <c r="AS19" i="27" s="1"/>
  <c r="H20" i="27" s="1"/>
  <c r="Z8" i="26"/>
  <c r="AS18" i="26"/>
  <c r="AS19" i="26" s="1"/>
  <c r="Y12" i="26"/>
  <c r="J12" i="26" s="1"/>
  <c r="L12" i="26" s="1"/>
  <c r="Z12" i="26"/>
  <c r="Y4" i="26"/>
  <c r="J4" i="26" s="1"/>
  <c r="L4" i="26" s="1"/>
  <c r="Z4" i="26"/>
  <c r="Y15" i="26"/>
  <c r="J15" i="26" s="1"/>
  <c r="L15" i="26" s="1"/>
  <c r="Z15" i="26"/>
  <c r="Y7" i="26"/>
  <c r="J7" i="26" s="1"/>
  <c r="L7" i="26" s="1"/>
  <c r="Z7" i="26"/>
  <c r="Y16" i="26"/>
  <c r="J16" i="26" s="1"/>
  <c r="L16" i="26" s="1"/>
  <c r="Z16" i="26"/>
  <c r="Y6" i="26"/>
  <c r="J6" i="26" s="1"/>
  <c r="L6" i="26" s="1"/>
  <c r="Z6" i="26"/>
  <c r="Z10" i="26"/>
  <c r="AM14" i="25"/>
  <c r="AP14" i="25" s="1"/>
  <c r="AR14" i="25" s="1"/>
  <c r="U8" i="25"/>
  <c r="X8" i="25" s="1"/>
  <c r="T14" i="25"/>
  <c r="W14" i="25" s="1"/>
  <c r="T8" i="25"/>
  <c r="W8" i="25" s="1"/>
  <c r="T12" i="25"/>
  <c r="W12" i="25" s="1"/>
  <c r="Y12" i="25" s="1"/>
  <c r="J12" i="25" s="1"/>
  <c r="AM13" i="25"/>
  <c r="AP13" i="25" s="1"/>
  <c r="AR13" i="25" s="1"/>
  <c r="T10" i="25"/>
  <c r="W10" i="25" s="1"/>
  <c r="AM10" i="25"/>
  <c r="AP10" i="25" s="1"/>
  <c r="AR10" i="25" s="1"/>
  <c r="U5" i="25"/>
  <c r="X5" i="25" s="1"/>
  <c r="U15" i="25"/>
  <c r="X15" i="25" s="1"/>
  <c r="V10" i="25"/>
  <c r="AA10" i="25"/>
  <c r="V8" i="25"/>
  <c r="U16" i="25"/>
  <c r="X16" i="25" s="1"/>
  <c r="AL5" i="25"/>
  <c r="AO5" i="25" s="1"/>
  <c r="U6" i="25"/>
  <c r="X6" i="25" s="1"/>
  <c r="T3" i="25"/>
  <c r="AM7" i="25"/>
  <c r="AP7" i="25" s="1"/>
  <c r="AR7" i="25" s="1"/>
  <c r="AL11" i="25"/>
  <c r="AO11" i="25" s="1"/>
  <c r="AQ11" i="25" s="1"/>
  <c r="AA12" i="25"/>
  <c r="AM11" i="25"/>
  <c r="AP11" i="25" s="1"/>
  <c r="AR11" i="25" s="1"/>
  <c r="AL6" i="25"/>
  <c r="AO6" i="25" s="1"/>
  <c r="U3" i="25"/>
  <c r="X3" i="25" s="1"/>
  <c r="T17" i="25"/>
  <c r="W17" i="25" s="1"/>
  <c r="U9" i="25"/>
  <c r="X9" i="25" s="1"/>
  <c r="AM2" i="25"/>
  <c r="AP2" i="25" s="1"/>
  <c r="T2" i="25"/>
  <c r="W2" i="25" s="1"/>
  <c r="V4" i="25"/>
  <c r="AS11" i="25"/>
  <c r="V13" i="25"/>
  <c r="AA13" i="25"/>
  <c r="AL10" i="25"/>
  <c r="U14" i="25"/>
  <c r="X14" i="25" s="1"/>
  <c r="AK14" i="25"/>
  <c r="AM8" i="25"/>
  <c r="AP8" i="25" s="1"/>
  <c r="AR8" i="25" s="1"/>
  <c r="AK12" i="25"/>
  <c r="AL12" i="25"/>
  <c r="AO12" i="25" s="1"/>
  <c r="U13" i="25"/>
  <c r="X13" i="25" s="1"/>
  <c r="U10" i="25"/>
  <c r="X10" i="25" s="1"/>
  <c r="T4" i="25"/>
  <c r="AN16" i="25"/>
  <c r="AS16" i="25"/>
  <c r="AM16" i="25"/>
  <c r="AP16" i="25" s="1"/>
  <c r="AR16" i="25" s="1"/>
  <c r="AM5" i="25"/>
  <c r="AP5" i="25" s="1"/>
  <c r="AK6" i="25"/>
  <c r="U17" i="25"/>
  <c r="X17" i="25" s="1"/>
  <c r="AL17" i="25"/>
  <c r="AL9" i="25"/>
  <c r="AO9" i="25" s="1"/>
  <c r="S11" i="25"/>
  <c r="U2" i="25"/>
  <c r="X2" i="25" s="1"/>
  <c r="AK2" i="25"/>
  <c r="S15" i="25"/>
  <c r="V6" i="25"/>
  <c r="AA6" i="25"/>
  <c r="V17" i="25"/>
  <c r="AA17" i="25"/>
  <c r="AS7" i="25"/>
  <c r="AN7" i="25"/>
  <c r="AN9" i="25"/>
  <c r="AS9" i="25"/>
  <c r="AA2" i="25"/>
  <c r="AL14" i="25"/>
  <c r="AO14" i="25" s="1"/>
  <c r="AL8" i="25"/>
  <c r="AK8" i="25"/>
  <c r="U12" i="25"/>
  <c r="X12" i="25" s="1"/>
  <c r="Z12" i="25" s="1"/>
  <c r="AK13" i="25"/>
  <c r="AL13" i="25"/>
  <c r="AO13" i="25" s="1"/>
  <c r="AK10" i="25"/>
  <c r="AK4" i="25"/>
  <c r="U4" i="25"/>
  <c r="X4" i="25" s="1"/>
  <c r="S16" i="25"/>
  <c r="T5" i="25"/>
  <c r="AK5" i="25"/>
  <c r="T6" i="25"/>
  <c r="AL3" i="25"/>
  <c r="AO3" i="25" s="1"/>
  <c r="AM3" i="25"/>
  <c r="AP3" i="25" s="1"/>
  <c r="AK17" i="25"/>
  <c r="U7" i="25"/>
  <c r="X7" i="25" s="1"/>
  <c r="T7" i="25"/>
  <c r="U11" i="25"/>
  <c r="X11" i="25" s="1"/>
  <c r="AL2" i="25"/>
  <c r="AO2" i="25" s="1"/>
  <c r="T15" i="25"/>
  <c r="AM15" i="25"/>
  <c r="AP15" i="25" s="1"/>
  <c r="AR15" i="25" s="1"/>
  <c r="AA14" i="25"/>
  <c r="V14" i="25"/>
  <c r="W16" i="25"/>
  <c r="AL16" i="25"/>
  <c r="AO16" i="25" s="1"/>
  <c r="V5" i="25"/>
  <c r="AA5" i="25"/>
  <c r="AM6" i="25"/>
  <c r="AP6" i="25" s="1"/>
  <c r="AR6" i="25" s="1"/>
  <c r="AS3" i="25"/>
  <c r="AN3" i="25"/>
  <c r="S3" i="25"/>
  <c r="S7" i="25"/>
  <c r="S9" i="25"/>
  <c r="T11" i="25"/>
  <c r="AS15" i="25"/>
  <c r="AN15" i="25"/>
  <c r="J17" i="23"/>
  <c r="L17" i="23" s="1"/>
  <c r="AA14" i="23"/>
  <c r="AA4" i="23"/>
  <c r="AN3" i="23"/>
  <c r="AQ3" i="23" s="1"/>
  <c r="J8" i="23"/>
  <c r="L8" i="23" s="1"/>
  <c r="AA2" i="23"/>
  <c r="J14" i="23"/>
  <c r="L14" i="23" s="1"/>
  <c r="AA3" i="23"/>
  <c r="V3" i="23"/>
  <c r="AA11" i="23"/>
  <c r="V11" i="23"/>
  <c r="AN5" i="23"/>
  <c r="AQ5" i="23" s="1"/>
  <c r="J3" i="23"/>
  <c r="L3" i="23" s="1"/>
  <c r="AA16" i="23"/>
  <c r="V16" i="23"/>
  <c r="Z16" i="23" s="1"/>
  <c r="AA6" i="23"/>
  <c r="V6" i="23"/>
  <c r="Y6" i="23" s="1"/>
  <c r="K2" i="23"/>
  <c r="W7" i="23"/>
  <c r="Y7" i="23" s="1"/>
  <c r="K7" i="23"/>
  <c r="W14" i="23"/>
  <c r="Y14" i="23" s="1"/>
  <c r="K14" i="23"/>
  <c r="J6" i="23"/>
  <c r="L6" i="23" s="1"/>
  <c r="W17" i="23"/>
  <c r="Y17" i="23" s="1"/>
  <c r="K17" i="23"/>
  <c r="AN2" i="23"/>
  <c r="AS2" i="23"/>
  <c r="J2" i="23"/>
  <c r="L2" i="23" s="1"/>
  <c r="K4" i="23"/>
  <c r="K8" i="23"/>
  <c r="W16" i="23"/>
  <c r="K16" i="23"/>
  <c r="AN9" i="23"/>
  <c r="AQ9" i="23" s="1"/>
  <c r="AS9" i="23"/>
  <c r="H22" i="23"/>
  <c r="J11" i="23"/>
  <c r="L11" i="23" s="1"/>
  <c r="J9" i="23"/>
  <c r="L9" i="23" s="1"/>
  <c r="AA17" i="23"/>
  <c r="J5" i="23"/>
  <c r="L5" i="23" s="1"/>
  <c r="AA5" i="23"/>
  <c r="AS16" i="23"/>
  <c r="AN16" i="23"/>
  <c r="AQ16" i="23" s="1"/>
  <c r="AN17" i="23"/>
  <c r="AQ17" i="23" s="1"/>
  <c r="AS17" i="23"/>
  <c r="H21" i="23"/>
  <c r="AC20" i="23"/>
  <c r="AN4" i="23"/>
  <c r="AQ4" i="23" s="1"/>
  <c r="AS4" i="23"/>
  <c r="AS11" i="23"/>
  <c r="AN11" i="23"/>
  <c r="AQ11" i="23" s="1"/>
  <c r="J4" i="23"/>
  <c r="L4" i="23" s="1"/>
  <c r="J16" i="23"/>
  <c r="L16" i="23" s="1"/>
  <c r="AQ7" i="25" l="1"/>
  <c r="Z6" i="25"/>
  <c r="Y10" i="25"/>
  <c r="J10" i="25" s="1"/>
  <c r="L10" i="25" s="1"/>
  <c r="Y11" i="23"/>
  <c r="Z11" i="23"/>
  <c r="AQ15" i="25"/>
  <c r="K14" i="25"/>
  <c r="Z8" i="25"/>
  <c r="H19" i="27"/>
  <c r="Z6" i="23"/>
  <c r="Y16" i="23"/>
  <c r="Y3" i="23"/>
  <c r="Z3" i="23"/>
  <c r="L18" i="26"/>
  <c r="K3" i="25"/>
  <c r="Y8" i="25"/>
  <c r="J8" i="25" s="1"/>
  <c r="L8" i="25" s="1"/>
  <c r="K16" i="25"/>
  <c r="W3" i="25"/>
  <c r="K12" i="25"/>
  <c r="L12" i="25"/>
  <c r="Z10" i="25"/>
  <c r="AQ3" i="25"/>
  <c r="V7" i="25"/>
  <c r="Z7" i="25" s="1"/>
  <c r="AA7" i="25"/>
  <c r="Y2" i="25"/>
  <c r="J2" i="25" s="1"/>
  <c r="L2" i="25" s="1"/>
  <c r="Z4" i="25"/>
  <c r="W11" i="25"/>
  <c r="K11" i="25"/>
  <c r="Y14" i="25"/>
  <c r="J14" i="25" s="1"/>
  <c r="L14" i="25" s="1"/>
  <c r="K15" i="25"/>
  <c r="W15" i="25"/>
  <c r="W5" i="25"/>
  <c r="Y5" i="25" s="1"/>
  <c r="J5" i="25" s="1"/>
  <c r="L5" i="25" s="1"/>
  <c r="K5" i="25"/>
  <c r="AS8" i="25"/>
  <c r="AN8" i="25"/>
  <c r="AA9" i="25"/>
  <c r="V9" i="25"/>
  <c r="K7" i="25"/>
  <c r="W7" i="25"/>
  <c r="V16" i="25"/>
  <c r="AA16" i="25"/>
  <c r="AO8" i="25"/>
  <c r="K8" i="25"/>
  <c r="K2" i="25"/>
  <c r="AQ9" i="25"/>
  <c r="Y17" i="25"/>
  <c r="J17" i="25" s="1"/>
  <c r="L17" i="25" s="1"/>
  <c r="AN2" i="25"/>
  <c r="AQ2" i="25" s="1"/>
  <c r="AS2" i="25"/>
  <c r="AO17" i="25"/>
  <c r="K17" i="25"/>
  <c r="AN6" i="25"/>
  <c r="AQ6" i="25" s="1"/>
  <c r="AS6" i="25"/>
  <c r="AQ16" i="25"/>
  <c r="Z14" i="25"/>
  <c r="K13" i="25"/>
  <c r="W6" i="25"/>
  <c r="Y6" i="25" s="1"/>
  <c r="J6" i="25" s="1"/>
  <c r="L6" i="25" s="1"/>
  <c r="K6" i="25"/>
  <c r="Z2" i="25"/>
  <c r="Z17" i="25"/>
  <c r="K4" i="25"/>
  <c r="W4" i="25"/>
  <c r="Y4" i="25" s="1"/>
  <c r="J4" i="25" s="1"/>
  <c r="L4" i="25" s="1"/>
  <c r="AS12" i="25"/>
  <c r="AN12" i="25"/>
  <c r="AQ12" i="25" s="1"/>
  <c r="AO10" i="25"/>
  <c r="K10" i="25"/>
  <c r="V3" i="25"/>
  <c r="AA3" i="25"/>
  <c r="AN17" i="25"/>
  <c r="AS17" i="25"/>
  <c r="AN5" i="25"/>
  <c r="AQ5" i="25" s="1"/>
  <c r="AS5" i="25"/>
  <c r="AS4" i="25"/>
  <c r="AN4" i="25"/>
  <c r="AQ4" i="25" s="1"/>
  <c r="AA11" i="25"/>
  <c r="V11" i="25"/>
  <c r="K9" i="25"/>
  <c r="AN13" i="25"/>
  <c r="AQ13" i="25" s="1"/>
  <c r="AS13" i="25"/>
  <c r="AN10" i="25"/>
  <c r="AS10" i="25"/>
  <c r="AA15" i="25"/>
  <c r="V15" i="25"/>
  <c r="Z13" i="25"/>
  <c r="AS14" i="25"/>
  <c r="AN14" i="25"/>
  <c r="AQ14" i="25" s="1"/>
  <c r="Z5" i="25"/>
  <c r="Y13" i="25"/>
  <c r="J13" i="25" s="1"/>
  <c r="L13" i="25" s="1"/>
  <c r="AA18" i="23"/>
  <c r="AA19" i="23" s="1"/>
  <c r="L18" i="23"/>
  <c r="AS18" i="23"/>
  <c r="AS19" i="23" s="1"/>
  <c r="H20" i="23" s="1"/>
  <c r="AQ17" i="25" l="1"/>
  <c r="Y3" i="25"/>
  <c r="J3" i="25" s="1"/>
  <c r="L3" i="25" s="1"/>
  <c r="Z3" i="25"/>
  <c r="Z15" i="25"/>
  <c r="Y15" i="25"/>
  <c r="J15" i="25" s="1"/>
  <c r="L15" i="25" s="1"/>
  <c r="Y16" i="25"/>
  <c r="J16" i="25" s="1"/>
  <c r="L16" i="25" s="1"/>
  <c r="Z16" i="25"/>
  <c r="Y7" i="25"/>
  <c r="J7" i="25" s="1"/>
  <c r="L7" i="25" s="1"/>
  <c r="Y11" i="25"/>
  <c r="J11" i="25" s="1"/>
  <c r="L11" i="25" s="1"/>
  <c r="AA18" i="25"/>
  <c r="AA19" i="25" s="1"/>
  <c r="AS18" i="25"/>
  <c r="AS19" i="25" s="1"/>
  <c r="AQ8" i="25"/>
  <c r="AQ10" i="25"/>
  <c r="Z11" i="25"/>
  <c r="Y9" i="25"/>
  <c r="J9" i="25" s="1"/>
  <c r="L9" i="25" s="1"/>
  <c r="Z9" i="25"/>
  <c r="H19" i="23"/>
  <c r="L18" i="25" l="1"/>
  <c r="L29" i="6" l="1"/>
  <c r="L27" i="6"/>
  <c r="M27" i="6" s="1"/>
  <c r="N27" i="6" s="1"/>
  <c r="AC17" i="6"/>
  <c r="AD17" i="6" s="1"/>
  <c r="AB17" i="6"/>
  <c r="V17" i="6"/>
  <c r="T17" i="6"/>
  <c r="U17" i="6" s="1"/>
  <c r="S17" i="6"/>
  <c r="M17" i="6"/>
  <c r="F17" i="6"/>
  <c r="AC16" i="6"/>
  <c r="V16" i="6"/>
  <c r="I16" i="6" s="1"/>
  <c r="T16" i="6"/>
  <c r="M16" i="6"/>
  <c r="F16" i="6"/>
  <c r="AC15" i="6"/>
  <c r="V15" i="6"/>
  <c r="T15" i="6"/>
  <c r="M15" i="6"/>
  <c r="I15" i="6" s="1"/>
  <c r="F15" i="6"/>
  <c r="AC14" i="6"/>
  <c r="AD14" i="6" s="1"/>
  <c r="V14" i="6"/>
  <c r="T14" i="6"/>
  <c r="U14" i="6" s="1"/>
  <c r="M14" i="6"/>
  <c r="I14" i="6" s="1"/>
  <c r="F14" i="6"/>
  <c r="AC13" i="6"/>
  <c r="V13" i="6"/>
  <c r="I13" i="6" s="1"/>
  <c r="T13" i="6"/>
  <c r="M13" i="6"/>
  <c r="F13" i="6"/>
  <c r="H14" i="6" s="1"/>
  <c r="AC12" i="6"/>
  <c r="AD12" i="6" s="1"/>
  <c r="V12" i="6"/>
  <c r="T12" i="6"/>
  <c r="U12" i="6" s="1"/>
  <c r="M12" i="6"/>
  <c r="I12" i="6" s="1"/>
  <c r="F12" i="6"/>
  <c r="AC11" i="6"/>
  <c r="V11" i="6"/>
  <c r="T11" i="6"/>
  <c r="M11" i="6"/>
  <c r="I11" i="6" s="1"/>
  <c r="F11" i="6"/>
  <c r="H12" i="6" s="1"/>
  <c r="AB12" i="6" s="1"/>
  <c r="AC10" i="6"/>
  <c r="AD10" i="6" s="1"/>
  <c r="V10" i="6"/>
  <c r="T10" i="6"/>
  <c r="U10" i="6" s="1"/>
  <c r="M10" i="6"/>
  <c r="I10" i="6" s="1"/>
  <c r="F10" i="6"/>
  <c r="AC9" i="6"/>
  <c r="V9" i="6"/>
  <c r="T9" i="6"/>
  <c r="M9" i="6"/>
  <c r="I9" i="6" s="1"/>
  <c r="F9" i="6"/>
  <c r="H10" i="6" s="1"/>
  <c r="AB10" i="6" s="1"/>
  <c r="AC8" i="6"/>
  <c r="AD8" i="6" s="1"/>
  <c r="V8" i="6"/>
  <c r="T8" i="6"/>
  <c r="U8" i="6" s="1"/>
  <c r="M8" i="6"/>
  <c r="I8" i="6" s="1"/>
  <c r="F8" i="6"/>
  <c r="AC7" i="6"/>
  <c r="V7" i="6"/>
  <c r="T7" i="6"/>
  <c r="M7" i="6"/>
  <c r="I7" i="6" s="1"/>
  <c r="F7" i="6"/>
  <c r="H8" i="6" s="1"/>
  <c r="AB8" i="6" s="1"/>
  <c r="AC6" i="6"/>
  <c r="V6" i="6"/>
  <c r="T6" i="6"/>
  <c r="M6" i="6"/>
  <c r="I6" i="6" s="1"/>
  <c r="F6" i="6"/>
  <c r="AC5" i="6"/>
  <c r="V5" i="6"/>
  <c r="T5" i="6"/>
  <c r="M5" i="6"/>
  <c r="I5" i="6" s="1"/>
  <c r="F5" i="6"/>
  <c r="H5" i="6" s="1"/>
  <c r="AE4" i="6"/>
  <c r="AC4" i="6"/>
  <c r="V4" i="6"/>
  <c r="T4" i="6"/>
  <c r="M4" i="6"/>
  <c r="F4" i="6"/>
  <c r="AC3" i="6"/>
  <c r="V3" i="6"/>
  <c r="T3" i="6"/>
  <c r="M3" i="6"/>
  <c r="F3" i="6"/>
  <c r="AC2" i="6"/>
  <c r="AD2" i="6" s="1"/>
  <c r="AB2" i="6"/>
  <c r="V2" i="6"/>
  <c r="T2" i="6"/>
  <c r="U2" i="6" s="1"/>
  <c r="S2" i="6"/>
  <c r="M2" i="6"/>
  <c r="F2" i="6"/>
  <c r="H6" i="6" l="1"/>
  <c r="H16" i="6"/>
  <c r="S8" i="6"/>
  <c r="S10" i="6"/>
  <c r="S12" i="6"/>
  <c r="I2" i="6"/>
  <c r="I4" i="6"/>
  <c r="G17" i="6"/>
  <c r="G15" i="6"/>
  <c r="G2" i="6"/>
  <c r="N2" i="6" s="1"/>
  <c r="G3" i="6"/>
  <c r="W3" i="6" s="1"/>
  <c r="F36" i="18" s="1"/>
  <c r="H4" i="6"/>
  <c r="G5" i="6"/>
  <c r="G6" i="6"/>
  <c r="G7" i="6"/>
  <c r="G8" i="6"/>
  <c r="G9" i="6"/>
  <c r="G10" i="6"/>
  <c r="G11" i="6"/>
  <c r="G12" i="6"/>
  <c r="G13" i="6"/>
  <c r="G16" i="6"/>
  <c r="N17" i="6"/>
  <c r="E50" i="18" s="1"/>
  <c r="H3" i="6"/>
  <c r="U4" i="6"/>
  <c r="AD4" i="6"/>
  <c r="AD16" i="6"/>
  <c r="U16" i="6"/>
  <c r="AB16" i="6"/>
  <c r="S16" i="6"/>
  <c r="AD3" i="6"/>
  <c r="G14" i="6"/>
  <c r="I3" i="6"/>
  <c r="G4" i="6"/>
  <c r="W4" i="6" s="1"/>
  <c r="AB14" i="6"/>
  <c r="S14" i="6"/>
  <c r="W17" i="6"/>
  <c r="H7" i="6"/>
  <c r="H9" i="6"/>
  <c r="H11" i="6"/>
  <c r="H13" i="6"/>
  <c r="H15" i="6"/>
  <c r="I17" i="6"/>
  <c r="E35" i="18" l="1"/>
  <c r="F37" i="18"/>
  <c r="N3" i="6"/>
  <c r="N4" i="6"/>
  <c r="E37" i="18" s="1"/>
  <c r="AB6" i="6"/>
  <c r="S6" i="6"/>
  <c r="U6" i="6"/>
  <c r="X17" i="6"/>
  <c r="F50" i="18"/>
  <c r="AD6" i="6"/>
  <c r="AB7" i="6"/>
  <c r="U7" i="6"/>
  <c r="AD7" i="6"/>
  <c r="S7" i="6"/>
  <c r="N10" i="6"/>
  <c r="E43" i="18" s="1"/>
  <c r="W10" i="6"/>
  <c r="O4" i="6"/>
  <c r="AB5" i="6"/>
  <c r="U5" i="6"/>
  <c r="AD5" i="6"/>
  <c r="S5" i="6"/>
  <c r="AB3" i="6"/>
  <c r="S3" i="6"/>
  <c r="H18" i="6"/>
  <c r="W9" i="6"/>
  <c r="F42" i="18" s="1"/>
  <c r="N9" i="6"/>
  <c r="W5" i="6"/>
  <c r="F38" i="18" s="1"/>
  <c r="N5" i="6"/>
  <c r="W15" i="6"/>
  <c r="F48" i="18" s="1"/>
  <c r="N15" i="6"/>
  <c r="U3" i="6"/>
  <c r="AB11" i="6"/>
  <c r="U11" i="6"/>
  <c r="AD11" i="6"/>
  <c r="S11" i="6"/>
  <c r="Y17" i="6"/>
  <c r="H50" i="18" s="1"/>
  <c r="Z17" i="6"/>
  <c r="X3" i="6"/>
  <c r="W2" i="6"/>
  <c r="N12" i="6"/>
  <c r="E45" i="18" s="1"/>
  <c r="W12" i="6"/>
  <c r="W8" i="6"/>
  <c r="N8" i="6"/>
  <c r="E41" i="18" s="1"/>
  <c r="AB4" i="6"/>
  <c r="S4" i="6"/>
  <c r="AD15" i="6"/>
  <c r="U15" i="6"/>
  <c r="AB15" i="6"/>
  <c r="S15" i="6"/>
  <c r="W16" i="6"/>
  <c r="F49" i="18" s="1"/>
  <c r="N16" i="6"/>
  <c r="W6" i="6"/>
  <c r="N6" i="6"/>
  <c r="E39" i="18" s="1"/>
  <c r="AD13" i="6"/>
  <c r="AB13" i="6"/>
  <c r="S13" i="6"/>
  <c r="U13" i="6"/>
  <c r="N13" i="6"/>
  <c r="E46" i="18" s="1"/>
  <c r="W13" i="6"/>
  <c r="AB9" i="6"/>
  <c r="U9" i="6"/>
  <c r="AD9" i="6"/>
  <c r="S9" i="6"/>
  <c r="W14" i="6"/>
  <c r="N14" i="6"/>
  <c r="E47" i="18" s="1"/>
  <c r="O17" i="6"/>
  <c r="W11" i="6"/>
  <c r="F44" i="18" s="1"/>
  <c r="N11" i="6"/>
  <c r="W7" i="6"/>
  <c r="F40" i="18" s="1"/>
  <c r="N7" i="6"/>
  <c r="O11" i="6" l="1"/>
  <c r="Q11" i="6" s="1"/>
  <c r="E44" i="18"/>
  <c r="X14" i="6"/>
  <c r="F47" i="18"/>
  <c r="X6" i="6"/>
  <c r="Z6" i="6" s="1"/>
  <c r="F39" i="18"/>
  <c r="X8" i="6"/>
  <c r="F41" i="18"/>
  <c r="O15" i="6"/>
  <c r="Q15" i="6" s="1"/>
  <c r="E48" i="18"/>
  <c r="O9" i="6"/>
  <c r="E42" i="18"/>
  <c r="X4" i="6"/>
  <c r="X2" i="6"/>
  <c r="F35" i="18"/>
  <c r="X13" i="6"/>
  <c r="F46" i="18"/>
  <c r="O16" i="6"/>
  <c r="E49" i="18"/>
  <c r="X12" i="6"/>
  <c r="Y12" i="6" s="1"/>
  <c r="H45" i="18" s="1"/>
  <c r="F45" i="18"/>
  <c r="O2" i="6"/>
  <c r="O7" i="6"/>
  <c r="E40" i="18"/>
  <c r="O5" i="6"/>
  <c r="E38" i="18"/>
  <c r="X10" i="6"/>
  <c r="F43" i="18"/>
  <c r="E36" i="18"/>
  <c r="O3" i="6"/>
  <c r="P11" i="6"/>
  <c r="G44" i="18" s="1"/>
  <c r="Z14" i="6"/>
  <c r="Y14" i="6"/>
  <c r="H47" i="18" s="1"/>
  <c r="Y6" i="6"/>
  <c r="H39" i="18" s="1"/>
  <c r="Z8" i="6"/>
  <c r="Y8" i="6"/>
  <c r="H41" i="18" s="1"/>
  <c r="Y3" i="6"/>
  <c r="H36" i="18" s="1"/>
  <c r="Z3" i="6"/>
  <c r="J15" i="6"/>
  <c r="K15" i="6" s="1"/>
  <c r="Q9" i="6"/>
  <c r="P9" i="6"/>
  <c r="G42" i="18" s="1"/>
  <c r="AB18" i="6"/>
  <c r="AB19" i="6" s="1"/>
  <c r="AB20" i="6" s="1"/>
  <c r="X11" i="6"/>
  <c r="Z13" i="6"/>
  <c r="Y13" i="6"/>
  <c r="H46" i="18" s="1"/>
  <c r="Q16" i="6"/>
  <c r="P16" i="6"/>
  <c r="G49" i="18" s="1"/>
  <c r="Z12" i="6"/>
  <c r="X15" i="6"/>
  <c r="X9" i="6"/>
  <c r="P4" i="6"/>
  <c r="G37" i="18" s="1"/>
  <c r="J4" i="6"/>
  <c r="K4" i="6" s="1"/>
  <c r="Q4" i="6"/>
  <c r="J3" i="6"/>
  <c r="K3" i="6" s="1"/>
  <c r="Q7" i="6"/>
  <c r="P7" i="6"/>
  <c r="G40" i="18" s="1"/>
  <c r="P17" i="6"/>
  <c r="G50" i="18" s="1"/>
  <c r="J17" i="6"/>
  <c r="K17" i="6" s="1"/>
  <c r="Q17" i="6"/>
  <c r="O13" i="6"/>
  <c r="X16" i="6"/>
  <c r="O12" i="6"/>
  <c r="Q5" i="6"/>
  <c r="P5" i="6"/>
  <c r="G38" i="18" s="1"/>
  <c r="AD18" i="6"/>
  <c r="AD19" i="6" s="1"/>
  <c r="Z10" i="6"/>
  <c r="Y10" i="6"/>
  <c r="H43" i="18" s="1"/>
  <c r="X7" i="6"/>
  <c r="O14" i="6"/>
  <c r="O6" i="6"/>
  <c r="O8" i="6"/>
  <c r="Y2" i="6"/>
  <c r="H35" i="18" s="1"/>
  <c r="Z2" i="6"/>
  <c r="U18" i="6"/>
  <c r="U19" i="6" s="1"/>
  <c r="X5" i="6"/>
  <c r="S18" i="6"/>
  <c r="S19" i="6" s="1"/>
  <c r="O10" i="6"/>
  <c r="H22" i="6" l="1"/>
  <c r="P15" i="6"/>
  <c r="G48" i="18" s="1"/>
  <c r="P3" i="6"/>
  <c r="G36" i="18" s="1"/>
  <c r="Q3" i="6"/>
  <c r="Z4" i="6"/>
  <c r="Y4" i="6"/>
  <c r="H37" i="18" s="1"/>
  <c r="H21" i="6"/>
  <c r="S20" i="6"/>
  <c r="Z7" i="6"/>
  <c r="Y7" i="6"/>
  <c r="H40" i="18" s="1"/>
  <c r="Z16" i="6"/>
  <c r="Y16" i="6"/>
  <c r="H49" i="18" s="1"/>
  <c r="Z9" i="6"/>
  <c r="Y9" i="6"/>
  <c r="H42" i="18" s="1"/>
  <c r="J16" i="6"/>
  <c r="K16" i="6" s="1"/>
  <c r="Z5" i="6"/>
  <c r="Y5" i="6"/>
  <c r="H38" i="18" s="1"/>
  <c r="Q8" i="6"/>
  <c r="J8" i="6"/>
  <c r="K8" i="6" s="1"/>
  <c r="P8" i="6"/>
  <c r="G41" i="18" s="1"/>
  <c r="J13" i="6"/>
  <c r="K13" i="6" s="1"/>
  <c r="Q13" i="6"/>
  <c r="P13" i="6"/>
  <c r="G46" i="18" s="1"/>
  <c r="Z15" i="6"/>
  <c r="Y15" i="6"/>
  <c r="H48" i="18" s="1"/>
  <c r="Z11" i="6"/>
  <c r="Y11" i="6"/>
  <c r="H44" i="18" s="1"/>
  <c r="J9" i="6"/>
  <c r="K9" i="6" s="1"/>
  <c r="P2" i="6"/>
  <c r="G35" i="18" s="1"/>
  <c r="J2" i="6"/>
  <c r="K2" i="6" s="1"/>
  <c r="Q2" i="6"/>
  <c r="Q6" i="6"/>
  <c r="J6" i="6"/>
  <c r="K6" i="6" s="1"/>
  <c r="P6" i="6"/>
  <c r="G39" i="18" s="1"/>
  <c r="J5" i="6"/>
  <c r="K5" i="6" s="1"/>
  <c r="Q10" i="6"/>
  <c r="J10" i="6"/>
  <c r="K10" i="6" s="1"/>
  <c r="P10" i="6"/>
  <c r="G43" i="18" s="1"/>
  <c r="Q14" i="6"/>
  <c r="J14" i="6"/>
  <c r="K14" i="6" s="1"/>
  <c r="P14" i="6"/>
  <c r="G47" i="18" s="1"/>
  <c r="Q12" i="6"/>
  <c r="J12" i="6"/>
  <c r="K12" i="6" s="1"/>
  <c r="P12" i="6"/>
  <c r="G45" i="18" s="1"/>
  <c r="J7" i="6"/>
  <c r="K7" i="6" s="1"/>
  <c r="J11" i="6"/>
  <c r="K11" i="6" s="1"/>
  <c r="L27" i="5"/>
  <c r="M2" i="5"/>
  <c r="Z18" i="6" l="1"/>
  <c r="Z19" i="6" s="1"/>
  <c r="K18" i="6"/>
  <c r="Q18" i="6"/>
  <c r="Q19" i="6" s="1"/>
  <c r="M27" i="5"/>
  <c r="N27" i="5" s="1"/>
  <c r="L29" i="5"/>
  <c r="H20" i="6" l="1"/>
  <c r="H19" i="6"/>
  <c r="Y70" i="18" l="1"/>
  <c r="Y69" i="18"/>
  <c r="Z64" i="18"/>
  <c r="Y58" i="18"/>
  <c r="Z62" i="18"/>
  <c r="Y62" i="18"/>
  <c r="Y61" i="18"/>
  <c r="Y42" i="18"/>
  <c r="Y38" i="18"/>
  <c r="Y15" i="18"/>
  <c r="Y59" i="18" l="1"/>
  <c r="Z58" i="18"/>
  <c r="Z69" i="18"/>
  <c r="Z72" i="18"/>
  <c r="Y65" i="18"/>
  <c r="Y64" i="18"/>
  <c r="Y57" i="18"/>
  <c r="Z70" i="18"/>
  <c r="Z60" i="18"/>
  <c r="Z63" i="18"/>
  <c r="Y71" i="18"/>
  <c r="Y68" i="18"/>
  <c r="Z61" i="18"/>
  <c r="Y60" i="18"/>
  <c r="Z59" i="18"/>
  <c r="Z57" i="18"/>
  <c r="Y66" i="18"/>
  <c r="Y47" i="18"/>
  <c r="Y36" i="18"/>
  <c r="Z38" i="18"/>
  <c r="Z49" i="18"/>
  <c r="Y37" i="18"/>
  <c r="Z42" i="18"/>
  <c r="Y35" i="18"/>
  <c r="Z40" i="18"/>
  <c r="Z46" i="18"/>
  <c r="Z36" i="18"/>
  <c r="Y45" i="18"/>
  <c r="Z15" i="18"/>
  <c r="Y22" i="18"/>
  <c r="Y20" i="18"/>
  <c r="Z24" i="18"/>
  <c r="Y14" i="18"/>
  <c r="Y21" i="18"/>
  <c r="Y18" i="18"/>
  <c r="Z13" i="18"/>
  <c r="Y25" i="18"/>
  <c r="Y28" i="18"/>
  <c r="Y13" i="18"/>
  <c r="Y26" i="18"/>
  <c r="Y19" i="18"/>
  <c r="Y24" i="18"/>
  <c r="Z14" i="18"/>
  <c r="Z71" i="18"/>
  <c r="AC63" i="18"/>
  <c r="AD63" i="18" s="1"/>
  <c r="Y67" i="18"/>
  <c r="AC69" i="18"/>
  <c r="AD69" i="18" s="1"/>
  <c r="AC65" i="18"/>
  <c r="AD65" i="18" s="1"/>
  <c r="AC66" i="18"/>
  <c r="AD66" i="18" s="1"/>
  <c r="AC70" i="18"/>
  <c r="AD70" i="18" s="1"/>
  <c r="AA59" i="18"/>
  <c r="AB59" i="18" s="1"/>
  <c r="AC71" i="18"/>
  <c r="AD71" i="18" s="1"/>
  <c r="AA69" i="18"/>
  <c r="AB69" i="18" s="1"/>
  <c r="AA58" i="18"/>
  <c r="AB58" i="18" s="1"/>
  <c r="AC58" i="18"/>
  <c r="AD58" i="18" s="1"/>
  <c r="AC60" i="18"/>
  <c r="AD60" i="18" s="1"/>
  <c r="AC64" i="18"/>
  <c r="AD64" i="18" s="1"/>
  <c r="AC67" i="18"/>
  <c r="AD67" i="18" s="1"/>
  <c r="AA65" i="18"/>
  <c r="AB65" i="18" s="1"/>
  <c r="AC68" i="18"/>
  <c r="AD68" i="18" s="1"/>
  <c r="AA57" i="18"/>
  <c r="AB57" i="18" s="1"/>
  <c r="Z50" i="18"/>
  <c r="AA46" i="18"/>
  <c r="AB46" i="18" s="1"/>
  <c r="AC36" i="18"/>
  <c r="AD36" i="18" s="1"/>
  <c r="AA42" i="18"/>
  <c r="AB42" i="18" s="1"/>
  <c r="AC47" i="18"/>
  <c r="AD47" i="18" s="1"/>
  <c r="AA50" i="18"/>
  <c r="AB50" i="18" s="1"/>
  <c r="Z45" i="18"/>
  <c r="AA36" i="18"/>
  <c r="AB36" i="18" s="1"/>
  <c r="AA45" i="18"/>
  <c r="AB45" i="18" s="1"/>
  <c r="AC45" i="18"/>
  <c r="AD45" i="18" s="1"/>
  <c r="Z41" i="18"/>
  <c r="AA28" i="18"/>
  <c r="AB28" i="18" s="1"/>
  <c r="AC19" i="18"/>
  <c r="AD19" i="18" s="1"/>
  <c r="AC20" i="18"/>
  <c r="AD20" i="18" s="1"/>
  <c r="AA14" i="18"/>
  <c r="AB14" i="18" s="1"/>
  <c r="Z18" i="18"/>
  <c r="AC24" i="18"/>
  <c r="AD24" i="18" s="1"/>
  <c r="AA15" i="18"/>
  <c r="AB15" i="18" s="1"/>
  <c r="AC21" i="18"/>
  <c r="AD21" i="18" s="1"/>
  <c r="Z28" i="18"/>
  <c r="Z48" i="18"/>
  <c r="Y39" i="18"/>
  <c r="Z39" i="18"/>
  <c r="Y44" i="18"/>
  <c r="Z43" i="18"/>
  <c r="Z66" i="18" l="1"/>
  <c r="Z67" i="18"/>
  <c r="Y72" i="18"/>
  <c r="Y63" i="18"/>
  <c r="Z68" i="18"/>
  <c r="Z65" i="18"/>
  <c r="Z35" i="18"/>
  <c r="Y48" i="18"/>
  <c r="Y49" i="18"/>
  <c r="Y46" i="18"/>
  <c r="Y40" i="18"/>
  <c r="Y43" i="18"/>
  <c r="Y41" i="18"/>
  <c r="Z37" i="18"/>
  <c r="Z44" i="18"/>
  <c r="Z47" i="18"/>
  <c r="Y50" i="18"/>
  <c r="Y27" i="18"/>
  <c r="Z23" i="18"/>
  <c r="Y16" i="18"/>
  <c r="Z16" i="18"/>
  <c r="Z25" i="18"/>
  <c r="Y23" i="18"/>
  <c r="Z26" i="18"/>
  <c r="Z17" i="18"/>
  <c r="Z27" i="18"/>
  <c r="Z20" i="18"/>
  <c r="Y17" i="18"/>
  <c r="Z22" i="18"/>
  <c r="Z21" i="18"/>
  <c r="Z19" i="18"/>
  <c r="AA63" i="18"/>
  <c r="AB63" i="18" s="1"/>
  <c r="AA70" i="18"/>
  <c r="AB70" i="18" s="1"/>
  <c r="AA71" i="18"/>
  <c r="AB71" i="18" s="1"/>
  <c r="AA62" i="18"/>
  <c r="AB62" i="18" s="1"/>
  <c r="AA61" i="18"/>
  <c r="AB61" i="18" s="1"/>
  <c r="AA67" i="18"/>
  <c r="AB67" i="18" s="1"/>
  <c r="AA60" i="18"/>
  <c r="AB60" i="18" s="1"/>
  <c r="AA66" i="18"/>
  <c r="AB66" i="18" s="1"/>
  <c r="AC61" i="18"/>
  <c r="AD61" i="18" s="1"/>
  <c r="AC59" i="18"/>
  <c r="AD59" i="18" s="1"/>
  <c r="AC72" i="18"/>
  <c r="AD72" i="18" s="1"/>
  <c r="AA72" i="18"/>
  <c r="AB72" i="18" s="1"/>
  <c r="AA68" i="18"/>
  <c r="AB68" i="18" s="1"/>
  <c r="AA64" i="18"/>
  <c r="AB64" i="18" s="1"/>
  <c r="AC62" i="18"/>
  <c r="AD62" i="18" s="1"/>
  <c r="AA40" i="18"/>
  <c r="AB40" i="18" s="1"/>
  <c r="AA39" i="18"/>
  <c r="AB39" i="18" s="1"/>
  <c r="AA38" i="18"/>
  <c r="AB38" i="18" s="1"/>
  <c r="AA43" i="18"/>
  <c r="AB43" i="18" s="1"/>
  <c r="AC44" i="18"/>
  <c r="AD44" i="18" s="1"/>
  <c r="AC38" i="18"/>
  <c r="AD38" i="18" s="1"/>
  <c r="AA47" i="18"/>
  <c r="AB47" i="18" s="1"/>
  <c r="AA49" i="18"/>
  <c r="AB49" i="18" s="1"/>
  <c r="AC42" i="18"/>
  <c r="AD42" i="18" s="1"/>
  <c r="AC39" i="18"/>
  <c r="AD39" i="18" s="1"/>
  <c r="AC40" i="18"/>
  <c r="AD40" i="18" s="1"/>
  <c r="AC13" i="18"/>
  <c r="AD13" i="18" s="1"/>
  <c r="AC15" i="18"/>
  <c r="AD15" i="18" s="1"/>
  <c r="AC14" i="18"/>
  <c r="AD14" i="18" s="1"/>
  <c r="AC57" i="18" l="1"/>
  <c r="AD57" i="18" s="1"/>
  <c r="AA51" i="18"/>
  <c r="AC46" i="18"/>
  <c r="AD46" i="18" s="1"/>
  <c r="AC37" i="18"/>
  <c r="AD37" i="18" s="1"/>
  <c r="AA37" i="18"/>
  <c r="AB37" i="18" s="1"/>
  <c r="AA35" i="18"/>
  <c r="AB35" i="18" s="1"/>
  <c r="AC41" i="18"/>
  <c r="AD41" i="18" s="1"/>
  <c r="AA41" i="18"/>
  <c r="AB41" i="18" s="1"/>
  <c r="AC35" i="18"/>
  <c r="AD35" i="18" s="1"/>
  <c r="AC43" i="18"/>
  <c r="AD43" i="18" s="1"/>
  <c r="AC48" i="18"/>
  <c r="AD48" i="18" s="1"/>
  <c r="AA48" i="18"/>
  <c r="AB48" i="18" s="1"/>
  <c r="AC50" i="18"/>
  <c r="AD50" i="18" s="1"/>
  <c r="AC49" i="18"/>
  <c r="AD49" i="18" s="1"/>
  <c r="AA44" i="18"/>
  <c r="AB44" i="18" s="1"/>
  <c r="AC22" i="18"/>
  <c r="AD22" i="18" s="1"/>
  <c r="AA24" i="18"/>
  <c r="AB24" i="18" s="1"/>
  <c r="AA21" i="18"/>
  <c r="AB21" i="18" s="1"/>
  <c r="AC28" i="18"/>
  <c r="AD28" i="18" s="1"/>
  <c r="AC16" i="18"/>
  <c r="AD16" i="18" s="1"/>
  <c r="AA23" i="18"/>
  <c r="AB23" i="18" s="1"/>
  <c r="AA19" i="18"/>
  <c r="AB19" i="18" s="1"/>
  <c r="AA16" i="18"/>
  <c r="AB16" i="18" s="1"/>
  <c r="AC27" i="18"/>
  <c r="AD27" i="18" s="1"/>
  <c r="AA20" i="18"/>
  <c r="AB20" i="18" s="1"/>
  <c r="AC18" i="18"/>
  <c r="AD18" i="18" s="1"/>
  <c r="AA22" i="18"/>
  <c r="AB22" i="18" s="1"/>
  <c r="AA18" i="18"/>
  <c r="AB18" i="18" s="1"/>
  <c r="AC17" i="18"/>
  <c r="AD17" i="18" s="1"/>
  <c r="AC26" i="18"/>
  <c r="AD26" i="18" s="1"/>
  <c r="AA27" i="18"/>
  <c r="AB27" i="18" s="1"/>
  <c r="AC25" i="18"/>
  <c r="AD25" i="18" s="1"/>
  <c r="AA25" i="18"/>
  <c r="AB25" i="18" s="1"/>
  <c r="AA26" i="18"/>
  <c r="AB26" i="18" s="1"/>
  <c r="AC23" i="18"/>
  <c r="AD23" i="18" s="1"/>
  <c r="AA13" i="18"/>
  <c r="AB13" i="18" s="1"/>
  <c r="AA17" i="18"/>
  <c r="AB17" i="18" s="1"/>
  <c r="AA29" i="18" l="1"/>
  <c r="AA52" i="18"/>
  <c r="AA30" i="18"/>
  <c r="AA7" i="18"/>
  <c r="AA8" i="18" l="1"/>
  <c r="V17" i="11" l="1"/>
  <c r="M17" i="11"/>
  <c r="I17" i="11" s="1"/>
  <c r="F17" i="11"/>
  <c r="V16" i="11"/>
  <c r="M16" i="11"/>
  <c r="F16" i="11"/>
  <c r="V15" i="11"/>
  <c r="M15" i="11"/>
  <c r="I15" i="11" s="1"/>
  <c r="F15" i="11"/>
  <c r="V14" i="11"/>
  <c r="M14" i="11"/>
  <c r="F14" i="11"/>
  <c r="V13" i="11"/>
  <c r="M13" i="11"/>
  <c r="I13" i="11" s="1"/>
  <c r="F13" i="11"/>
  <c r="V12" i="11"/>
  <c r="M12" i="11"/>
  <c r="F12" i="11"/>
  <c r="V11" i="11"/>
  <c r="M11" i="11"/>
  <c r="I11" i="11" s="1"/>
  <c r="F11" i="11"/>
  <c r="V10" i="11"/>
  <c r="M10" i="11"/>
  <c r="I10" i="11" s="1"/>
  <c r="F10" i="11"/>
  <c r="V9" i="11"/>
  <c r="M9" i="11"/>
  <c r="F9" i="11"/>
  <c r="V8" i="11"/>
  <c r="M8" i="11"/>
  <c r="F8" i="11"/>
  <c r="V7" i="11"/>
  <c r="M7" i="11"/>
  <c r="I7" i="11" s="1"/>
  <c r="F7" i="11"/>
  <c r="V6" i="11"/>
  <c r="M6" i="11"/>
  <c r="I6" i="11" s="1"/>
  <c r="F6" i="11"/>
  <c r="V5" i="11"/>
  <c r="M5" i="11"/>
  <c r="I5" i="11" s="1"/>
  <c r="F5" i="11"/>
  <c r="AE4" i="11"/>
  <c r="V4" i="11"/>
  <c r="M4" i="11"/>
  <c r="I4" i="11" s="1"/>
  <c r="F4" i="11"/>
  <c r="V3" i="11"/>
  <c r="M3" i="11"/>
  <c r="F3" i="11"/>
  <c r="V2" i="11"/>
  <c r="M2" i="11"/>
  <c r="I2" i="11" s="1"/>
  <c r="F2" i="11"/>
  <c r="H4" i="11" l="1"/>
  <c r="I14" i="11"/>
  <c r="I9" i="11"/>
  <c r="I3" i="11"/>
  <c r="I8" i="11"/>
  <c r="H11" i="11"/>
  <c r="I12" i="11"/>
  <c r="I16" i="11"/>
  <c r="G3" i="11"/>
  <c r="G16" i="11"/>
  <c r="G10" i="11"/>
  <c r="W10" i="11" s="1"/>
  <c r="G5" i="11"/>
  <c r="W5" i="11" s="1"/>
  <c r="H9" i="11"/>
  <c r="G13" i="11"/>
  <c r="G17" i="11"/>
  <c r="N17" i="11" s="1"/>
  <c r="G15" i="11"/>
  <c r="H14" i="11"/>
  <c r="W3" i="11"/>
  <c r="H3" i="11"/>
  <c r="G2" i="11"/>
  <c r="W2" i="11" s="1"/>
  <c r="G6" i="11"/>
  <c r="G7" i="11"/>
  <c r="G8" i="11"/>
  <c r="G9" i="11"/>
  <c r="G12" i="11"/>
  <c r="H15" i="11"/>
  <c r="N10" i="11"/>
  <c r="O10" i="11" s="1"/>
  <c r="H12" i="11"/>
  <c r="H10" i="11"/>
  <c r="G11" i="11"/>
  <c r="H13" i="11"/>
  <c r="G14" i="11"/>
  <c r="H16" i="11"/>
  <c r="N13" i="11"/>
  <c r="G4" i="11"/>
  <c r="N4" i="11" s="1"/>
  <c r="H7" i="11"/>
  <c r="N6" i="11"/>
  <c r="H6" i="11"/>
  <c r="W16" i="11"/>
  <c r="H5" i="11"/>
  <c r="N7" i="11"/>
  <c r="H8" i="11"/>
  <c r="W13" i="11"/>
  <c r="X13" i="11" s="1"/>
  <c r="N3" i="11"/>
  <c r="O3" i="11" s="1"/>
  <c r="W7" i="11"/>
  <c r="X7" i="11" s="1"/>
  <c r="W11" i="11"/>
  <c r="N12" i="11"/>
  <c r="N16" i="11"/>
  <c r="O16" i="11" s="1"/>
  <c r="X10" i="11" l="1"/>
  <c r="J10" i="11" s="1"/>
  <c r="K10" i="11" s="1"/>
  <c r="O12" i="11"/>
  <c r="X16" i="11"/>
  <c r="J16" i="11" s="1"/>
  <c r="K16" i="11" s="1"/>
  <c r="O13" i="11"/>
  <c r="J13" i="11" s="1"/>
  <c r="K13" i="11" s="1"/>
  <c r="X3" i="11"/>
  <c r="J3" i="11" s="1"/>
  <c r="K3" i="11" s="1"/>
  <c r="O7" i="11"/>
  <c r="J7" i="11" s="1"/>
  <c r="K7" i="11" s="1"/>
  <c r="W17" i="11"/>
  <c r="X17" i="11" s="1"/>
  <c r="P13" i="11"/>
  <c r="S24" i="18" s="1"/>
  <c r="H18" i="11"/>
  <c r="T68" i="18"/>
  <c r="S66" i="18"/>
  <c r="T58" i="18"/>
  <c r="S57" i="18"/>
  <c r="S36" i="18"/>
  <c r="Z7" i="11"/>
  <c r="Y7" i="11"/>
  <c r="T18" i="18" s="1"/>
  <c r="N5" i="11"/>
  <c r="O5" i="11" s="1"/>
  <c r="Y10" i="11"/>
  <c r="T21" i="18" s="1"/>
  <c r="Z10" i="11"/>
  <c r="Q16" i="11"/>
  <c r="P16" i="11"/>
  <c r="Q3" i="11"/>
  <c r="P3" i="11"/>
  <c r="S14" i="18" s="1"/>
  <c r="T59" i="18"/>
  <c r="W15" i="11"/>
  <c r="N8" i="11"/>
  <c r="W8" i="11"/>
  <c r="X8" i="11" s="1"/>
  <c r="N15" i="11"/>
  <c r="O15" i="11" s="1"/>
  <c r="AB11" i="11"/>
  <c r="N14" i="11"/>
  <c r="W6" i="11"/>
  <c r="X6" i="11" s="1"/>
  <c r="AB2" i="11"/>
  <c r="W12" i="11"/>
  <c r="X12" i="11" s="1"/>
  <c r="N9" i="11"/>
  <c r="O9" i="11" s="1"/>
  <c r="N2" i="11"/>
  <c r="O2" i="11" s="1"/>
  <c r="S7" i="11"/>
  <c r="W9" i="11"/>
  <c r="W14" i="11"/>
  <c r="X14" i="11" s="1"/>
  <c r="W4" i="11"/>
  <c r="X4" i="11" s="1"/>
  <c r="N11" i="11"/>
  <c r="O11" i="11" s="1"/>
  <c r="S60" i="18"/>
  <c r="S63" i="18"/>
  <c r="T41" i="18"/>
  <c r="S35" i="18"/>
  <c r="S43" i="18"/>
  <c r="AC10" i="11"/>
  <c r="AB10" i="11"/>
  <c r="T15" i="11"/>
  <c r="S15" i="11"/>
  <c r="S10" i="11"/>
  <c r="T10" i="11"/>
  <c r="T13" i="11"/>
  <c r="S13" i="11"/>
  <c r="AC11" i="11"/>
  <c r="AC5" i="11"/>
  <c r="AB5" i="11"/>
  <c r="AB3" i="11"/>
  <c r="AC3" i="11"/>
  <c r="S17" i="11"/>
  <c r="T17" i="11"/>
  <c r="S27" i="18"/>
  <c r="T6" i="11"/>
  <c r="S6" i="11"/>
  <c r="T3" i="11"/>
  <c r="S3" i="11"/>
  <c r="AC2" i="11"/>
  <c r="T5" i="11"/>
  <c r="S5" i="11"/>
  <c r="J4" i="11" l="1"/>
  <c r="K4" i="11" s="1"/>
  <c r="J11" i="11"/>
  <c r="K11" i="11" s="1"/>
  <c r="X5" i="11"/>
  <c r="J5" i="11" s="1"/>
  <c r="K5" i="11" s="1"/>
  <c r="J9" i="11"/>
  <c r="K9" i="11" s="1"/>
  <c r="O14" i="11"/>
  <c r="J14" i="11" s="1"/>
  <c r="K14" i="11" s="1"/>
  <c r="O8" i="11"/>
  <c r="J8" i="11" s="1"/>
  <c r="K8" i="11" s="1"/>
  <c r="O6" i="11"/>
  <c r="J6" i="11" s="1"/>
  <c r="K6" i="11" s="1"/>
  <c r="X2" i="11"/>
  <c r="J2" i="11" s="1"/>
  <c r="K2" i="11" s="1"/>
  <c r="O4" i="11"/>
  <c r="X9" i="11"/>
  <c r="Y9" i="11" s="1"/>
  <c r="T20" i="18" s="1"/>
  <c r="J12" i="11"/>
  <c r="K12" i="11" s="1"/>
  <c r="X15" i="11"/>
  <c r="J15" i="11" s="1"/>
  <c r="K15" i="11" s="1"/>
  <c r="X11" i="11"/>
  <c r="Y11" i="11" s="1"/>
  <c r="T22" i="18" s="1"/>
  <c r="O17" i="11"/>
  <c r="J17" i="11" s="1"/>
  <c r="K17" i="11" s="1"/>
  <c r="Q17" i="11"/>
  <c r="P15" i="11"/>
  <c r="S26" i="18" s="1"/>
  <c r="Q13" i="11"/>
  <c r="S61" i="18"/>
  <c r="S68" i="18"/>
  <c r="T66" i="18"/>
  <c r="T60" i="18"/>
  <c r="S72" i="18"/>
  <c r="S58" i="18"/>
  <c r="T63" i="18"/>
  <c r="T57" i="18"/>
  <c r="S59" i="18"/>
  <c r="T43" i="18"/>
  <c r="T35" i="18"/>
  <c r="S38" i="18"/>
  <c r="T36" i="18"/>
  <c r="S42" i="18"/>
  <c r="S41" i="18"/>
  <c r="T40" i="18"/>
  <c r="T39" i="18"/>
  <c r="S44" i="18"/>
  <c r="P2" i="11"/>
  <c r="S13" i="18" s="1"/>
  <c r="Q2" i="11"/>
  <c r="Q11" i="11"/>
  <c r="P11" i="11"/>
  <c r="S22" i="18" s="1"/>
  <c r="Z9" i="11"/>
  <c r="Z12" i="11"/>
  <c r="Y12" i="11"/>
  <c r="Z13" i="11"/>
  <c r="Y13" i="11"/>
  <c r="T24" i="18" s="1"/>
  <c r="P10" i="11"/>
  <c r="S21" i="18" s="1"/>
  <c r="Q10" i="11"/>
  <c r="Y6" i="11"/>
  <c r="Z6" i="11"/>
  <c r="Z8" i="11"/>
  <c r="Y8" i="11"/>
  <c r="T19" i="18" s="1"/>
  <c r="Z11" i="11"/>
  <c r="Z3" i="11"/>
  <c r="Y3" i="11"/>
  <c r="T14" i="18" s="1"/>
  <c r="Y17" i="11"/>
  <c r="T28" i="18" s="1"/>
  <c r="Z17" i="11"/>
  <c r="Z4" i="11"/>
  <c r="Y4" i="11"/>
  <c r="T15" i="18" s="1"/>
  <c r="Y14" i="11"/>
  <c r="T25" i="18" s="1"/>
  <c r="Z14" i="11"/>
  <c r="Z16" i="11"/>
  <c r="Y16" i="11"/>
  <c r="T27" i="18" s="1"/>
  <c r="P5" i="11"/>
  <c r="S16" i="18" s="1"/>
  <c r="Q5" i="11"/>
  <c r="Q7" i="11"/>
  <c r="P7" i="11"/>
  <c r="S18" i="18" s="1"/>
  <c r="S70" i="18"/>
  <c r="T70" i="18"/>
  <c r="U64" i="18"/>
  <c r="V64" i="18" s="1"/>
  <c r="U62" i="18"/>
  <c r="V62" i="18" s="1"/>
  <c r="U58" i="18"/>
  <c r="V58" i="18" s="1"/>
  <c r="U68" i="18"/>
  <c r="V68" i="18" s="1"/>
  <c r="W57" i="18"/>
  <c r="X57" i="18" s="1"/>
  <c r="W64" i="18"/>
  <c r="X64" i="18" s="1"/>
  <c r="W59" i="18"/>
  <c r="X59" i="18" s="1"/>
  <c r="W66" i="18"/>
  <c r="X66" i="18" s="1"/>
  <c r="U66" i="18"/>
  <c r="V66" i="18" s="1"/>
  <c r="U57" i="18"/>
  <c r="V57" i="18" s="1"/>
  <c r="U63" i="18"/>
  <c r="V63" i="18" s="1"/>
  <c r="W58" i="18"/>
  <c r="X58" i="18" s="1"/>
  <c r="W68" i="18"/>
  <c r="X68" i="18" s="1"/>
  <c r="T62" i="18"/>
  <c r="W46" i="18"/>
  <c r="X46" i="18" s="1"/>
  <c r="U47" i="18"/>
  <c r="V47" i="18" s="1"/>
  <c r="U45" i="18"/>
  <c r="V45" i="18" s="1"/>
  <c r="U36" i="18"/>
  <c r="V36" i="18" s="1"/>
  <c r="W42" i="18"/>
  <c r="X42" i="18" s="1"/>
  <c r="S48" i="18"/>
  <c r="S50" i="18"/>
  <c r="S46" i="18"/>
  <c r="W35" i="18"/>
  <c r="X35" i="18" s="1"/>
  <c r="U44" i="18"/>
  <c r="V44" i="18" s="1"/>
  <c r="W38" i="18"/>
  <c r="X38" i="18" s="1"/>
  <c r="W48" i="18"/>
  <c r="X48" i="18" s="1"/>
  <c r="W41" i="18"/>
  <c r="X41" i="18" s="1"/>
  <c r="W44" i="18"/>
  <c r="X44" i="18" s="1"/>
  <c r="U38" i="18"/>
  <c r="V38" i="18" s="1"/>
  <c r="U42" i="18"/>
  <c r="V42" i="18" s="1"/>
  <c r="W43" i="18"/>
  <c r="X43" i="18" s="1"/>
  <c r="T38" i="18"/>
  <c r="S37" i="18"/>
  <c r="T37" i="18"/>
  <c r="T17" i="18"/>
  <c r="AC6" i="11"/>
  <c r="AB6" i="11"/>
  <c r="U5" i="11"/>
  <c r="U16" i="18"/>
  <c r="V16" i="18" s="1"/>
  <c r="AD5" i="11"/>
  <c r="W16" i="18"/>
  <c r="X16" i="18" s="1"/>
  <c r="T7" i="11"/>
  <c r="AD3" i="11"/>
  <c r="W14" i="18"/>
  <c r="X14" i="18" s="1"/>
  <c r="AD11" i="11"/>
  <c r="W22" i="18"/>
  <c r="X22" i="18" s="1"/>
  <c r="U10" i="11"/>
  <c r="U21" i="18"/>
  <c r="V21" i="18" s="1"/>
  <c r="AD2" i="11"/>
  <c r="W13" i="18"/>
  <c r="X13" i="18" s="1"/>
  <c r="U6" i="11"/>
  <c r="U17" i="18"/>
  <c r="V17" i="18" s="1"/>
  <c r="U17" i="11"/>
  <c r="U28" i="18"/>
  <c r="V28" i="18" s="1"/>
  <c r="AD10" i="11"/>
  <c r="W21" i="18"/>
  <c r="X21" i="18" s="1"/>
  <c r="U3" i="11"/>
  <c r="U14" i="18"/>
  <c r="V14" i="18" s="1"/>
  <c r="T23" i="18"/>
  <c r="U13" i="11"/>
  <c r="U24" i="18"/>
  <c r="V24" i="18" s="1"/>
  <c r="AC12" i="11"/>
  <c r="U15" i="11"/>
  <c r="U26" i="18"/>
  <c r="V26" i="18" s="1"/>
  <c r="T71" i="18"/>
  <c r="S69" i="18"/>
  <c r="S65" i="18"/>
  <c r="S67" i="18"/>
  <c r="S14" i="11"/>
  <c r="T14" i="11"/>
  <c r="S8" i="11"/>
  <c r="T8" i="11"/>
  <c r="AC7" i="11"/>
  <c r="AB7" i="11"/>
  <c r="AB9" i="11"/>
  <c r="AC9" i="11"/>
  <c r="AC8" i="11"/>
  <c r="AB8" i="11"/>
  <c r="S12" i="11"/>
  <c r="T12" i="11"/>
  <c r="AB13" i="11"/>
  <c r="AC13" i="11"/>
  <c r="T16" i="11"/>
  <c r="S16" i="11"/>
  <c r="AC16" i="11"/>
  <c r="AB16" i="11"/>
  <c r="AB17" i="11"/>
  <c r="AC17" i="11"/>
  <c r="T4" i="11"/>
  <c r="S4" i="11"/>
  <c r="K18" i="11" l="1"/>
  <c r="P17" i="11"/>
  <c r="S28" i="18" s="1"/>
  <c r="Q15" i="11"/>
  <c r="T64" i="18"/>
  <c r="S71" i="18"/>
  <c r="T61" i="18"/>
  <c r="S64" i="18"/>
  <c r="T72" i="18"/>
  <c r="T69" i="18"/>
  <c r="S62" i="18"/>
  <c r="T67" i="18"/>
  <c r="T65" i="18"/>
  <c r="S47" i="18"/>
  <c r="S49" i="18"/>
  <c r="T50" i="18"/>
  <c r="T48" i="18"/>
  <c r="T42" i="18"/>
  <c r="S40" i="18"/>
  <c r="T46" i="18"/>
  <c r="T45" i="18"/>
  <c r="S39" i="18"/>
  <c r="T49" i="18"/>
  <c r="T44" i="18"/>
  <c r="S45" i="18"/>
  <c r="T47" i="18"/>
  <c r="Q12" i="11"/>
  <c r="P12" i="11"/>
  <c r="S23" i="18" s="1"/>
  <c r="P9" i="11"/>
  <c r="S20" i="18" s="1"/>
  <c r="Q9" i="11"/>
  <c r="Z15" i="11"/>
  <c r="Y15" i="11"/>
  <c r="T26" i="18" s="1"/>
  <c r="Q8" i="11"/>
  <c r="P8" i="11"/>
  <c r="S19" i="18" s="1"/>
  <c r="P6" i="11"/>
  <c r="S17" i="18" s="1"/>
  <c r="Q6" i="11"/>
  <c r="Y5" i="11"/>
  <c r="T16" i="18" s="1"/>
  <c r="Z5" i="11"/>
  <c r="Q4" i="11"/>
  <c r="P4" i="11"/>
  <c r="S15" i="18" s="1"/>
  <c r="P14" i="11"/>
  <c r="S25" i="18" s="1"/>
  <c r="Q14" i="11"/>
  <c r="Y2" i="11"/>
  <c r="T13" i="18" s="1"/>
  <c r="Z2" i="11"/>
  <c r="U61" i="18"/>
  <c r="V61" i="18" s="1"/>
  <c r="U59" i="18"/>
  <c r="V59" i="18" s="1"/>
  <c r="U69" i="18"/>
  <c r="V69" i="18" s="1"/>
  <c r="U60" i="18"/>
  <c r="V60" i="18" s="1"/>
  <c r="W67" i="18"/>
  <c r="X67" i="18" s="1"/>
  <c r="U67" i="18"/>
  <c r="V67" i="18" s="1"/>
  <c r="W60" i="18"/>
  <c r="X60" i="18" s="1"/>
  <c r="U65" i="18"/>
  <c r="V65" i="18" s="1"/>
  <c r="W61" i="18"/>
  <c r="X61" i="18" s="1"/>
  <c r="W71" i="18"/>
  <c r="X71" i="18" s="1"/>
  <c r="W63" i="18"/>
  <c r="X63" i="18" s="1"/>
  <c r="W65" i="18"/>
  <c r="X65" i="18" s="1"/>
  <c r="U40" i="18"/>
  <c r="V40" i="18" s="1"/>
  <c r="U41" i="18"/>
  <c r="V41" i="18" s="1"/>
  <c r="W36" i="18"/>
  <c r="X36" i="18" s="1"/>
  <c r="U39" i="18"/>
  <c r="V39" i="18" s="1"/>
  <c r="W39" i="18"/>
  <c r="X39" i="18" s="1"/>
  <c r="W50" i="18"/>
  <c r="X50" i="18" s="1"/>
  <c r="U35" i="18"/>
  <c r="V35" i="18" s="1"/>
  <c r="U49" i="18"/>
  <c r="V49" i="18" s="1"/>
  <c r="U43" i="18"/>
  <c r="V43" i="18" s="1"/>
  <c r="W47" i="18"/>
  <c r="X47" i="18" s="1"/>
  <c r="W49" i="18"/>
  <c r="X49" i="18" s="1"/>
  <c r="W45" i="18"/>
  <c r="X45" i="18" s="1"/>
  <c r="AB15" i="11"/>
  <c r="AC15" i="11"/>
  <c r="AB12" i="11"/>
  <c r="AD12" i="11"/>
  <c r="W23" i="18"/>
  <c r="X23" i="18" s="1"/>
  <c r="U4" i="11"/>
  <c r="U15" i="18"/>
  <c r="V15" i="18" s="1"/>
  <c r="AD16" i="11"/>
  <c r="W27" i="18"/>
  <c r="X27" i="18" s="1"/>
  <c r="AD8" i="11"/>
  <c r="W19" i="18"/>
  <c r="X19" i="18" s="1"/>
  <c r="AD7" i="11"/>
  <c r="W18" i="18"/>
  <c r="X18" i="18" s="1"/>
  <c r="AB14" i="11"/>
  <c r="AC14" i="11"/>
  <c r="T11" i="11"/>
  <c r="S11" i="11"/>
  <c r="U12" i="11"/>
  <c r="U23" i="18"/>
  <c r="V23" i="18" s="1"/>
  <c r="AD9" i="11"/>
  <c r="W20" i="18"/>
  <c r="X20" i="18" s="1"/>
  <c r="U8" i="11"/>
  <c r="U19" i="18"/>
  <c r="V19" i="18" s="1"/>
  <c r="U16" i="11"/>
  <c r="U27" i="18"/>
  <c r="V27" i="18" s="1"/>
  <c r="S2" i="11"/>
  <c r="T2" i="11"/>
  <c r="AD17" i="11"/>
  <c r="W28" i="18"/>
  <c r="X28" i="18" s="1"/>
  <c r="AC4" i="11"/>
  <c r="AB4" i="11"/>
  <c r="AD13" i="11"/>
  <c r="W24" i="18"/>
  <c r="X24" i="18" s="1"/>
  <c r="U14" i="11"/>
  <c r="U25" i="18"/>
  <c r="V25" i="18" s="1"/>
  <c r="T9" i="11"/>
  <c r="S9" i="11"/>
  <c r="U7" i="11"/>
  <c r="U18" i="18"/>
  <c r="V18" i="18" s="1"/>
  <c r="AD6" i="11"/>
  <c r="W17" i="18"/>
  <c r="X17" i="18" s="1"/>
  <c r="Q18" i="11" l="1"/>
  <c r="Q19" i="11" s="1"/>
  <c r="S18" i="11"/>
  <c r="S19" i="11" s="1"/>
  <c r="AB18" i="11"/>
  <c r="AB19" i="11" s="1"/>
  <c r="AB20" i="11" s="1"/>
  <c r="Z18" i="11"/>
  <c r="Z19" i="11" s="1"/>
  <c r="W70" i="18"/>
  <c r="X70" i="18" s="1"/>
  <c r="U70" i="18"/>
  <c r="V70" i="18" s="1"/>
  <c r="U71" i="18"/>
  <c r="V71" i="18" s="1"/>
  <c r="W62" i="18"/>
  <c r="X62" i="18" s="1"/>
  <c r="W69" i="18"/>
  <c r="X69" i="18" s="1"/>
  <c r="U72" i="18"/>
  <c r="V72" i="18" s="1"/>
  <c r="W72" i="18"/>
  <c r="X72" i="18" s="1"/>
  <c r="U37" i="18"/>
  <c r="V37" i="18" s="1"/>
  <c r="W37" i="18"/>
  <c r="X37" i="18" s="1"/>
  <c r="U48" i="18"/>
  <c r="V48" i="18" s="1"/>
  <c r="W40" i="18"/>
  <c r="X40" i="18" s="1"/>
  <c r="U46" i="18"/>
  <c r="V46" i="18" s="1"/>
  <c r="U50" i="18"/>
  <c r="V50" i="18" s="1"/>
  <c r="AD15" i="11"/>
  <c r="W26" i="18"/>
  <c r="X26" i="18" s="1"/>
  <c r="U2" i="11"/>
  <c r="U13" i="18"/>
  <c r="V13" i="18" s="1"/>
  <c r="AD14" i="11"/>
  <c r="W25" i="18"/>
  <c r="X25" i="18" s="1"/>
  <c r="AD4" i="11"/>
  <c r="W15" i="18"/>
  <c r="X15" i="18" s="1"/>
  <c r="U9" i="11"/>
  <c r="U20" i="18"/>
  <c r="V20" i="18" s="1"/>
  <c r="U11" i="11"/>
  <c r="U22" i="18"/>
  <c r="V22" i="18" s="1"/>
  <c r="U51" i="18"/>
  <c r="U29" i="18"/>
  <c r="H21" i="11" l="1"/>
  <c r="U7" i="18" s="1"/>
  <c r="H19" i="11"/>
  <c r="S20" i="11"/>
  <c r="H20" i="11"/>
  <c r="U30" i="18"/>
  <c r="AD18" i="11"/>
  <c r="AD19" i="11" s="1"/>
  <c r="U18" i="11"/>
  <c r="U19" i="11" s="1"/>
  <c r="U52" i="18" l="1"/>
  <c r="H22" i="11"/>
  <c r="U8" i="18" s="1"/>
  <c r="V17" i="8" l="1"/>
  <c r="M17" i="8"/>
  <c r="I17" i="8" s="1"/>
  <c r="F17" i="8"/>
  <c r="V16" i="8"/>
  <c r="M16" i="8"/>
  <c r="I16" i="8" s="1"/>
  <c r="F16" i="8"/>
  <c r="V15" i="8"/>
  <c r="M15" i="8"/>
  <c r="F15" i="8"/>
  <c r="V14" i="8"/>
  <c r="M14" i="8"/>
  <c r="I14" i="8" s="1"/>
  <c r="F14" i="8"/>
  <c r="V13" i="8"/>
  <c r="M13" i="8"/>
  <c r="I13" i="8" s="1"/>
  <c r="F13" i="8"/>
  <c r="V12" i="8"/>
  <c r="M12" i="8"/>
  <c r="I12" i="8" s="1"/>
  <c r="F12" i="8"/>
  <c r="V11" i="8"/>
  <c r="M11" i="8"/>
  <c r="F11" i="8"/>
  <c r="V10" i="8"/>
  <c r="M10" i="8"/>
  <c r="I10" i="8" s="1"/>
  <c r="F10" i="8"/>
  <c r="V9" i="8"/>
  <c r="M9" i="8"/>
  <c r="I9" i="8" s="1"/>
  <c r="F9" i="8"/>
  <c r="V8" i="8"/>
  <c r="M8" i="8"/>
  <c r="I8" i="8" s="1"/>
  <c r="F8" i="8"/>
  <c r="V7" i="8"/>
  <c r="M7" i="8"/>
  <c r="F7" i="8"/>
  <c r="V6" i="8"/>
  <c r="M6" i="8"/>
  <c r="I6" i="8" s="1"/>
  <c r="F6" i="8"/>
  <c r="V5" i="8"/>
  <c r="M5" i="8"/>
  <c r="I5" i="8" s="1"/>
  <c r="F5" i="8"/>
  <c r="AE4" i="8"/>
  <c r="V4" i="8"/>
  <c r="M4" i="8"/>
  <c r="I4" i="8" s="1"/>
  <c r="F4" i="8"/>
  <c r="V3" i="8"/>
  <c r="M3" i="8"/>
  <c r="I3" i="8" s="1"/>
  <c r="F3" i="8"/>
  <c r="V2" i="8"/>
  <c r="M2" i="8"/>
  <c r="F2" i="8"/>
  <c r="V17" i="7"/>
  <c r="M17" i="7"/>
  <c r="I17" i="7" s="1"/>
  <c r="F17" i="7"/>
  <c r="C72" i="18" s="1"/>
  <c r="V16" i="7"/>
  <c r="M16" i="7"/>
  <c r="I16" i="7" s="1"/>
  <c r="F16" i="7"/>
  <c r="C71" i="18" s="1"/>
  <c r="V15" i="7"/>
  <c r="M15" i="7"/>
  <c r="I15" i="7" s="1"/>
  <c r="F15" i="7"/>
  <c r="V14" i="7"/>
  <c r="M14" i="7"/>
  <c r="F14" i="7"/>
  <c r="C69" i="18" s="1"/>
  <c r="V13" i="7"/>
  <c r="M13" i="7"/>
  <c r="I13" i="7" s="1"/>
  <c r="F13" i="7"/>
  <c r="C68" i="18" s="1"/>
  <c r="V12" i="7"/>
  <c r="M12" i="7"/>
  <c r="I12" i="7" s="1"/>
  <c r="F12" i="7"/>
  <c r="C67" i="18" s="1"/>
  <c r="V11" i="7"/>
  <c r="M11" i="7"/>
  <c r="I11" i="7" s="1"/>
  <c r="F11" i="7"/>
  <c r="C66" i="18" s="1"/>
  <c r="V10" i="7"/>
  <c r="M10" i="7"/>
  <c r="F10" i="7"/>
  <c r="C65" i="18" s="1"/>
  <c r="V9" i="7"/>
  <c r="M9" i="7"/>
  <c r="I9" i="7" s="1"/>
  <c r="F9" i="7"/>
  <c r="C64" i="18" s="1"/>
  <c r="V8" i="7"/>
  <c r="M8" i="7"/>
  <c r="I8" i="7" s="1"/>
  <c r="F8" i="7"/>
  <c r="V7" i="7"/>
  <c r="M7" i="7"/>
  <c r="I7" i="7" s="1"/>
  <c r="F7" i="7"/>
  <c r="V6" i="7"/>
  <c r="M6" i="7"/>
  <c r="F6" i="7"/>
  <c r="C61" i="18" s="1"/>
  <c r="V5" i="7"/>
  <c r="M5" i="7"/>
  <c r="I5" i="7" s="1"/>
  <c r="F5" i="7"/>
  <c r="C60" i="18" s="1"/>
  <c r="AE4" i="7"/>
  <c r="V4" i="7"/>
  <c r="M4" i="7"/>
  <c r="I4" i="7" s="1"/>
  <c r="F4" i="7"/>
  <c r="V3" i="7"/>
  <c r="M3" i="7"/>
  <c r="I3" i="7" s="1"/>
  <c r="F3" i="7"/>
  <c r="C58" i="18" s="1"/>
  <c r="V2" i="7"/>
  <c r="M2" i="7"/>
  <c r="I2" i="7" s="1"/>
  <c r="F2" i="7"/>
  <c r="C50" i="18"/>
  <c r="C49" i="18"/>
  <c r="C48" i="18"/>
  <c r="C47" i="18"/>
  <c r="C46" i="18"/>
  <c r="C45" i="18"/>
  <c r="C44" i="18"/>
  <c r="C43" i="18"/>
  <c r="C42" i="18"/>
  <c r="C41" i="18"/>
  <c r="C40" i="18"/>
  <c r="C39" i="18"/>
  <c r="C37" i="18"/>
  <c r="V17" i="5"/>
  <c r="M17" i="5"/>
  <c r="F17" i="5"/>
  <c r="V16" i="5"/>
  <c r="M16" i="5"/>
  <c r="F16" i="5"/>
  <c r="V15" i="5"/>
  <c r="M15" i="5"/>
  <c r="I15" i="5" s="1"/>
  <c r="F15" i="5"/>
  <c r="V14" i="5"/>
  <c r="M14" i="5"/>
  <c r="I14" i="5" s="1"/>
  <c r="F14" i="5"/>
  <c r="V13" i="5"/>
  <c r="M13" i="5"/>
  <c r="F13" i="5"/>
  <c r="V12" i="5"/>
  <c r="M12" i="5"/>
  <c r="F12" i="5"/>
  <c r="V11" i="5"/>
  <c r="M11" i="5"/>
  <c r="I11" i="5" s="1"/>
  <c r="F11" i="5"/>
  <c r="V10" i="5"/>
  <c r="M10" i="5"/>
  <c r="I10" i="5" s="1"/>
  <c r="F10" i="5"/>
  <c r="V9" i="5"/>
  <c r="M9" i="5"/>
  <c r="F9" i="5"/>
  <c r="V8" i="5"/>
  <c r="M8" i="5"/>
  <c r="F8" i="5"/>
  <c r="V7" i="5"/>
  <c r="M7" i="5"/>
  <c r="I7" i="5" s="1"/>
  <c r="F7" i="5"/>
  <c r="V6" i="5"/>
  <c r="M6" i="5"/>
  <c r="F6" i="5"/>
  <c r="V5" i="5"/>
  <c r="M5" i="5"/>
  <c r="F5" i="5"/>
  <c r="AE4" i="5"/>
  <c r="V4" i="5"/>
  <c r="M4" i="5"/>
  <c r="F4" i="5"/>
  <c r="V3" i="5"/>
  <c r="M3" i="5"/>
  <c r="F3" i="5"/>
  <c r="V2" i="5"/>
  <c r="I2" i="5" s="1"/>
  <c r="F2" i="5"/>
  <c r="G2" i="5" s="1"/>
  <c r="N2" i="5" s="1"/>
  <c r="I8" i="5" l="1"/>
  <c r="I12" i="5"/>
  <c r="I16" i="5"/>
  <c r="I6" i="7"/>
  <c r="I10" i="7"/>
  <c r="I14" i="7"/>
  <c r="I2" i="8"/>
  <c r="I7" i="8"/>
  <c r="I11" i="8"/>
  <c r="I15" i="8"/>
  <c r="I3" i="5"/>
  <c r="I6" i="5"/>
  <c r="I4" i="5"/>
  <c r="I5" i="5"/>
  <c r="I9" i="5"/>
  <c r="I13" i="5"/>
  <c r="I17" i="5"/>
  <c r="G15" i="8"/>
  <c r="N15" i="8" s="1"/>
  <c r="G10" i="8"/>
  <c r="N10" i="8" s="1"/>
  <c r="G2" i="8"/>
  <c r="W2" i="8" s="1"/>
  <c r="G7" i="8"/>
  <c r="G11" i="8"/>
  <c r="H15" i="8"/>
  <c r="H16" i="8"/>
  <c r="G4" i="8"/>
  <c r="G5" i="8"/>
  <c r="N5" i="8" s="1"/>
  <c r="G9" i="8"/>
  <c r="N9" i="8" s="1"/>
  <c r="H14" i="8"/>
  <c r="G6" i="8"/>
  <c r="W6" i="8" s="1"/>
  <c r="G8" i="8"/>
  <c r="W8" i="8" s="1"/>
  <c r="G12" i="8"/>
  <c r="N12" i="8" s="1"/>
  <c r="G17" i="8"/>
  <c r="G16" i="8"/>
  <c r="N16" i="8" s="1"/>
  <c r="W5" i="8"/>
  <c r="X5" i="8" s="1"/>
  <c r="W10" i="8"/>
  <c r="X10" i="8" s="1"/>
  <c r="W11" i="8"/>
  <c r="G3" i="8"/>
  <c r="H5" i="8"/>
  <c r="H6" i="8"/>
  <c r="H7" i="8"/>
  <c r="H8" i="8"/>
  <c r="H9" i="8"/>
  <c r="H10" i="8"/>
  <c r="H11" i="8"/>
  <c r="H12" i="8"/>
  <c r="H13" i="8"/>
  <c r="G2" i="7"/>
  <c r="W2" i="7" s="1"/>
  <c r="C57" i="18"/>
  <c r="H9" i="7"/>
  <c r="C63" i="18"/>
  <c r="H7" i="7"/>
  <c r="C62" i="18"/>
  <c r="H15" i="7"/>
  <c r="C70" i="18"/>
  <c r="G4" i="7"/>
  <c r="C59" i="18"/>
  <c r="C38" i="18"/>
  <c r="C36" i="18"/>
  <c r="C35" i="18"/>
  <c r="C13" i="18"/>
  <c r="C14" i="18"/>
  <c r="C19" i="18"/>
  <c r="C23" i="18"/>
  <c r="C27" i="18"/>
  <c r="C26" i="18"/>
  <c r="C17" i="18"/>
  <c r="C21" i="18"/>
  <c r="C25" i="18"/>
  <c r="C18" i="18"/>
  <c r="C22" i="18"/>
  <c r="C15" i="18"/>
  <c r="C16" i="18"/>
  <c r="C20" i="18"/>
  <c r="C24" i="18"/>
  <c r="C28" i="18"/>
  <c r="H7" i="5"/>
  <c r="H15" i="5"/>
  <c r="H3" i="5"/>
  <c r="H8" i="5"/>
  <c r="G9" i="7"/>
  <c r="H3" i="7"/>
  <c r="G16" i="7"/>
  <c r="G3" i="7"/>
  <c r="H4" i="7"/>
  <c r="H16" i="7"/>
  <c r="H10" i="5"/>
  <c r="H14" i="5"/>
  <c r="H4" i="5"/>
  <c r="H16" i="5"/>
  <c r="G4" i="5"/>
  <c r="G11" i="5"/>
  <c r="N11" i="5" s="1"/>
  <c r="G16" i="5"/>
  <c r="G13" i="5"/>
  <c r="G14" i="5"/>
  <c r="W14" i="5" s="1"/>
  <c r="G5" i="5"/>
  <c r="N5" i="5" s="1"/>
  <c r="H6" i="5"/>
  <c r="G12" i="5"/>
  <c r="N12" i="5" s="1"/>
  <c r="N14" i="5"/>
  <c r="O14" i="5" s="1"/>
  <c r="W16" i="8"/>
  <c r="X16" i="8" s="1"/>
  <c r="N4" i="8"/>
  <c r="O4" i="8" s="1"/>
  <c r="W4" i="8"/>
  <c r="X4" i="8" s="1"/>
  <c r="N6" i="8"/>
  <c r="O6" i="8" s="1"/>
  <c r="N8" i="8"/>
  <c r="O8" i="8" s="1"/>
  <c r="N11" i="8"/>
  <c r="O11" i="8" s="1"/>
  <c r="H3" i="8"/>
  <c r="H4" i="8"/>
  <c r="G13" i="8"/>
  <c r="W15" i="8"/>
  <c r="X15" i="8" s="1"/>
  <c r="W17" i="8"/>
  <c r="X17" i="8" s="1"/>
  <c r="G14" i="8"/>
  <c r="N17" i="8"/>
  <c r="G10" i="7"/>
  <c r="H6" i="7"/>
  <c r="H12" i="7"/>
  <c r="G12" i="7"/>
  <c r="G15" i="7"/>
  <c r="H11" i="7"/>
  <c r="G11" i="7"/>
  <c r="H13" i="7"/>
  <c r="G13" i="7"/>
  <c r="H5" i="7"/>
  <c r="G5" i="7"/>
  <c r="H10" i="7"/>
  <c r="G17" i="7"/>
  <c r="W3" i="7"/>
  <c r="G6" i="7"/>
  <c r="G7" i="7"/>
  <c r="G8" i="7"/>
  <c r="G14" i="7"/>
  <c r="N14" i="7" s="1"/>
  <c r="H8" i="7"/>
  <c r="H14" i="7"/>
  <c r="D37" i="18"/>
  <c r="W2" i="5"/>
  <c r="G3" i="5"/>
  <c r="N3" i="5" s="1"/>
  <c r="H5" i="5"/>
  <c r="G6" i="5"/>
  <c r="G7" i="5"/>
  <c r="G8" i="5"/>
  <c r="H11" i="5"/>
  <c r="H12" i="5"/>
  <c r="H13" i="5"/>
  <c r="G15" i="5"/>
  <c r="G17" i="5"/>
  <c r="G9" i="5"/>
  <c r="H9" i="5"/>
  <c r="G10" i="5"/>
  <c r="W11" i="5" l="1"/>
  <c r="X11" i="5" s="1"/>
  <c r="O17" i="8"/>
  <c r="J17" i="8" s="1"/>
  <c r="K17" i="8" s="1"/>
  <c r="J4" i="8"/>
  <c r="K4" i="8" s="1"/>
  <c r="X11" i="8"/>
  <c r="J11" i="8" s="1"/>
  <c r="K11" i="8" s="1"/>
  <c r="X2" i="7"/>
  <c r="AA2" i="7" s="1"/>
  <c r="AB2" i="7" s="1"/>
  <c r="N2" i="7"/>
  <c r="O2" i="7" s="1"/>
  <c r="X8" i="8"/>
  <c r="Z8" i="8" s="1"/>
  <c r="O5" i="8"/>
  <c r="J5" i="8" s="1"/>
  <c r="K5" i="8" s="1"/>
  <c r="O15" i="8"/>
  <c r="J15" i="8" s="1"/>
  <c r="K15" i="8" s="1"/>
  <c r="O10" i="8"/>
  <c r="J10" i="8" s="1"/>
  <c r="K10" i="8" s="1"/>
  <c r="O16" i="8"/>
  <c r="J16" i="8" s="1"/>
  <c r="K16" i="8" s="1"/>
  <c r="X6" i="8"/>
  <c r="J6" i="8" s="1"/>
  <c r="K6" i="8" s="1"/>
  <c r="O2" i="5"/>
  <c r="O11" i="5"/>
  <c r="J11" i="5" s="1"/>
  <c r="K11" i="5" s="1"/>
  <c r="X14" i="5"/>
  <c r="J14" i="5" s="1"/>
  <c r="K14" i="5" s="1"/>
  <c r="X2" i="5"/>
  <c r="M58" i="18"/>
  <c r="M67" i="18"/>
  <c r="Y6" i="8"/>
  <c r="N17" i="18" s="1"/>
  <c r="Z6" i="8"/>
  <c r="P10" i="8"/>
  <c r="M21" i="18" s="1"/>
  <c r="Q10" i="8"/>
  <c r="P16" i="8"/>
  <c r="M27" i="18" s="1"/>
  <c r="P5" i="8"/>
  <c r="M16" i="18" s="1"/>
  <c r="Q5" i="8"/>
  <c r="Q15" i="8"/>
  <c r="P15" i="8"/>
  <c r="Q11" i="8"/>
  <c r="P11" i="8"/>
  <c r="M22" i="18" s="1"/>
  <c r="W9" i="8"/>
  <c r="X9" i="8" s="1"/>
  <c r="N2" i="8"/>
  <c r="O2" i="8" s="1"/>
  <c r="P17" i="8"/>
  <c r="M28" i="18" s="1"/>
  <c r="Q17" i="8"/>
  <c r="Q4" i="8"/>
  <c r="P4" i="8"/>
  <c r="Y2" i="7"/>
  <c r="H57" i="18" s="1"/>
  <c r="N4" i="7"/>
  <c r="F58" i="18"/>
  <c r="N16" i="7"/>
  <c r="Q14" i="5"/>
  <c r="P14" i="5"/>
  <c r="Z11" i="5"/>
  <c r="Y11" i="5"/>
  <c r="W7" i="8"/>
  <c r="X7" i="8" s="1"/>
  <c r="N7" i="8"/>
  <c r="W12" i="8"/>
  <c r="X12" i="8" s="1"/>
  <c r="N3" i="8"/>
  <c r="S17" i="8"/>
  <c r="W13" i="8"/>
  <c r="W3" i="8"/>
  <c r="X3" i="8" s="1"/>
  <c r="D63" i="18"/>
  <c r="D70" i="18"/>
  <c r="E71" i="18"/>
  <c r="D71" i="18"/>
  <c r="E57" i="18"/>
  <c r="W15" i="7"/>
  <c r="N12" i="7"/>
  <c r="D67" i="18"/>
  <c r="D59" i="18"/>
  <c r="E69" i="18"/>
  <c r="D61" i="18"/>
  <c r="D72" i="18"/>
  <c r="N5" i="7"/>
  <c r="D60" i="18"/>
  <c r="F57" i="18"/>
  <c r="N13" i="7"/>
  <c r="O13" i="7" s="1"/>
  <c r="D68" i="18"/>
  <c r="D65" i="18"/>
  <c r="W4" i="7"/>
  <c r="X4" i="7" s="1"/>
  <c r="N3" i="7"/>
  <c r="O3" i="7" s="1"/>
  <c r="D58" i="18"/>
  <c r="N11" i="7"/>
  <c r="D66" i="18"/>
  <c r="N9" i="7"/>
  <c r="O9" i="7" s="1"/>
  <c r="D64" i="18"/>
  <c r="D62" i="18"/>
  <c r="W9" i="7"/>
  <c r="D69" i="18"/>
  <c r="N15" i="7"/>
  <c r="O15" i="7" s="1"/>
  <c r="W16" i="7"/>
  <c r="X16" i="7" s="1"/>
  <c r="D57" i="18"/>
  <c r="D40" i="18"/>
  <c r="D42" i="18"/>
  <c r="D39" i="18"/>
  <c r="D43" i="18"/>
  <c r="D36" i="18"/>
  <c r="D47" i="18"/>
  <c r="D50" i="18"/>
  <c r="D49" i="18"/>
  <c r="D45" i="18"/>
  <c r="D48" i="18"/>
  <c r="D46" i="18"/>
  <c r="D41" i="18"/>
  <c r="D44" i="18"/>
  <c r="D35" i="18"/>
  <c r="D38" i="18"/>
  <c r="E23" i="18"/>
  <c r="D18" i="18"/>
  <c r="D15" i="18"/>
  <c r="D21" i="18"/>
  <c r="D26" i="18"/>
  <c r="D19" i="18"/>
  <c r="N4" i="5"/>
  <c r="E25" i="18"/>
  <c r="D25" i="18"/>
  <c r="D22" i="18"/>
  <c r="F25" i="18"/>
  <c r="D23" i="18"/>
  <c r="D20" i="18"/>
  <c r="D17" i="18"/>
  <c r="F13" i="18"/>
  <c r="W12" i="5"/>
  <c r="X12" i="5" s="1"/>
  <c r="D27" i="18"/>
  <c r="D14" i="18"/>
  <c r="D24" i="18"/>
  <c r="W4" i="5"/>
  <c r="D28" i="18"/>
  <c r="E13" i="18"/>
  <c r="E22" i="18"/>
  <c r="F22" i="18"/>
  <c r="D16" i="18"/>
  <c r="D13" i="18"/>
  <c r="N16" i="5"/>
  <c r="W16" i="5"/>
  <c r="W13" i="5"/>
  <c r="W12" i="7"/>
  <c r="X12" i="7" s="1"/>
  <c r="H18" i="7"/>
  <c r="N13" i="5"/>
  <c r="H18" i="5"/>
  <c r="W5" i="5"/>
  <c r="X5" i="5" s="1"/>
  <c r="S14" i="5"/>
  <c r="M59" i="18"/>
  <c r="M62" i="18"/>
  <c r="M68" i="18"/>
  <c r="M64" i="18"/>
  <c r="M60" i="18"/>
  <c r="M42" i="18"/>
  <c r="M35" i="18"/>
  <c r="N41" i="18"/>
  <c r="S4" i="8"/>
  <c r="T4" i="8"/>
  <c r="AB11" i="8"/>
  <c r="AC11" i="8"/>
  <c r="AC10" i="8"/>
  <c r="AB10" i="8"/>
  <c r="AC6" i="8"/>
  <c r="AB6" i="8"/>
  <c r="AB9" i="8"/>
  <c r="AC9" i="8"/>
  <c r="T2" i="8"/>
  <c r="S2" i="8"/>
  <c r="S7" i="8"/>
  <c r="T7" i="8"/>
  <c r="N14" i="8"/>
  <c r="O14" i="8" s="1"/>
  <c r="W14" i="8"/>
  <c r="AB17" i="8"/>
  <c r="AC17" i="8"/>
  <c r="AB4" i="8"/>
  <c r="AC4" i="8"/>
  <c r="N13" i="8"/>
  <c r="O13" i="8" s="1"/>
  <c r="AB2" i="8"/>
  <c r="AC2" i="8"/>
  <c r="AC12" i="8"/>
  <c r="AB12" i="8"/>
  <c r="M26" i="18"/>
  <c r="AB15" i="8"/>
  <c r="AC15" i="8"/>
  <c r="T12" i="8"/>
  <c r="S12" i="8"/>
  <c r="AC5" i="8"/>
  <c r="AB5" i="8"/>
  <c r="H18" i="8"/>
  <c r="M15" i="18"/>
  <c r="AC8" i="8"/>
  <c r="AB8" i="8"/>
  <c r="T11" i="5"/>
  <c r="AB14" i="5"/>
  <c r="W13" i="7"/>
  <c r="W14" i="7"/>
  <c r="X14" i="7" s="1"/>
  <c r="N10" i="7"/>
  <c r="O10" i="7" s="1"/>
  <c r="W10" i="7"/>
  <c r="W8" i="7"/>
  <c r="X8" i="7" s="1"/>
  <c r="N8" i="7"/>
  <c r="W7" i="7"/>
  <c r="X7" i="7" s="1"/>
  <c r="N7" i="7"/>
  <c r="W11" i="7"/>
  <c r="W5" i="7"/>
  <c r="X5" i="7" s="1"/>
  <c r="W6" i="7"/>
  <c r="X6" i="7" s="1"/>
  <c r="N6" i="7"/>
  <c r="N17" i="7"/>
  <c r="O17" i="7" s="1"/>
  <c r="W17" i="7"/>
  <c r="N9" i="5"/>
  <c r="W9" i="5"/>
  <c r="W8" i="5"/>
  <c r="N8" i="5"/>
  <c r="N15" i="5"/>
  <c r="T2" i="5"/>
  <c r="S2" i="5"/>
  <c r="W15" i="5"/>
  <c r="W10" i="5"/>
  <c r="AC14" i="5"/>
  <c r="W7" i="5"/>
  <c r="N7" i="5"/>
  <c r="W17" i="5"/>
  <c r="W6" i="5"/>
  <c r="N6" i="5"/>
  <c r="W3" i="5"/>
  <c r="N10" i="5"/>
  <c r="O10" i="5" s="1"/>
  <c r="N17" i="5"/>
  <c r="J8" i="8" l="1"/>
  <c r="K8" i="8" s="1"/>
  <c r="O6" i="7"/>
  <c r="J6" i="7" s="1"/>
  <c r="K6" i="7" s="1"/>
  <c r="O7" i="7"/>
  <c r="J7" i="7" s="1"/>
  <c r="K7" i="7" s="1"/>
  <c r="X10" i="7"/>
  <c r="J10" i="7" s="1"/>
  <c r="K10" i="7" s="1"/>
  <c r="J15" i="7"/>
  <c r="K15" i="7" s="1"/>
  <c r="O5" i="7"/>
  <c r="J5" i="7" s="1"/>
  <c r="K5" i="7" s="1"/>
  <c r="O3" i="8"/>
  <c r="J3" i="8" s="1"/>
  <c r="K3" i="8" s="1"/>
  <c r="O16" i="7"/>
  <c r="J16" i="7" s="1"/>
  <c r="K16" i="7" s="1"/>
  <c r="Z2" i="7"/>
  <c r="Q16" i="8"/>
  <c r="O9" i="8"/>
  <c r="J9" i="8" s="1"/>
  <c r="K9" i="8" s="1"/>
  <c r="X17" i="7"/>
  <c r="O8" i="7"/>
  <c r="J8" i="7" s="1"/>
  <c r="K8" i="7" s="1"/>
  <c r="X14" i="8"/>
  <c r="X9" i="7"/>
  <c r="J9" i="7" s="1"/>
  <c r="K9" i="7" s="1"/>
  <c r="O12" i="7"/>
  <c r="J12" i="7" s="1"/>
  <c r="K12" i="7" s="1"/>
  <c r="X13" i="8"/>
  <c r="J13" i="8" s="1"/>
  <c r="K13" i="8" s="1"/>
  <c r="O7" i="8"/>
  <c r="J7" i="8" s="1"/>
  <c r="K7" i="8" s="1"/>
  <c r="Y8" i="8"/>
  <c r="N19" i="18" s="1"/>
  <c r="X3" i="7"/>
  <c r="J3" i="7" s="1"/>
  <c r="K3" i="7" s="1"/>
  <c r="O14" i="7"/>
  <c r="J14" i="7" s="1"/>
  <c r="K14" i="7" s="1"/>
  <c r="J17" i="7"/>
  <c r="K17" i="7" s="1"/>
  <c r="AA11" i="7"/>
  <c r="X11" i="7"/>
  <c r="X13" i="7"/>
  <c r="J13" i="7" s="1"/>
  <c r="K13" i="7" s="1"/>
  <c r="J14" i="8"/>
  <c r="K14" i="8" s="1"/>
  <c r="O11" i="7"/>
  <c r="J11" i="7" s="1"/>
  <c r="K11" i="7" s="1"/>
  <c r="X15" i="7"/>
  <c r="E59" i="18"/>
  <c r="O4" i="7"/>
  <c r="J4" i="7" s="1"/>
  <c r="K4" i="7" s="1"/>
  <c r="J2" i="7"/>
  <c r="K2" i="7" s="1"/>
  <c r="X2" i="8"/>
  <c r="J2" i="8" s="1"/>
  <c r="K2" i="8" s="1"/>
  <c r="O12" i="8"/>
  <c r="J12" i="8" s="1"/>
  <c r="K12" i="8" s="1"/>
  <c r="J2" i="5"/>
  <c r="K2" i="5" s="1"/>
  <c r="Q2" i="5"/>
  <c r="O6" i="5"/>
  <c r="X7" i="5"/>
  <c r="Z7" i="5" s="1"/>
  <c r="X8" i="5"/>
  <c r="Y8" i="5" s="1"/>
  <c r="H19" i="18" s="1"/>
  <c r="X17" i="5"/>
  <c r="X4" i="5"/>
  <c r="O17" i="5"/>
  <c r="J17" i="5" s="1"/>
  <c r="K17" i="5" s="1"/>
  <c r="X9" i="5"/>
  <c r="Y9" i="5" s="1"/>
  <c r="H20" i="18" s="1"/>
  <c r="X13" i="5"/>
  <c r="X15" i="5"/>
  <c r="X16" i="5"/>
  <c r="Y16" i="5" s="1"/>
  <c r="H27" i="18" s="1"/>
  <c r="X6" i="5"/>
  <c r="O16" i="5"/>
  <c r="O12" i="5"/>
  <c r="J12" i="5" s="1"/>
  <c r="K12" i="5" s="1"/>
  <c r="X10" i="5"/>
  <c r="J10" i="5" s="1"/>
  <c r="K10" i="5" s="1"/>
  <c r="O15" i="5"/>
  <c r="J15" i="5" s="1"/>
  <c r="K15" i="5" s="1"/>
  <c r="O9" i="5"/>
  <c r="J9" i="5" s="1"/>
  <c r="K9" i="5" s="1"/>
  <c r="O13" i="5"/>
  <c r="O5" i="5"/>
  <c r="J5" i="5" s="1"/>
  <c r="K5" i="5" s="1"/>
  <c r="O3" i="5"/>
  <c r="X3" i="5"/>
  <c r="Z3" i="5" s="1"/>
  <c r="O7" i="5"/>
  <c r="O8" i="5"/>
  <c r="J8" i="5" s="1"/>
  <c r="K8" i="5" s="1"/>
  <c r="O4" i="5"/>
  <c r="M63" i="18"/>
  <c r="N64" i="18"/>
  <c r="N62" i="18"/>
  <c r="N57" i="18"/>
  <c r="N68" i="18"/>
  <c r="N66" i="18"/>
  <c r="N67" i="18"/>
  <c r="N59" i="18"/>
  <c r="N58" i="18"/>
  <c r="N65" i="18"/>
  <c r="M61" i="18"/>
  <c r="N60" i="18"/>
  <c r="M65" i="18"/>
  <c r="N47" i="18"/>
  <c r="M44" i="18"/>
  <c r="N43" i="18"/>
  <c r="N44" i="18"/>
  <c r="M40" i="18"/>
  <c r="N42" i="18"/>
  <c r="M49" i="18"/>
  <c r="M38" i="18"/>
  <c r="N45" i="18"/>
  <c r="M41" i="18"/>
  <c r="N35" i="18"/>
  <c r="Q13" i="8"/>
  <c r="P13" i="8"/>
  <c r="M24" i="18" s="1"/>
  <c r="Z7" i="8"/>
  <c r="Y7" i="8"/>
  <c r="N18" i="18" s="1"/>
  <c r="Z5" i="8"/>
  <c r="Y5" i="8"/>
  <c r="N16" i="18" s="1"/>
  <c r="Q8" i="8"/>
  <c r="P8" i="8"/>
  <c r="M19" i="18" s="1"/>
  <c r="Y14" i="8"/>
  <c r="N25" i="18" s="1"/>
  <c r="Z14" i="8"/>
  <c r="Z4" i="8"/>
  <c r="Y4" i="8"/>
  <c r="N15" i="18" s="1"/>
  <c r="Z15" i="8"/>
  <c r="Y15" i="8"/>
  <c r="N26" i="18" s="1"/>
  <c r="Z11" i="8"/>
  <c r="Y11" i="8"/>
  <c r="N22" i="18" s="1"/>
  <c r="Z16" i="8"/>
  <c r="Y16" i="8"/>
  <c r="N27" i="18" s="1"/>
  <c r="Y2" i="8"/>
  <c r="N13" i="18" s="1"/>
  <c r="AH13" i="18" s="1"/>
  <c r="Z2" i="8"/>
  <c r="Z12" i="8"/>
  <c r="Y12" i="8"/>
  <c r="N23" i="18" s="1"/>
  <c r="Z17" i="8"/>
  <c r="Y17" i="8"/>
  <c r="N28" i="18" s="1"/>
  <c r="AH14" i="18" s="1"/>
  <c r="P2" i="8"/>
  <c r="M13" i="18" s="1"/>
  <c r="AE13" i="18" s="1"/>
  <c r="Q2" i="8"/>
  <c r="P6" i="8"/>
  <c r="M17" i="18" s="1"/>
  <c r="Q6" i="8"/>
  <c r="Z9" i="8"/>
  <c r="Y9" i="8"/>
  <c r="N20" i="18" s="1"/>
  <c r="Y10" i="8"/>
  <c r="N21" i="18" s="1"/>
  <c r="Z10" i="8"/>
  <c r="R17" i="7"/>
  <c r="P17" i="7"/>
  <c r="G72" i="18" s="1"/>
  <c r="Q17" i="7"/>
  <c r="R8" i="7"/>
  <c r="P8" i="7"/>
  <c r="G63" i="18" s="1"/>
  <c r="Q8" i="7"/>
  <c r="F68" i="18"/>
  <c r="Y6" i="7"/>
  <c r="H61" i="18" s="1"/>
  <c r="Z6" i="7"/>
  <c r="F62" i="18"/>
  <c r="F65" i="18"/>
  <c r="Y4" i="7"/>
  <c r="H59" i="18" s="1"/>
  <c r="Z4" i="7"/>
  <c r="E67" i="18"/>
  <c r="F72" i="18"/>
  <c r="AC2" i="7"/>
  <c r="AD2" i="7" s="1"/>
  <c r="E65" i="18"/>
  <c r="R15" i="7"/>
  <c r="T15" i="7" s="1"/>
  <c r="P15" i="7"/>
  <c r="G70" i="18" s="1"/>
  <c r="Q15" i="7"/>
  <c r="AA4" i="7"/>
  <c r="Z11" i="7"/>
  <c r="Y11" i="7"/>
  <c r="H66" i="18" s="1"/>
  <c r="E64" i="18"/>
  <c r="E60" i="18"/>
  <c r="AA6" i="7"/>
  <c r="AC6" i="7" s="1"/>
  <c r="F69" i="18"/>
  <c r="R3" i="7"/>
  <c r="P3" i="7"/>
  <c r="G58" i="18" s="1"/>
  <c r="Q3" i="7"/>
  <c r="E68" i="18"/>
  <c r="R2" i="7"/>
  <c r="S2" i="7" s="1"/>
  <c r="P2" i="7"/>
  <c r="G57" i="18" s="1"/>
  <c r="Q2" i="7"/>
  <c r="Y5" i="5"/>
  <c r="H16" i="18" s="1"/>
  <c r="Z5" i="5"/>
  <c r="Q10" i="5"/>
  <c r="P10" i="5"/>
  <c r="G21" i="18" s="1"/>
  <c r="Z16" i="5"/>
  <c r="Z14" i="5"/>
  <c r="Y14" i="5"/>
  <c r="H25" i="18" s="1"/>
  <c r="Q3" i="5"/>
  <c r="P3" i="5"/>
  <c r="G14" i="18" s="1"/>
  <c r="AC4" i="5"/>
  <c r="K15" i="18" s="1"/>
  <c r="L15" i="18" s="1"/>
  <c r="P2" i="5"/>
  <c r="G13" i="18" s="1"/>
  <c r="Z15" i="5"/>
  <c r="Y15" i="5"/>
  <c r="H26" i="18" s="1"/>
  <c r="Z8" i="5"/>
  <c r="Q11" i="5"/>
  <c r="P11" i="5"/>
  <c r="G22" i="18" s="1"/>
  <c r="Z2" i="5"/>
  <c r="Y2" i="5"/>
  <c r="H13" i="18" s="1"/>
  <c r="O61" i="18"/>
  <c r="P61" i="18" s="1"/>
  <c r="Q58" i="18"/>
  <c r="R58" i="18" s="1"/>
  <c r="Q67" i="18"/>
  <c r="R67" i="18" s="1"/>
  <c r="Q57" i="18"/>
  <c r="R57" i="18" s="1"/>
  <c r="O65" i="18"/>
  <c r="P65" i="18" s="1"/>
  <c r="O59" i="18"/>
  <c r="P59" i="18" s="1"/>
  <c r="O68" i="18"/>
  <c r="P68" i="18" s="1"/>
  <c r="O67" i="18"/>
  <c r="P67" i="18" s="1"/>
  <c r="O64" i="18"/>
  <c r="P64" i="18" s="1"/>
  <c r="Q62" i="18"/>
  <c r="R62" i="18" s="1"/>
  <c r="O57" i="18"/>
  <c r="P57" i="18" s="1"/>
  <c r="Q66" i="18"/>
  <c r="R66" i="18" s="1"/>
  <c r="Q65" i="18"/>
  <c r="R65" i="18" s="1"/>
  <c r="O60" i="18"/>
  <c r="P60" i="18" s="1"/>
  <c r="Q68" i="18"/>
  <c r="R68" i="18" s="1"/>
  <c r="O62" i="18"/>
  <c r="P62" i="18" s="1"/>
  <c r="Q64" i="18"/>
  <c r="R64" i="18" s="1"/>
  <c r="Q59" i="18"/>
  <c r="R59" i="18" s="1"/>
  <c r="Q60" i="18"/>
  <c r="R60" i="18" s="1"/>
  <c r="Q40" i="18"/>
  <c r="R40" i="18" s="1"/>
  <c r="O35" i="18"/>
  <c r="P35" i="18" s="1"/>
  <c r="Q42" i="18"/>
  <c r="R42" i="18" s="1"/>
  <c r="Q41" i="18"/>
  <c r="R41" i="18" s="1"/>
  <c r="O39" i="18"/>
  <c r="P39" i="18" s="1"/>
  <c r="O43" i="18"/>
  <c r="P43" i="18" s="1"/>
  <c r="O42" i="18"/>
  <c r="P42" i="18" s="1"/>
  <c r="Q43" i="18"/>
  <c r="R43" i="18" s="1"/>
  <c r="T17" i="8"/>
  <c r="O28" i="18" s="1"/>
  <c r="P28" i="18" s="1"/>
  <c r="U2" i="8"/>
  <c r="O13" i="18"/>
  <c r="P13" i="18" s="1"/>
  <c r="U12" i="8"/>
  <c r="O23" i="18"/>
  <c r="P23" i="18" s="1"/>
  <c r="AD12" i="8"/>
  <c r="Q23" i="18"/>
  <c r="R23" i="18" s="1"/>
  <c r="AD4" i="8"/>
  <c r="Q15" i="18"/>
  <c r="R15" i="18" s="1"/>
  <c r="AD17" i="8"/>
  <c r="Q28" i="18"/>
  <c r="R28" i="18" s="1"/>
  <c r="U7" i="8"/>
  <c r="O18" i="18"/>
  <c r="P18" i="18" s="1"/>
  <c r="AD10" i="8"/>
  <c r="Q21" i="18"/>
  <c r="R21" i="18" s="1"/>
  <c r="AD11" i="8"/>
  <c r="Q22" i="18"/>
  <c r="R22" i="18" s="1"/>
  <c r="AD15" i="8"/>
  <c r="Q26" i="18"/>
  <c r="R26" i="18" s="1"/>
  <c r="AD5" i="8"/>
  <c r="Q16" i="18"/>
  <c r="R16" i="18" s="1"/>
  <c r="AD9" i="8"/>
  <c r="Q20" i="18"/>
  <c r="R20" i="18" s="1"/>
  <c r="AD6" i="8"/>
  <c r="Q17" i="18"/>
  <c r="R17" i="18" s="1"/>
  <c r="U4" i="8"/>
  <c r="O15" i="18"/>
  <c r="P15" i="18" s="1"/>
  <c r="AD8" i="8"/>
  <c r="Q19" i="18"/>
  <c r="R19" i="18" s="1"/>
  <c r="AD2" i="8"/>
  <c r="Q13" i="18"/>
  <c r="R13" i="18" s="1"/>
  <c r="U17" i="8"/>
  <c r="AE14" i="18"/>
  <c r="AG14" i="18"/>
  <c r="E63" i="18"/>
  <c r="E70" i="18"/>
  <c r="F64" i="18"/>
  <c r="E66" i="18"/>
  <c r="F70" i="18"/>
  <c r="E61" i="18"/>
  <c r="E58" i="18"/>
  <c r="F61" i="18"/>
  <c r="F66" i="18"/>
  <c r="F67" i="18"/>
  <c r="F59" i="18"/>
  <c r="F60" i="18"/>
  <c r="K57" i="18"/>
  <c r="L57" i="18" s="1"/>
  <c r="F63" i="18"/>
  <c r="E72" i="18"/>
  <c r="E62" i="18"/>
  <c r="F71" i="18"/>
  <c r="I38" i="18"/>
  <c r="J38" i="18" s="1"/>
  <c r="I49" i="18"/>
  <c r="J49" i="18" s="1"/>
  <c r="K44" i="18"/>
  <c r="L44" i="18" s="1"/>
  <c r="K49" i="18"/>
  <c r="L49" i="18" s="1"/>
  <c r="I35" i="18"/>
  <c r="J35" i="18" s="1"/>
  <c r="H22" i="18"/>
  <c r="S4" i="5"/>
  <c r="T16" i="5"/>
  <c r="E14" i="18"/>
  <c r="AD14" i="5"/>
  <c r="K25" i="18"/>
  <c r="L25" i="18" s="1"/>
  <c r="G25" i="18"/>
  <c r="E21" i="18"/>
  <c r="F17" i="18"/>
  <c r="F26" i="18"/>
  <c r="U2" i="5"/>
  <c r="I13" i="18"/>
  <c r="J13" i="18" s="1"/>
  <c r="F19" i="18"/>
  <c r="F23" i="18"/>
  <c r="F28" i="18"/>
  <c r="E18" i="18"/>
  <c r="E26" i="18"/>
  <c r="E20" i="18"/>
  <c r="U11" i="5"/>
  <c r="I22" i="18"/>
  <c r="J22" i="18" s="1"/>
  <c r="F27" i="18"/>
  <c r="F20" i="18"/>
  <c r="AB13" i="5"/>
  <c r="F24" i="18"/>
  <c r="E15" i="18"/>
  <c r="F14" i="18"/>
  <c r="F18" i="18"/>
  <c r="E28" i="18"/>
  <c r="E17" i="18"/>
  <c r="F21" i="18"/>
  <c r="E19" i="18"/>
  <c r="AB5" i="5"/>
  <c r="F16" i="18"/>
  <c r="T13" i="5"/>
  <c r="E24" i="18"/>
  <c r="E16" i="18"/>
  <c r="E27" i="18"/>
  <c r="F15" i="18"/>
  <c r="AC13" i="5"/>
  <c r="S11" i="5"/>
  <c r="AC6" i="5"/>
  <c r="S3" i="5"/>
  <c r="S7" i="5"/>
  <c r="AB4" i="5"/>
  <c r="T14" i="5"/>
  <c r="AB15" i="5"/>
  <c r="AC10" i="5"/>
  <c r="M71" i="18"/>
  <c r="N69" i="18"/>
  <c r="N70" i="18"/>
  <c r="M70" i="18"/>
  <c r="M72" i="18"/>
  <c r="N38" i="18"/>
  <c r="N46" i="18"/>
  <c r="M36" i="18"/>
  <c r="M48" i="18"/>
  <c r="M50" i="18"/>
  <c r="M37" i="18"/>
  <c r="AB13" i="8"/>
  <c r="AC13" i="8"/>
  <c r="S15" i="8"/>
  <c r="T15" i="8"/>
  <c r="AB16" i="8"/>
  <c r="AC16" i="8"/>
  <c r="S9" i="8"/>
  <c r="T9" i="8"/>
  <c r="T6" i="8"/>
  <c r="S6" i="8"/>
  <c r="T8" i="8"/>
  <c r="S8" i="8"/>
  <c r="T5" i="8"/>
  <c r="S5" i="8"/>
  <c r="T10" i="8"/>
  <c r="S10" i="8"/>
  <c r="T16" i="8"/>
  <c r="S16" i="8"/>
  <c r="T14" i="8"/>
  <c r="S14" i="8"/>
  <c r="T11" i="8"/>
  <c r="S11" i="8"/>
  <c r="AC8" i="5"/>
  <c r="AB6" i="5"/>
  <c r="AB11" i="5"/>
  <c r="AC11" i="5"/>
  <c r="T9" i="5"/>
  <c r="S9" i="5"/>
  <c r="AB12" i="5"/>
  <c r="AC12" i="5"/>
  <c r="S12" i="5"/>
  <c r="T12" i="5"/>
  <c r="T7" i="5"/>
  <c r="AB2" i="5"/>
  <c r="AC2" i="5"/>
  <c r="AD4" i="5" l="1"/>
  <c r="J4" i="5"/>
  <c r="K4" i="5" s="1"/>
  <c r="Q4" i="5"/>
  <c r="J3" i="5"/>
  <c r="K3" i="5" s="1"/>
  <c r="K18" i="5" s="1"/>
  <c r="Q17" i="5"/>
  <c r="P8" i="5"/>
  <c r="G19" i="18" s="1"/>
  <c r="Y7" i="5"/>
  <c r="H18" i="18" s="1"/>
  <c r="P12" i="8"/>
  <c r="M23" i="18" s="1"/>
  <c r="J7" i="5"/>
  <c r="K7" i="5" s="1"/>
  <c r="J6" i="5"/>
  <c r="K6" i="5" s="1"/>
  <c r="K18" i="8"/>
  <c r="P17" i="5"/>
  <c r="G28" i="18" s="1"/>
  <c r="Q8" i="5"/>
  <c r="Q12" i="8"/>
  <c r="J16" i="5"/>
  <c r="K16" i="5" s="1"/>
  <c r="K18" i="7"/>
  <c r="AF14" i="18"/>
  <c r="AG13" i="18"/>
  <c r="AF13" i="18"/>
  <c r="S15" i="7"/>
  <c r="AB6" i="7"/>
  <c r="T2" i="7"/>
  <c r="U2" i="7" s="1"/>
  <c r="P13" i="5"/>
  <c r="G24" i="18" s="1"/>
  <c r="J13" i="5"/>
  <c r="K13" i="5" s="1"/>
  <c r="Z9" i="5"/>
  <c r="Y3" i="5"/>
  <c r="H14" i="18" s="1"/>
  <c r="Q13" i="5"/>
  <c r="M57" i="18"/>
  <c r="N63" i="18"/>
  <c r="N71" i="18"/>
  <c r="N61" i="18"/>
  <c r="N72" i="18"/>
  <c r="M66" i="18"/>
  <c r="O66" i="18"/>
  <c r="P66" i="18" s="1"/>
  <c r="M69" i="18"/>
  <c r="N36" i="18"/>
  <c r="N50" i="18"/>
  <c r="M43" i="18"/>
  <c r="M46" i="18"/>
  <c r="N49" i="18"/>
  <c r="M47" i="18"/>
  <c r="M45" i="18"/>
  <c r="O47" i="18"/>
  <c r="P47" i="18" s="1"/>
  <c r="N37" i="18"/>
  <c r="M39" i="18"/>
  <c r="N39" i="18"/>
  <c r="N40" i="18"/>
  <c r="N48" i="18"/>
  <c r="Y13" i="8"/>
  <c r="N24" i="18" s="1"/>
  <c r="Z13" i="8"/>
  <c r="P9" i="8"/>
  <c r="M20" i="18" s="1"/>
  <c r="Q9" i="8"/>
  <c r="P14" i="8"/>
  <c r="M25" i="18" s="1"/>
  <c r="Q14" i="8"/>
  <c r="Q3" i="8"/>
  <c r="P3" i="8"/>
  <c r="M14" i="18" s="1"/>
  <c r="Q7" i="8"/>
  <c r="P7" i="8"/>
  <c r="M18" i="18" s="1"/>
  <c r="Z3" i="8"/>
  <c r="Y3" i="8"/>
  <c r="N14" i="18" s="1"/>
  <c r="Y9" i="7"/>
  <c r="H64" i="18" s="1"/>
  <c r="Z9" i="7"/>
  <c r="AA9" i="7"/>
  <c r="Z8" i="7"/>
  <c r="Y8" i="7"/>
  <c r="H63" i="18" s="1"/>
  <c r="AA8" i="7"/>
  <c r="AC8" i="7" s="1"/>
  <c r="K63" i="18" s="1"/>
  <c r="L63" i="18" s="1"/>
  <c r="R16" i="7"/>
  <c r="P16" i="7"/>
  <c r="G71" i="18" s="1"/>
  <c r="Q16" i="7"/>
  <c r="Z5" i="7"/>
  <c r="Y5" i="7"/>
  <c r="H60" i="18" s="1"/>
  <c r="AA5" i="7"/>
  <c r="AC5" i="7" s="1"/>
  <c r="Z16" i="7"/>
  <c r="Y16" i="7"/>
  <c r="H71" i="18" s="1"/>
  <c r="AA16" i="7"/>
  <c r="Y7" i="7"/>
  <c r="H62" i="18" s="1"/>
  <c r="Z7" i="7"/>
  <c r="AA7" i="7"/>
  <c r="AB7" i="7" s="1"/>
  <c r="Y13" i="7"/>
  <c r="H68" i="18" s="1"/>
  <c r="Z13" i="7"/>
  <c r="AA13" i="7"/>
  <c r="Z3" i="7"/>
  <c r="Y3" i="7"/>
  <c r="H58" i="18" s="1"/>
  <c r="AA3" i="7"/>
  <c r="R6" i="7"/>
  <c r="T6" i="7" s="1"/>
  <c r="P6" i="7"/>
  <c r="G61" i="18" s="1"/>
  <c r="Q6" i="7"/>
  <c r="Y12" i="7"/>
  <c r="H67" i="18" s="1"/>
  <c r="Z12" i="7"/>
  <c r="AA12" i="7"/>
  <c r="AB12" i="7" s="1"/>
  <c r="R7" i="7"/>
  <c r="S7" i="7" s="1"/>
  <c r="P7" i="7"/>
  <c r="G62" i="18" s="1"/>
  <c r="Q7" i="7"/>
  <c r="R5" i="7"/>
  <c r="P5" i="7"/>
  <c r="G60" i="18" s="1"/>
  <c r="Q5" i="7"/>
  <c r="Y15" i="7"/>
  <c r="H70" i="18" s="1"/>
  <c r="Z15" i="7"/>
  <c r="AA15" i="7"/>
  <c r="AB15" i="7" s="1"/>
  <c r="R10" i="7"/>
  <c r="T10" i="7" s="1"/>
  <c r="P10" i="7"/>
  <c r="G65" i="18" s="1"/>
  <c r="Q10" i="7"/>
  <c r="Y17" i="7"/>
  <c r="H72" i="18" s="1"/>
  <c r="Z17" i="7"/>
  <c r="AA17" i="7"/>
  <c r="AC17" i="7" s="1"/>
  <c r="R14" i="7"/>
  <c r="P14" i="7"/>
  <c r="G69" i="18" s="1"/>
  <c r="Q14" i="7"/>
  <c r="Z14" i="7"/>
  <c r="Y14" i="7"/>
  <c r="H69" i="18" s="1"/>
  <c r="AA14" i="7"/>
  <c r="Y10" i="7"/>
  <c r="H65" i="18" s="1"/>
  <c r="Z10" i="7"/>
  <c r="AA10" i="7"/>
  <c r="AB10" i="7" s="1"/>
  <c r="R13" i="7"/>
  <c r="P13" i="7"/>
  <c r="G68" i="18" s="1"/>
  <c r="Q13" i="7"/>
  <c r="R4" i="7"/>
  <c r="P4" i="7"/>
  <c r="G59" i="18" s="1"/>
  <c r="Q4" i="7"/>
  <c r="R9" i="7"/>
  <c r="P9" i="7"/>
  <c r="G64" i="18" s="1"/>
  <c r="Q9" i="7"/>
  <c r="R12" i="7"/>
  <c r="P12" i="7"/>
  <c r="G67" i="18" s="1"/>
  <c r="Q12" i="7"/>
  <c r="R11" i="7"/>
  <c r="P11" i="7"/>
  <c r="G66" i="18" s="1"/>
  <c r="Q11" i="7"/>
  <c r="Z10" i="5"/>
  <c r="Y10" i="5"/>
  <c r="H21" i="18" s="1"/>
  <c r="Q6" i="5"/>
  <c r="P6" i="5"/>
  <c r="G17" i="18" s="1"/>
  <c r="Q12" i="5"/>
  <c r="P12" i="5"/>
  <c r="G23" i="18" s="1"/>
  <c r="Y17" i="5"/>
  <c r="H28" i="18" s="1"/>
  <c r="Z17" i="5"/>
  <c r="P5" i="5"/>
  <c r="G16" i="18" s="1"/>
  <c r="Q5" i="5"/>
  <c r="Q16" i="5"/>
  <c r="P16" i="5"/>
  <c r="G27" i="18" s="1"/>
  <c r="P4" i="5"/>
  <c r="G15" i="18" s="1"/>
  <c r="Y13" i="5"/>
  <c r="H24" i="18" s="1"/>
  <c r="Z13" i="5"/>
  <c r="Z4" i="5"/>
  <c r="Y4" i="5"/>
  <c r="H15" i="18" s="1"/>
  <c r="Q9" i="5"/>
  <c r="P9" i="5"/>
  <c r="G20" i="18" s="1"/>
  <c r="Z12" i="5"/>
  <c r="Y12" i="5"/>
  <c r="H23" i="18" s="1"/>
  <c r="Q15" i="5"/>
  <c r="P15" i="5"/>
  <c r="G26" i="18" s="1"/>
  <c r="Q7" i="5"/>
  <c r="P7" i="5"/>
  <c r="G18" i="18" s="1"/>
  <c r="Z6" i="5"/>
  <c r="Y6" i="5"/>
  <c r="H17" i="18" s="1"/>
  <c r="O69" i="18"/>
  <c r="P69" i="18" s="1"/>
  <c r="O58" i="18"/>
  <c r="P58" i="18" s="1"/>
  <c r="O71" i="18"/>
  <c r="P71" i="18" s="1"/>
  <c r="O72" i="18"/>
  <c r="P72" i="18" s="1"/>
  <c r="O70" i="18"/>
  <c r="P70" i="18" s="1"/>
  <c r="Q71" i="18"/>
  <c r="R71" i="18" s="1"/>
  <c r="Q70" i="18"/>
  <c r="R70" i="18" s="1"/>
  <c r="Q72" i="18"/>
  <c r="R72" i="18" s="1"/>
  <c r="Q69" i="18"/>
  <c r="R69" i="18" s="1"/>
  <c r="O36" i="18"/>
  <c r="P36" i="18" s="1"/>
  <c r="O40" i="18"/>
  <c r="P40" i="18" s="1"/>
  <c r="O49" i="18"/>
  <c r="P49" i="18" s="1"/>
  <c r="Q45" i="18"/>
  <c r="R45" i="18" s="1"/>
  <c r="Q44" i="18"/>
  <c r="R44" i="18" s="1"/>
  <c r="Q36" i="18"/>
  <c r="R36" i="18" s="1"/>
  <c r="O41" i="18"/>
  <c r="P41" i="18" s="1"/>
  <c r="O45" i="18"/>
  <c r="P45" i="18" s="1"/>
  <c r="Q49" i="18"/>
  <c r="R49" i="18" s="1"/>
  <c r="Q47" i="18"/>
  <c r="R47" i="18" s="1"/>
  <c r="Q35" i="18"/>
  <c r="R35" i="18" s="1"/>
  <c r="O46" i="18"/>
  <c r="P46" i="18" s="1"/>
  <c r="O50" i="18"/>
  <c r="P50" i="18" s="1"/>
  <c r="Q37" i="18"/>
  <c r="R37" i="18" s="1"/>
  <c r="O44" i="18"/>
  <c r="P44" i="18" s="1"/>
  <c r="AB7" i="8"/>
  <c r="AC7" i="8"/>
  <c r="S3" i="8"/>
  <c r="T3" i="8"/>
  <c r="U16" i="8"/>
  <c r="O27" i="18"/>
  <c r="P27" i="18" s="1"/>
  <c r="U10" i="8"/>
  <c r="O21" i="18"/>
  <c r="P21" i="18" s="1"/>
  <c r="U9" i="8"/>
  <c r="O20" i="18"/>
  <c r="P20" i="18" s="1"/>
  <c r="AL13" i="18"/>
  <c r="AJ13" i="18"/>
  <c r="AL14" i="18"/>
  <c r="AJ14" i="18"/>
  <c r="AD16" i="8"/>
  <c r="Q27" i="18"/>
  <c r="R27" i="18" s="1"/>
  <c r="AK14" i="18"/>
  <c r="AI14" i="18"/>
  <c r="AB3" i="8"/>
  <c r="AC3" i="8"/>
  <c r="AI13" i="18"/>
  <c r="AK13" i="18"/>
  <c r="U8" i="8"/>
  <c r="O19" i="18"/>
  <c r="P19" i="18" s="1"/>
  <c r="U11" i="8"/>
  <c r="O22" i="18"/>
  <c r="P22" i="18" s="1"/>
  <c r="U14" i="8"/>
  <c r="O25" i="18"/>
  <c r="P25" i="18" s="1"/>
  <c r="U5" i="8"/>
  <c r="O16" i="18"/>
  <c r="P16" i="18" s="1"/>
  <c r="U6" i="8"/>
  <c r="O17" i="18"/>
  <c r="P17" i="18" s="1"/>
  <c r="U15" i="8"/>
  <c r="O26" i="18"/>
  <c r="P26" i="18" s="1"/>
  <c r="AD13" i="8"/>
  <c r="Q24" i="18"/>
  <c r="R24" i="18" s="1"/>
  <c r="AB8" i="7"/>
  <c r="S3" i="7"/>
  <c r="T3" i="7"/>
  <c r="AD6" i="7"/>
  <c r="K61" i="18"/>
  <c r="L61" i="18" s="1"/>
  <c r="U15" i="7"/>
  <c r="I70" i="18"/>
  <c r="J70" i="18" s="1"/>
  <c r="AC16" i="7"/>
  <c r="AB16" i="7"/>
  <c r="AB4" i="7"/>
  <c r="AC4" i="7"/>
  <c r="K37" i="18"/>
  <c r="L37" i="18" s="1"/>
  <c r="K36" i="18"/>
  <c r="L36" i="18" s="1"/>
  <c r="K45" i="18"/>
  <c r="L45" i="18" s="1"/>
  <c r="K38" i="18"/>
  <c r="L38" i="18" s="1"/>
  <c r="K47" i="18"/>
  <c r="L47" i="18" s="1"/>
  <c r="K42" i="18"/>
  <c r="L42" i="18" s="1"/>
  <c r="K35" i="18"/>
  <c r="L35" i="18" s="1"/>
  <c r="I43" i="18"/>
  <c r="J43" i="18" s="1"/>
  <c r="I46" i="18"/>
  <c r="J46" i="18" s="1"/>
  <c r="I44" i="18"/>
  <c r="J44" i="18" s="1"/>
  <c r="I36" i="18"/>
  <c r="J36" i="18" s="1"/>
  <c r="I37" i="18"/>
  <c r="J37" i="18" s="1"/>
  <c r="K48" i="18"/>
  <c r="L48" i="18" s="1"/>
  <c r="U16" i="5"/>
  <c r="I27" i="18"/>
  <c r="J27" i="18" s="1"/>
  <c r="S16" i="5"/>
  <c r="T4" i="5"/>
  <c r="U4" i="5" s="1"/>
  <c r="AC5" i="5"/>
  <c r="K16" i="18" s="1"/>
  <c r="L16" i="18" s="1"/>
  <c r="AD2" i="5"/>
  <c r="K13" i="18"/>
  <c r="L13" i="18" s="1"/>
  <c r="U12" i="5"/>
  <c r="I23" i="18"/>
  <c r="J23" i="18" s="1"/>
  <c r="AD8" i="5"/>
  <c r="K19" i="18"/>
  <c r="L19" i="18" s="1"/>
  <c r="AD10" i="5"/>
  <c r="K21" i="18"/>
  <c r="L21" i="18" s="1"/>
  <c r="AD6" i="5"/>
  <c r="K17" i="18"/>
  <c r="L17" i="18" s="1"/>
  <c r="S13" i="5"/>
  <c r="U7" i="5"/>
  <c r="I18" i="18"/>
  <c r="J18" i="18" s="1"/>
  <c r="T3" i="5"/>
  <c r="AD12" i="5"/>
  <c r="K23" i="18"/>
  <c r="L23" i="18" s="1"/>
  <c r="AC15" i="5"/>
  <c r="U14" i="5"/>
  <c r="I25" i="18"/>
  <c r="J25" i="18" s="1"/>
  <c r="AD13" i="5"/>
  <c r="K24" i="18"/>
  <c r="L24" i="18" s="1"/>
  <c r="I15" i="18"/>
  <c r="J15" i="18" s="1"/>
  <c r="U9" i="5"/>
  <c r="I20" i="18"/>
  <c r="J20" i="18" s="1"/>
  <c r="AD11" i="5"/>
  <c r="K22" i="18"/>
  <c r="L22" i="18" s="1"/>
  <c r="T5" i="5"/>
  <c r="S5" i="5"/>
  <c r="U13" i="5"/>
  <c r="I24" i="18"/>
  <c r="J24" i="18" s="1"/>
  <c r="AB10" i="5"/>
  <c r="AB16" i="5"/>
  <c r="AC16" i="5"/>
  <c r="AB8" i="5"/>
  <c r="AB14" i="8"/>
  <c r="AC14" i="8"/>
  <c r="T13" i="8"/>
  <c r="S13" i="8"/>
  <c r="AC7" i="7"/>
  <c r="T8" i="7"/>
  <c r="S8" i="7"/>
  <c r="AC11" i="7"/>
  <c r="AB11" i="7"/>
  <c r="T17" i="7"/>
  <c r="S17" i="7"/>
  <c r="AC9" i="5"/>
  <c r="AB9" i="5"/>
  <c r="S15" i="5"/>
  <c r="T15" i="5"/>
  <c r="AB3" i="5"/>
  <c r="AC3" i="5"/>
  <c r="T17" i="5"/>
  <c r="S17" i="5"/>
  <c r="T8" i="5"/>
  <c r="S8" i="5"/>
  <c r="AB7" i="5"/>
  <c r="AC7" i="5"/>
  <c r="T10" i="5"/>
  <c r="S10" i="5"/>
  <c r="S6" i="5"/>
  <c r="T6" i="5"/>
  <c r="AC17" i="5"/>
  <c r="AB17" i="5"/>
  <c r="AD8" i="7" l="1"/>
  <c r="Z18" i="8"/>
  <c r="Z19" i="8" s="1"/>
  <c r="AC10" i="7"/>
  <c r="K65" i="18" s="1"/>
  <c r="L65" i="18" s="1"/>
  <c r="AC12" i="7"/>
  <c r="AD12" i="7" s="1"/>
  <c r="Q18" i="8"/>
  <c r="Q19" i="8" s="1"/>
  <c r="H20" i="8" s="1"/>
  <c r="AB17" i="7"/>
  <c r="S6" i="7"/>
  <c r="I57" i="18"/>
  <c r="J57" i="18" s="1"/>
  <c r="T7" i="7"/>
  <c r="Z18" i="7"/>
  <c r="Z19" i="7" s="1"/>
  <c r="AC15" i="7"/>
  <c r="K70" i="18" s="1"/>
  <c r="L70" i="18" s="1"/>
  <c r="Q18" i="7"/>
  <c r="Q19" i="7" s="1"/>
  <c r="Q18" i="5"/>
  <c r="Q19" i="5" s="1"/>
  <c r="H19" i="8"/>
  <c r="AC3" i="7"/>
  <c r="AB3" i="7"/>
  <c r="S11" i="7"/>
  <c r="T11" i="7"/>
  <c r="T13" i="7"/>
  <c r="S13" i="7"/>
  <c r="AC14" i="7"/>
  <c r="AB14" i="7"/>
  <c r="S16" i="7"/>
  <c r="T16" i="7"/>
  <c r="AB9" i="7"/>
  <c r="AC9" i="7"/>
  <c r="T12" i="7"/>
  <c r="S12" i="7"/>
  <c r="S10" i="7"/>
  <c r="AB5" i="7"/>
  <c r="T4" i="7"/>
  <c r="S4" i="7"/>
  <c r="T14" i="7"/>
  <c r="S14" i="7"/>
  <c r="S5" i="7"/>
  <c r="T5" i="7"/>
  <c r="T9" i="7"/>
  <c r="S9" i="7"/>
  <c r="AC13" i="7"/>
  <c r="AB13" i="7"/>
  <c r="Z18" i="5"/>
  <c r="Z19" i="5" s="1"/>
  <c r="Q63" i="18"/>
  <c r="R63" i="18" s="1"/>
  <c r="O63" i="18"/>
  <c r="P63" i="18" s="1"/>
  <c r="Q61" i="18"/>
  <c r="R61" i="18" s="1"/>
  <c r="Q39" i="18"/>
  <c r="R39" i="18" s="1"/>
  <c r="Q38" i="18"/>
  <c r="R38" i="18" s="1"/>
  <c r="O38" i="18"/>
  <c r="P38" i="18" s="1"/>
  <c r="Q50" i="18"/>
  <c r="R50" i="18" s="1"/>
  <c r="Q46" i="18"/>
  <c r="R46" i="18" s="1"/>
  <c r="O48" i="18"/>
  <c r="P48" i="18" s="1"/>
  <c r="O37" i="18"/>
  <c r="P37" i="18" s="1"/>
  <c r="Q48" i="18"/>
  <c r="R48" i="18" s="1"/>
  <c r="U3" i="8"/>
  <c r="O14" i="18"/>
  <c r="P14" i="18" s="1"/>
  <c r="AD7" i="8"/>
  <c r="Q18" i="18"/>
  <c r="R18" i="18" s="1"/>
  <c r="S18" i="8"/>
  <c r="S19" i="8" s="1"/>
  <c r="S20" i="8" s="1"/>
  <c r="AD14" i="8"/>
  <c r="Q25" i="18"/>
  <c r="R25" i="18" s="1"/>
  <c r="U13" i="8"/>
  <c r="O24" i="18"/>
  <c r="P24" i="18" s="1"/>
  <c r="AB18" i="8"/>
  <c r="AB19" i="8" s="1"/>
  <c r="AB20" i="8" s="1"/>
  <c r="AD3" i="8"/>
  <c r="Q14" i="18"/>
  <c r="R14" i="18" s="1"/>
  <c r="K67" i="18"/>
  <c r="L67" i="18" s="1"/>
  <c r="U7" i="7"/>
  <c r="I62" i="18"/>
  <c r="J62" i="18" s="1"/>
  <c r="U8" i="7"/>
  <c r="I63" i="18"/>
  <c r="J63" i="18" s="1"/>
  <c r="AD16" i="7"/>
  <c r="K71" i="18"/>
  <c r="L71" i="18" s="1"/>
  <c r="U3" i="7"/>
  <c r="I58" i="18"/>
  <c r="J58" i="18" s="1"/>
  <c r="U10" i="7"/>
  <c r="I65" i="18"/>
  <c r="J65" i="18" s="1"/>
  <c r="U6" i="7"/>
  <c r="I61" i="18"/>
  <c r="J61" i="18" s="1"/>
  <c r="U17" i="7"/>
  <c r="I72" i="18"/>
  <c r="J72" i="18" s="1"/>
  <c r="AD11" i="7"/>
  <c r="K66" i="18"/>
  <c r="L66" i="18" s="1"/>
  <c r="AD17" i="7"/>
  <c r="K72" i="18"/>
  <c r="L72" i="18" s="1"/>
  <c r="AD5" i="7"/>
  <c r="K60" i="18"/>
  <c r="L60" i="18" s="1"/>
  <c r="AD7" i="7"/>
  <c r="K62" i="18"/>
  <c r="L62" i="18" s="1"/>
  <c r="AD4" i="7"/>
  <c r="K59" i="18"/>
  <c r="L59" i="18" s="1"/>
  <c r="K50" i="18"/>
  <c r="L50" i="18" s="1"/>
  <c r="I42" i="18"/>
  <c r="J42" i="18" s="1"/>
  <c r="K43" i="18"/>
  <c r="L43" i="18" s="1"/>
  <c r="K40" i="18"/>
  <c r="L40" i="18" s="1"/>
  <c r="K39" i="18"/>
  <c r="L39" i="18" s="1"/>
  <c r="I48" i="18"/>
  <c r="J48" i="18" s="1"/>
  <c r="I40" i="18"/>
  <c r="J40" i="18" s="1"/>
  <c r="I47" i="18"/>
  <c r="J47" i="18" s="1"/>
  <c r="I50" i="18"/>
  <c r="J50" i="18" s="1"/>
  <c r="I39" i="18"/>
  <c r="J39" i="18" s="1"/>
  <c r="I41" i="18"/>
  <c r="J41" i="18" s="1"/>
  <c r="K41" i="18"/>
  <c r="L41" i="18" s="1"/>
  <c r="I45" i="18"/>
  <c r="J45" i="18" s="1"/>
  <c r="K46" i="18"/>
  <c r="L46" i="18" s="1"/>
  <c r="AD5" i="5"/>
  <c r="U15" i="5"/>
  <c r="I26" i="18"/>
  <c r="J26" i="18" s="1"/>
  <c r="AD16" i="5"/>
  <c r="K27" i="18"/>
  <c r="L27" i="18" s="1"/>
  <c r="AD7" i="5"/>
  <c r="K18" i="18"/>
  <c r="L18" i="18" s="1"/>
  <c r="U6" i="5"/>
  <c r="I17" i="18"/>
  <c r="J17" i="18" s="1"/>
  <c r="U17" i="5"/>
  <c r="I28" i="18"/>
  <c r="J28" i="18" s="1"/>
  <c r="AD9" i="5"/>
  <c r="K20" i="18"/>
  <c r="L20" i="18" s="1"/>
  <c r="U5" i="5"/>
  <c r="I16" i="18"/>
  <c r="J16" i="18" s="1"/>
  <c r="AD3" i="5"/>
  <c r="K14" i="18"/>
  <c r="L14" i="18" s="1"/>
  <c r="U10" i="5"/>
  <c r="I21" i="18"/>
  <c r="J21" i="18" s="1"/>
  <c r="U8" i="5"/>
  <c r="I19" i="18"/>
  <c r="J19" i="18" s="1"/>
  <c r="AD15" i="5"/>
  <c r="K26" i="18"/>
  <c r="L26" i="18" s="1"/>
  <c r="U3" i="5"/>
  <c r="I14" i="18"/>
  <c r="J14" i="18" s="1"/>
  <c r="AD17" i="5"/>
  <c r="K28" i="18"/>
  <c r="L28" i="18" s="1"/>
  <c r="E32" i="18"/>
  <c r="E33" i="18"/>
  <c r="O51" i="18"/>
  <c r="H21" i="8"/>
  <c r="O7" i="18" s="1"/>
  <c r="AB18" i="5"/>
  <c r="AB19" i="5" s="1"/>
  <c r="AB20" i="5" s="1"/>
  <c r="S18" i="5"/>
  <c r="S19" i="5" s="1"/>
  <c r="AD15" i="7" l="1"/>
  <c r="AD10" i="7"/>
  <c r="H20" i="7"/>
  <c r="E55" i="18" s="1"/>
  <c r="H19" i="7"/>
  <c r="E54" i="18" s="1"/>
  <c r="S18" i="7"/>
  <c r="S19" i="7" s="1"/>
  <c r="AB18" i="7"/>
  <c r="AB19" i="7" s="1"/>
  <c r="AB20" i="7" s="1"/>
  <c r="H19" i="5"/>
  <c r="E10" i="18" s="1"/>
  <c r="H20" i="5"/>
  <c r="E11" i="18" s="1"/>
  <c r="O52" i="18"/>
  <c r="U18" i="8"/>
  <c r="U19" i="8" s="1"/>
  <c r="U9" i="7"/>
  <c r="I64" i="18"/>
  <c r="J64" i="18" s="1"/>
  <c r="I69" i="18"/>
  <c r="J69" i="18" s="1"/>
  <c r="U14" i="7"/>
  <c r="K64" i="18"/>
  <c r="L64" i="18" s="1"/>
  <c r="AD9" i="7"/>
  <c r="AD18" i="7" s="1"/>
  <c r="AD19" i="7" s="1"/>
  <c r="U11" i="7"/>
  <c r="I66" i="18"/>
  <c r="J66" i="18" s="1"/>
  <c r="I60" i="18"/>
  <c r="J60" i="18" s="1"/>
  <c r="U5" i="7"/>
  <c r="U16" i="7"/>
  <c r="I71" i="18"/>
  <c r="J71" i="18" s="1"/>
  <c r="AD14" i="7"/>
  <c r="K69" i="18"/>
  <c r="L69" i="18" s="1"/>
  <c r="AD13" i="7"/>
  <c r="K68" i="18"/>
  <c r="L68" i="18" s="1"/>
  <c r="I59" i="18"/>
  <c r="J59" i="18" s="1"/>
  <c r="U4" i="7"/>
  <c r="I67" i="18"/>
  <c r="J67" i="18" s="1"/>
  <c r="U12" i="7"/>
  <c r="I68" i="18"/>
  <c r="J68" i="18" s="1"/>
  <c r="U13" i="7"/>
  <c r="AD3" i="7"/>
  <c r="K58" i="18"/>
  <c r="L58" i="18" s="1"/>
  <c r="AA33" i="18"/>
  <c r="U33" i="18"/>
  <c r="I33" i="18"/>
  <c r="O33" i="18"/>
  <c r="O30" i="18"/>
  <c r="AD18" i="8"/>
  <c r="AD19" i="8" s="1"/>
  <c r="I30" i="18"/>
  <c r="I29" i="18"/>
  <c r="U18" i="5"/>
  <c r="U19" i="5" s="1"/>
  <c r="AD18" i="5"/>
  <c r="AD19" i="5" s="1"/>
  <c r="O29" i="18"/>
  <c r="S20" i="7"/>
  <c r="S20" i="5"/>
  <c r="H21" i="5"/>
  <c r="U55" i="18" l="1"/>
  <c r="H21" i="7"/>
  <c r="I51" i="18" s="1"/>
  <c r="I55" i="18"/>
  <c r="AA55" i="18"/>
  <c r="O55" i="18"/>
  <c r="U18" i="7"/>
  <c r="U19" i="7" s="1"/>
  <c r="H22" i="7" s="1"/>
  <c r="I52" i="18" s="1"/>
  <c r="U11" i="18"/>
  <c r="AA11" i="18"/>
  <c r="O11" i="18"/>
  <c r="H22" i="8"/>
  <c r="O8" i="18" s="1"/>
  <c r="H22" i="5"/>
  <c r="I7" i="18"/>
  <c r="I8" i="18" l="1"/>
  <c r="I11" i="18" l="1"/>
</calcChain>
</file>

<file path=xl/sharedStrings.xml><?xml version="1.0" encoding="utf-8"?>
<sst xmlns="http://schemas.openxmlformats.org/spreadsheetml/2006/main" count="809" uniqueCount="83">
  <si>
    <t>Run_Number</t>
  </si>
  <si>
    <t>position</t>
  </si>
  <si>
    <t>Temperatures</t>
  </si>
  <si>
    <t>Lpa after CO</t>
  </si>
  <si>
    <t>Lpa after H2O</t>
  </si>
  <si>
    <t>Scan number</t>
  </si>
  <si>
    <t>position (mm)</t>
  </si>
  <si>
    <t>Temp (deg C)</t>
  </si>
  <si>
    <t>δ avg after CO</t>
  </si>
  <si>
    <t>δ avg after H2O</t>
  </si>
  <si>
    <t>lpa avg after CO</t>
  </si>
  <si>
    <t>lpa avg after H2O</t>
  </si>
  <si>
    <r>
      <t xml:space="preserve">Lpa to </t>
    </r>
    <r>
      <rPr>
        <sz val="11"/>
        <color theme="1"/>
        <rFont val="Calibri"/>
        <family val="2"/>
      </rPr>
      <t>δ</t>
    </r>
  </si>
  <si>
    <t>used</t>
  </si>
  <si>
    <t>aref</t>
  </si>
  <si>
    <t>∂a/∂T</t>
  </si>
  <si>
    <t>∂a/∂δ</t>
  </si>
  <si>
    <t>δ to pO2</t>
  </si>
  <si>
    <t>ΔHox</t>
  </si>
  <si>
    <t>ΔSox</t>
  </si>
  <si>
    <t>ΔHi</t>
  </si>
  <si>
    <t>ΔSi</t>
  </si>
  <si>
    <t>ΔL (mm)</t>
  </si>
  <si>
    <t>δ avg overall</t>
  </si>
  <si>
    <t>δ after CO</t>
  </si>
  <si>
    <t>(δ after CO)*ΔL</t>
  </si>
  <si>
    <t>δ after H2O</t>
  </si>
  <si>
    <t xml:space="preserve">pO2 avg </t>
  </si>
  <si>
    <t>log(pO2 avg overall/1bar)</t>
  </si>
  <si>
    <r>
      <rPr>
        <b/>
        <sz val="11"/>
        <color theme="1"/>
        <rFont val="Calibri"/>
        <family val="2"/>
      </rPr>
      <t>Δδ</t>
    </r>
    <r>
      <rPr>
        <b/>
        <sz val="8.8000000000000007"/>
        <color theme="1"/>
        <rFont val="Calibri"/>
        <family val="2"/>
      </rPr>
      <t xml:space="preserve"> avg</t>
    </r>
  </si>
  <si>
    <t>pO2 after CO</t>
  </si>
  <si>
    <t>(pO2 after CO)*ΔL</t>
  </si>
  <si>
    <t>log(pO2/1bar) after CO</t>
  </si>
  <si>
    <t>(log(pO2/1bar) after CO)*ΔL</t>
  </si>
  <si>
    <t>(δ after H2O)*ΔL</t>
  </si>
  <si>
    <t>pO2 after H2O</t>
  </si>
  <si>
    <t>log(pO2/1bar) avg</t>
  </si>
  <si>
    <t>log(pO2/1bar) avg overall</t>
  </si>
  <si>
    <t>Region B</t>
  </si>
  <si>
    <t>Region C</t>
  </si>
  <si>
    <t>Region D</t>
  </si>
  <si>
    <t>δ*</t>
  </si>
  <si>
    <t>δ*-δ after CO</t>
  </si>
  <si>
    <t>δ*-δ after H2O</t>
  </si>
  <si>
    <t>Constants 1</t>
  </si>
  <si>
    <t>Constants 4</t>
  </si>
  <si>
    <t>Constants 3</t>
  </si>
  <si>
    <t>Constants 2</t>
  </si>
  <si>
    <t>posiiton from CO feed end (mm)</t>
  </si>
  <si>
    <t>Δδ =</t>
  </si>
  <si>
    <r>
      <t>Temperature (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C)</t>
    </r>
  </si>
  <si>
    <r>
      <t>δ after H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O</t>
    </r>
  </si>
  <si>
    <r>
      <t>(</t>
    </r>
    <r>
      <rPr>
        <sz val="10"/>
        <color theme="1"/>
        <rFont val="Calibri"/>
        <family val="2"/>
      </rPr>
      <t>δ* - δ) after CO</t>
    </r>
  </si>
  <si>
    <r>
      <t>(</t>
    </r>
    <r>
      <rPr>
        <sz val="10"/>
        <color theme="1"/>
        <rFont val="Calibri"/>
        <family val="2"/>
      </rPr>
      <t>δ* - δ) after H</t>
    </r>
    <r>
      <rPr>
        <vertAlign val="subscript"/>
        <sz val="10"/>
        <color theme="1"/>
        <rFont val="Calibri"/>
        <family val="2"/>
      </rPr>
      <t>2</t>
    </r>
    <r>
      <rPr>
        <sz val="10"/>
        <color theme="1"/>
        <rFont val="Calibri"/>
        <family val="2"/>
      </rPr>
      <t>O</t>
    </r>
  </si>
  <si>
    <r>
      <t>log(pO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) after CO</t>
    </r>
  </si>
  <si>
    <r>
      <t>log(pO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) after H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O</t>
    </r>
  </si>
  <si>
    <r>
      <t>δ</t>
    </r>
    <r>
      <rPr>
        <b/>
        <vertAlign val="subscript"/>
        <sz val="14"/>
        <color theme="1"/>
        <rFont val="Calibri"/>
        <family val="2"/>
        <scheme val="minor"/>
      </rPr>
      <t>avg</t>
    </r>
    <r>
      <rPr>
        <b/>
        <sz val="14"/>
        <color theme="1"/>
        <rFont val="Calibri"/>
        <family val="2"/>
        <scheme val="minor"/>
      </rPr>
      <t xml:space="preserve"> = integral (</t>
    </r>
    <r>
      <rPr>
        <b/>
        <sz val="14"/>
        <color theme="1"/>
        <rFont val="Calibri"/>
        <family val="2"/>
      </rPr>
      <t>δ dx)/L =</t>
    </r>
  </si>
  <si>
    <r>
      <t>δ*</t>
    </r>
    <r>
      <rPr>
        <vertAlign val="subscript"/>
        <sz val="11"/>
        <color theme="1"/>
        <rFont val="Calibri"/>
        <family val="2"/>
        <scheme val="minor"/>
      </rPr>
      <t>avg</t>
    </r>
    <r>
      <rPr>
        <sz val="11"/>
        <color theme="1"/>
        <rFont val="Calibri"/>
        <family val="2"/>
        <scheme val="minor"/>
      </rPr>
      <t xml:space="preserve"> = integral (</t>
    </r>
    <r>
      <rPr>
        <sz val="11"/>
        <color theme="1"/>
        <rFont val="Calibri"/>
        <family val="2"/>
      </rPr>
      <t>δ* dx)/L =</t>
    </r>
  </si>
  <si>
    <t>ΔHox (kJ/mol) =</t>
  </si>
  <si>
    <t>ΔSox (J/(mol K)) =</t>
  </si>
  <si>
    <t>ΔSi (J/(mol K)) =</t>
  </si>
  <si>
    <t>ΔHi (kJ/mol) =</t>
  </si>
  <si>
    <r>
      <t>log ((Integral (pO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dx)/L)/1 bar) =</t>
    </r>
  </si>
  <si>
    <r>
      <t>log(pO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*/1 bar) =</t>
    </r>
  </si>
  <si>
    <r>
      <t>Integral (log(pO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/1 bar) dx)/L =</t>
    </r>
  </si>
  <si>
    <t>log ((Integral (pO2 dx)/L)/1 bar) =</t>
  </si>
  <si>
    <t>Integral (log(pO2/1 bar) dx)/L =</t>
  </si>
  <si>
    <t>log(pO2*/1 bar) =</t>
  </si>
  <si>
    <r>
      <t>log ((Integral (pO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dx)/L)/1 bar) =</t>
    </r>
  </si>
  <si>
    <r>
      <t xml:space="preserve"> ((3-</t>
    </r>
    <r>
      <rPr>
        <sz val="11"/>
        <color theme="1"/>
        <rFont val="Calibri"/>
        <family val="2"/>
      </rPr>
      <t>δ)</t>
    </r>
    <r>
      <rPr>
        <vertAlign val="subscript"/>
        <sz val="11"/>
        <color theme="1"/>
        <rFont val="Calibri"/>
        <family val="2"/>
      </rPr>
      <t>avg</t>
    </r>
    <r>
      <rPr>
        <sz val="11"/>
        <color theme="1"/>
        <rFont val="Calibri"/>
        <family val="2"/>
      </rPr>
      <t>-(3-δ)*</t>
    </r>
    <r>
      <rPr>
        <vertAlign val="subscript"/>
        <sz val="11"/>
        <color theme="1"/>
        <rFont val="Calibri"/>
        <family val="2"/>
      </rPr>
      <t>avg</t>
    </r>
    <r>
      <rPr>
        <sz val="11"/>
        <color theme="1"/>
        <rFont val="Calibri"/>
        <family val="2"/>
      </rPr>
      <t>)/(3-δ)</t>
    </r>
    <r>
      <rPr>
        <vertAlign val="subscript"/>
        <sz val="11"/>
        <color theme="1"/>
        <rFont val="Calibri"/>
        <family val="2"/>
      </rPr>
      <t xml:space="preserve">avg </t>
    </r>
    <r>
      <rPr>
        <sz val="11"/>
        <color theme="1"/>
        <rFont val="Calibri"/>
        <family val="2"/>
      </rPr>
      <t>=</t>
    </r>
  </si>
  <si>
    <t>δ after CO from Kuhn's model</t>
  </si>
  <si>
    <t>δ after H2O rom Kuhn's model</t>
  </si>
  <si>
    <t>δ after CO closing the oxygen balance</t>
  </si>
  <si>
    <t>δ after H2O closing the oxygen balance</t>
  </si>
  <si>
    <t>a avg</t>
  </si>
  <si>
    <t>δ avergae</t>
  </si>
  <si>
    <t>(δ average)*ΔL</t>
  </si>
  <si>
    <t>error up</t>
  </si>
  <si>
    <t>error down</t>
  </si>
  <si>
    <t>y=mx^2+bx+c</t>
  </si>
  <si>
    <t>c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</si>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</sst>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00"/>
    <numFmt numFmtId="165" formatCode="0.0000"/>
    <numFmt numFmtId="166" formatCode="0.000000"/>
    <numFmt numFmtId="167" formatCode="0.00000"/>
    <numFmt numFmtId="168" formatCode="0.00000000"/>
    <numFmt numFmtId="169" formatCode="0.000%"/>
    <numFmt numFmtId="170" formatCode="0.0000%"/>
    <numFmt numFmtId="171" formatCode="0.0000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8.8000000000000007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vertAlign val="subscript"/>
      <sz val="10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0" fillId="2" borderId="0" xfId="0" applyFill="1"/>
    <xf numFmtId="0" fontId="0" fillId="4" borderId="0" xfId="0" applyFill="1"/>
    <xf numFmtId="0" fontId="0" fillId="5" borderId="0" xfId="0" applyFill="1"/>
    <xf numFmtId="0" fontId="0" fillId="0" borderId="0" xfId="0" applyAlignment="1">
      <alignment horizontal="left"/>
    </xf>
    <xf numFmtId="0" fontId="0" fillId="3" borderId="0" xfId="0" applyFill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3" fillId="0" borderId="0" xfId="0" applyFont="1"/>
    <xf numFmtId="0" fontId="0" fillId="0" borderId="0" xfId="0" applyFill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2" fontId="2" fillId="0" borderId="0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67" fontId="0" fillId="0" borderId="3" xfId="0" applyNumberFormat="1" applyBorder="1" applyAlignment="1">
      <alignment horizontal="center"/>
    </xf>
    <xf numFmtId="167" fontId="0" fillId="0" borderId="5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2" fillId="0" borderId="0" xfId="0" applyNumberFormat="1" applyFont="1" applyAlignment="1">
      <alignment horizontal="right"/>
    </xf>
    <xf numFmtId="165" fontId="0" fillId="0" borderId="0" xfId="0" applyNumberFormat="1" applyAlignment="1">
      <alignment horizontal="center"/>
    </xf>
    <xf numFmtId="0" fontId="0" fillId="0" borderId="6" xfId="0" applyFill="1" applyBorder="1" applyAlignment="1">
      <alignment horizontal="center"/>
    </xf>
    <xf numFmtId="165" fontId="0" fillId="0" borderId="6" xfId="0" applyNumberForma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11" fontId="0" fillId="0" borderId="5" xfId="0" applyNumberFormat="1" applyBorder="1" applyAlignment="1">
      <alignment horizontal="center"/>
    </xf>
    <xf numFmtId="11" fontId="0" fillId="0" borderId="6" xfId="0" applyNumberFormat="1" applyFill="1" applyBorder="1" applyAlignment="1">
      <alignment horizontal="center"/>
    </xf>
    <xf numFmtId="11" fontId="0" fillId="0" borderId="0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166" fontId="2" fillId="0" borderId="0" xfId="0" applyNumberFormat="1" applyFont="1" applyBorder="1" applyAlignment="1">
      <alignment horizontal="right"/>
    </xf>
    <xf numFmtId="0" fontId="0" fillId="0" borderId="0" xfId="0" applyAlignment="1">
      <alignment wrapText="1"/>
    </xf>
    <xf numFmtId="2" fontId="0" fillId="0" borderId="4" xfId="0" applyNumberFormat="1" applyBorder="1" applyAlignment="1">
      <alignment horizontal="center"/>
    </xf>
    <xf numFmtId="0" fontId="4" fillId="0" borderId="0" xfId="0" applyFont="1" applyAlignment="1">
      <alignment horizontal="right"/>
    </xf>
    <xf numFmtId="11" fontId="2" fillId="0" borderId="0" xfId="0" applyNumberFormat="1" applyFont="1" applyBorder="1" applyAlignment="1">
      <alignment horizontal="right"/>
    </xf>
    <xf numFmtId="167" fontId="0" fillId="0" borderId="0" xfId="0" applyNumberFormat="1" applyAlignment="1">
      <alignment horizontal="center"/>
    </xf>
    <xf numFmtId="167" fontId="0" fillId="0" borderId="0" xfId="0" applyNumberFormat="1" applyFill="1" applyAlignment="1">
      <alignment horizontal="center"/>
    </xf>
    <xf numFmtId="168" fontId="0" fillId="0" borderId="0" xfId="0" applyNumberFormat="1" applyFill="1" applyAlignment="1">
      <alignment horizontal="center"/>
    </xf>
    <xf numFmtId="169" fontId="0" fillId="0" borderId="0" xfId="1" applyNumberFormat="1" applyFont="1" applyFill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167" fontId="0" fillId="0" borderId="2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6" borderId="0" xfId="0" applyFill="1" applyAlignment="1">
      <alignment horizontal="center"/>
    </xf>
    <xf numFmtId="0" fontId="8" fillId="0" borderId="0" xfId="0" applyFont="1"/>
    <xf numFmtId="0" fontId="0" fillId="6" borderId="0" xfId="0" applyFill="1" applyAlignment="1">
      <alignment horizontal="right"/>
    </xf>
    <xf numFmtId="0" fontId="0" fillId="6" borderId="0" xfId="0" applyFill="1" applyBorder="1"/>
    <xf numFmtId="0" fontId="0" fillId="6" borderId="0" xfId="0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0" fontId="0" fillId="6" borderId="0" xfId="0" applyFill="1" applyBorder="1" applyAlignment="1">
      <alignment horizontal="center"/>
    </xf>
    <xf numFmtId="0" fontId="8" fillId="6" borderId="7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center"/>
    </xf>
    <xf numFmtId="0" fontId="8" fillId="6" borderId="8" xfId="0" applyFont="1" applyFill="1" applyBorder="1" applyAlignment="1">
      <alignment horizontal="center"/>
    </xf>
    <xf numFmtId="0" fontId="0" fillId="6" borderId="0" xfId="0" applyFill="1"/>
    <xf numFmtId="0" fontId="0" fillId="6" borderId="10" xfId="0" applyFill="1" applyBorder="1" applyAlignment="1">
      <alignment horizontal="center" vertical="center"/>
    </xf>
    <xf numFmtId="167" fontId="0" fillId="6" borderId="1" xfId="0" applyNumberFormat="1" applyFill="1" applyBorder="1" applyAlignment="1">
      <alignment horizontal="center" vertical="center"/>
    </xf>
    <xf numFmtId="167" fontId="0" fillId="6" borderId="0" xfId="0" applyNumberFormat="1" applyFill="1" applyBorder="1" applyAlignment="1">
      <alignment horizontal="center" vertical="center"/>
    </xf>
    <xf numFmtId="2" fontId="0" fillId="6" borderId="0" xfId="0" applyNumberFormat="1" applyFill="1" applyBorder="1" applyAlignment="1">
      <alignment horizontal="center" vertical="center"/>
    </xf>
    <xf numFmtId="2" fontId="0" fillId="6" borderId="2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2" fontId="0" fillId="6" borderId="4" xfId="0" applyNumberFormat="1" applyFill="1" applyBorder="1" applyAlignment="1">
      <alignment horizontal="center" vertical="center"/>
    </xf>
    <xf numFmtId="167" fontId="0" fillId="6" borderId="3" xfId="0" applyNumberFormat="1" applyFill="1" applyBorder="1" applyAlignment="1">
      <alignment horizontal="center" vertical="center"/>
    </xf>
    <xf numFmtId="167" fontId="0" fillId="6" borderId="5" xfId="0" applyNumberFormat="1" applyFill="1" applyBorder="1" applyAlignment="1">
      <alignment horizontal="center" vertical="center"/>
    </xf>
    <xf numFmtId="2" fontId="0" fillId="6" borderId="5" xfId="0" applyNumberForma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right"/>
    </xf>
    <xf numFmtId="167" fontId="0" fillId="6" borderId="2" xfId="0" applyNumberFormat="1" applyFill="1" applyBorder="1" applyAlignment="1">
      <alignment horizontal="center" vertical="center"/>
    </xf>
    <xf numFmtId="167" fontId="0" fillId="6" borderId="4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right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right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167" fontId="0" fillId="3" borderId="2" xfId="0" applyNumberFormat="1" applyFill="1" applyBorder="1" applyAlignment="1"/>
    <xf numFmtId="0" fontId="0" fillId="3" borderId="2" xfId="0" applyFill="1" applyBorder="1" applyAlignment="1"/>
    <xf numFmtId="170" fontId="0" fillId="3" borderId="2" xfId="1" applyNumberFormat="1" applyFont="1" applyFill="1" applyBorder="1" applyAlignment="1"/>
    <xf numFmtId="0" fontId="0" fillId="3" borderId="0" xfId="0" applyFill="1" applyBorder="1" applyAlignment="1">
      <alignment horizontal="center"/>
    </xf>
    <xf numFmtId="167" fontId="0" fillId="3" borderId="0" xfId="0" applyNumberForma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170" fontId="0" fillId="3" borderId="4" xfId="1" applyNumberFormat="1" applyFont="1" applyFill="1" applyBorder="1" applyAlignment="1"/>
    <xf numFmtId="0" fontId="0" fillId="3" borderId="12" xfId="0" applyFill="1" applyBorder="1" applyAlignment="1"/>
    <xf numFmtId="0" fontId="0" fillId="3" borderId="4" xfId="0" applyFill="1" applyBorder="1" applyAlignment="1"/>
    <xf numFmtId="0" fontId="17" fillId="6" borderId="5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8" fillId="6" borderId="0" xfId="0" applyFont="1" applyFill="1"/>
    <xf numFmtId="0" fontId="13" fillId="3" borderId="0" xfId="0" applyFont="1" applyFill="1" applyBorder="1" applyAlignment="1">
      <alignment horizontal="right"/>
    </xf>
    <xf numFmtId="167" fontId="13" fillId="3" borderId="0" xfId="0" applyNumberFormat="1" applyFont="1" applyFill="1" applyBorder="1" applyAlignment="1">
      <alignment horizontal="left"/>
    </xf>
    <xf numFmtId="0" fontId="15" fillId="3" borderId="0" xfId="0" applyFont="1" applyFill="1" applyBorder="1" applyAlignment="1">
      <alignment horizontal="right"/>
    </xf>
    <xf numFmtId="1" fontId="0" fillId="6" borderId="11" xfId="0" applyNumberFormat="1" applyFill="1" applyBorder="1" applyAlignment="1">
      <alignment horizontal="center" vertical="center"/>
    </xf>
    <xf numFmtId="1" fontId="0" fillId="6" borderId="0" xfId="0" applyNumberFormat="1" applyFill="1" applyBorder="1" applyAlignment="1">
      <alignment horizontal="center" vertical="center"/>
    </xf>
    <xf numFmtId="1" fontId="0" fillId="6" borderId="5" xfId="0" applyNumberFormat="1" applyFill="1" applyBorder="1" applyAlignment="1">
      <alignment horizontal="center" vertical="center"/>
    </xf>
    <xf numFmtId="167" fontId="0" fillId="6" borderId="0" xfId="0" applyNumberFormat="1" applyFill="1" applyAlignment="1">
      <alignment horizontal="center"/>
    </xf>
    <xf numFmtId="167" fontId="8" fillId="6" borderId="0" xfId="0" applyNumberFormat="1" applyFont="1" applyFill="1" applyAlignment="1">
      <alignment horizontal="center"/>
    </xf>
    <xf numFmtId="0" fontId="0" fillId="3" borderId="0" xfId="0" applyFill="1" applyAlignment="1">
      <alignment horizontal="right"/>
    </xf>
    <xf numFmtId="0" fontId="0" fillId="3" borderId="0" xfId="0" applyFill="1"/>
    <xf numFmtId="167" fontId="2" fillId="3" borderId="0" xfId="0" applyNumberFormat="1" applyFont="1" applyFill="1" applyBorder="1" applyAlignment="1">
      <alignment horizontal="center"/>
    </xf>
    <xf numFmtId="0" fontId="16" fillId="3" borderId="9" xfId="0" applyFont="1" applyFill="1" applyBorder="1" applyAlignment="1">
      <alignment horizontal="center"/>
    </xf>
    <xf numFmtId="167" fontId="0" fillId="3" borderId="0" xfId="0" applyNumberFormat="1" applyFont="1" applyFill="1" applyBorder="1" applyAlignment="1">
      <alignment horizontal="center"/>
    </xf>
    <xf numFmtId="167" fontId="0" fillId="3" borderId="2" xfId="0" applyNumberFormat="1" applyFont="1" applyFill="1" applyBorder="1" applyAlignment="1"/>
    <xf numFmtId="171" fontId="0" fillId="3" borderId="5" xfId="1" applyNumberFormat="1" applyFont="1" applyFill="1" applyBorder="1" applyAlignment="1">
      <alignment horizontal="center"/>
    </xf>
    <xf numFmtId="171" fontId="0" fillId="3" borderId="0" xfId="1" applyNumberFormat="1" applyFont="1" applyFill="1" applyBorder="1" applyAlignment="1">
      <alignment horizontal="center"/>
    </xf>
    <xf numFmtId="0" fontId="0" fillId="3" borderId="11" xfId="0" applyFill="1" applyBorder="1" applyAlignment="1"/>
    <xf numFmtId="0" fontId="0" fillId="3" borderId="0" xfId="0" applyFill="1" applyBorder="1" applyAlignment="1"/>
    <xf numFmtId="0" fontId="0" fillId="3" borderId="5" xfId="0" applyFill="1" applyBorder="1" applyAlignment="1"/>
    <xf numFmtId="167" fontId="0" fillId="3" borderId="0" xfId="0" applyNumberFormat="1" applyFont="1" applyFill="1" applyBorder="1" applyAlignment="1"/>
    <xf numFmtId="167" fontId="0" fillId="3" borderId="0" xfId="0" applyNumberFormat="1" applyFill="1" applyBorder="1" applyAlignment="1"/>
    <xf numFmtId="170" fontId="0" fillId="3" borderId="0" xfId="1" applyNumberFormat="1" applyFont="1" applyFill="1" applyBorder="1" applyAlignment="1"/>
    <xf numFmtId="170" fontId="0" fillId="3" borderId="5" xfId="1" applyNumberFormat="1" applyFont="1" applyFill="1" applyBorder="1" applyAlignment="1"/>
    <xf numFmtId="0" fontId="0" fillId="0" borderId="0" xfId="0" applyBorder="1"/>
    <xf numFmtId="9" fontId="0" fillId="6" borderId="0" xfId="1" applyFont="1" applyFill="1"/>
    <xf numFmtId="9" fontId="0" fillId="0" borderId="0" xfId="1" applyFont="1"/>
    <xf numFmtId="167" fontId="0" fillId="0" borderId="0" xfId="0" applyNumberFormat="1"/>
    <xf numFmtId="0" fontId="0" fillId="3" borderId="1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0" fontId="0" fillId="3" borderId="3" xfId="0" applyFill="1" applyBorder="1" applyAlignment="1">
      <alignment horizontal="right"/>
    </xf>
    <xf numFmtId="0" fontId="0" fillId="3" borderId="5" xfId="0" applyFill="1" applyBorder="1" applyAlignment="1">
      <alignment horizontal="right"/>
    </xf>
    <xf numFmtId="0" fontId="3" fillId="3" borderId="10" xfId="0" applyFont="1" applyFill="1" applyBorder="1" applyAlignment="1">
      <alignment horizontal="right"/>
    </xf>
    <xf numFmtId="0" fontId="3" fillId="3" borderId="11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5" xfId="0" applyFont="1" applyFill="1" applyBorder="1" applyAlignment="1">
      <alignment horizontal="right"/>
    </xf>
    <xf numFmtId="0" fontId="18" fillId="3" borderId="14" xfId="0" applyFont="1" applyFill="1" applyBorder="1" applyAlignment="1">
      <alignment horizontal="center" vertical="center" textRotation="90"/>
    </xf>
    <xf numFmtId="0" fontId="18" fillId="3" borderId="15" xfId="0" applyFont="1" applyFill="1" applyBorder="1" applyAlignment="1">
      <alignment horizontal="center" vertical="center" textRotation="90"/>
    </xf>
    <xf numFmtId="0" fontId="0" fillId="3" borderId="10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18" fillId="3" borderId="13" xfId="0" applyFont="1" applyFill="1" applyBorder="1" applyAlignment="1">
      <alignment horizontal="center" vertical="center" textRotation="90"/>
    </xf>
    <xf numFmtId="0" fontId="0" fillId="3" borderId="1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right"/>
    </xf>
    <xf numFmtId="0" fontId="16" fillId="3" borderId="7" xfId="0" applyFont="1" applyFill="1" applyBorder="1" applyAlignment="1">
      <alignment horizontal="center"/>
    </xf>
    <xf numFmtId="0" fontId="16" fillId="3" borderId="8" xfId="0" applyFont="1" applyFill="1" applyBorder="1" applyAlignment="1">
      <alignment horizontal="center"/>
    </xf>
    <xf numFmtId="0" fontId="0" fillId="0" borderId="0" xfId="0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A84F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B - Constants 1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1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sensitivity'!$H$13:$H$28</c:f>
              <c:numCache>
                <c:formatCode>0.00000</c:formatCode>
                <c:ptCount val="16"/>
                <c:pt idx="0">
                  <c:v>-1.9148453361212292E-2</c:v>
                </c:pt>
                <c:pt idx="1">
                  <c:v>-1.7943590413542265E-2</c:v>
                </c:pt>
                <c:pt idx="2">
                  <c:v>-1.6531747652625606E-2</c:v>
                </c:pt>
                <c:pt idx="3">
                  <c:v>-1.490885861305169E-2</c:v>
                </c:pt>
                <c:pt idx="4">
                  <c:v>-8.3939280887682099E-3</c:v>
                </c:pt>
                <c:pt idx="5">
                  <c:v>-1.582690337509074E-3</c:v>
                </c:pt>
                <c:pt idx="6">
                  <c:v>2.6584263081241843E-3</c:v>
                </c:pt>
                <c:pt idx="7">
                  <c:v>7.2323934135632428E-3</c:v>
                </c:pt>
                <c:pt idx="8">
                  <c:v>1.3505202224743718E-2</c:v>
                </c:pt>
                <c:pt idx="9">
                  <c:v>1.5971720001268064E-2</c:v>
                </c:pt>
                <c:pt idx="10">
                  <c:v>1.6838377026551388E-2</c:v>
                </c:pt>
                <c:pt idx="11">
                  <c:v>1.531046703292549E-2</c:v>
                </c:pt>
                <c:pt idx="12">
                  <c:v>2.1636824540068877E-2</c:v>
                </c:pt>
                <c:pt idx="13">
                  <c:v>2.0990516694131656E-2</c:v>
                </c:pt>
                <c:pt idx="14">
                  <c:v>2.2909029554412819E-2</c:v>
                </c:pt>
                <c:pt idx="15">
                  <c:v>2.7689476247440559E-2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A07-4F7E-9A15-9A6D1E8B3551}"/>
            </c:ext>
          </c:extLst>
        </c:ser>
        <c:ser>
          <c:idx val="0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sensitivity'!$G$13:$G$28</c:f>
              <c:numCache>
                <c:formatCode>0.00000</c:formatCode>
                <c:ptCount val="16"/>
                <c:pt idx="0">
                  <c:v>-4.8570200189292922E-2</c:v>
                </c:pt>
                <c:pt idx="1">
                  <c:v>-4.6118653054047554E-2</c:v>
                </c:pt>
                <c:pt idx="2">
                  <c:v>-4.2088773499133036E-2</c:v>
                </c:pt>
                <c:pt idx="3">
                  <c:v>-4.0465884459592316E-2</c:v>
                </c:pt>
                <c:pt idx="4">
                  <c:v>-2.3104801502875028E-2</c:v>
                </c:pt>
                <c:pt idx="5">
                  <c:v>-1.5794890076592349E-2</c:v>
                </c:pt>
                <c:pt idx="6">
                  <c:v>-7.0657103553820599E-3</c:v>
                </c:pt>
                <c:pt idx="7">
                  <c:v>1.2483093129492251E-3</c:v>
                </c:pt>
                <c:pt idx="8">
                  <c:v>4.7784129112842244E-3</c:v>
                </c:pt>
                <c:pt idx="9">
                  <c:v>5.4995728251431841E-3</c:v>
                </c:pt>
                <c:pt idx="10">
                  <c:v>6.1168930128982502E-3</c:v>
                </c:pt>
                <c:pt idx="11">
                  <c:v>8.329035582164579E-3</c:v>
                </c:pt>
                <c:pt idx="12">
                  <c:v>7.1752879635238465E-3</c:v>
                </c:pt>
                <c:pt idx="13">
                  <c:v>9.5210221678935225E-3</c:v>
                </c:pt>
                <c:pt idx="14">
                  <c:v>7.2008087901924145E-3</c:v>
                </c:pt>
                <c:pt idx="15">
                  <c:v>3.0051293322660433E-3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A07-4F7E-9A15-9A6D1E8B35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602024"/>
        <c:axId val="509602416"/>
      </c:scatterChart>
      <c:valAx>
        <c:axId val="509602024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602416"/>
        <c:crossesAt val="-10"/>
        <c:crossBetween val="midCat"/>
        <c:majorUnit val="115"/>
      </c:valAx>
      <c:valAx>
        <c:axId val="509602416"/>
        <c:scaling>
          <c:orientation val="minMax"/>
          <c:max val="4.0000000000000008E-2"/>
          <c:min val="-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602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D - Constants 3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sensitivity'!$C$57:$C$72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sensitivity'!$S$57:$S$72</c:f>
              <c:numCache>
                <c:formatCode>0.00000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855-48B7-A57F-B064BA0FF64E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sensitivity'!$C$57:$C$72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sensitivity'!$T$57:$T$72</c:f>
              <c:numCache>
                <c:formatCode>0.00000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855-48B7-A57F-B064BA0FF6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613000"/>
        <c:axId val="509613392"/>
      </c:scatterChart>
      <c:valAx>
        <c:axId val="509613000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613392"/>
        <c:crossesAt val="-10"/>
        <c:crossBetween val="midCat"/>
        <c:majorUnit val="115"/>
      </c:valAx>
      <c:valAx>
        <c:axId val="509613392"/>
        <c:scaling>
          <c:orientation val="minMax"/>
          <c:max val="4.0000000000000008E-2"/>
          <c:min val="-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613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C - Constants 4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sensitivity'!$C$35:$C$50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sensitivity'!$Y$35:$Y$50</c:f>
              <c:numCache>
                <c:formatCode>0.00000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560-43EA-9CF0-4FF092D6D232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sensitivity'!$C$35:$C$50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sensitivity'!$Z$35:$Z$50</c:f>
              <c:numCache>
                <c:formatCode>0.00000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560-43EA-9CF0-4FF092D6D2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800704"/>
        <c:axId val="509801096"/>
      </c:scatterChart>
      <c:valAx>
        <c:axId val="509800704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01096"/>
        <c:crossesAt val="-10"/>
        <c:crossBetween val="midCat"/>
        <c:majorUnit val="115"/>
      </c:valAx>
      <c:valAx>
        <c:axId val="509801096"/>
        <c:scaling>
          <c:orientation val="minMax"/>
          <c:max val="4.0000000000000008E-2"/>
          <c:min val="-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00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D - Constants 4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sensitivity'!$C$57:$C$72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sensitivity'!$Y$57:$Y$72</c:f>
              <c:numCache>
                <c:formatCode>0.00000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B5A-4C69-A9B3-6DB6DA290367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sensitivity'!$C$57:$C$72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sensitivity'!$Z$57:$Z$72</c:f>
              <c:numCache>
                <c:formatCode>0.00000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B5A-4C69-A9B3-6DB6DA290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801880"/>
        <c:axId val="509802272"/>
      </c:scatterChart>
      <c:valAx>
        <c:axId val="509801880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02272"/>
        <c:crossesAt val="-10"/>
        <c:crossBetween val="midCat"/>
        <c:majorUnit val="115"/>
      </c:valAx>
      <c:valAx>
        <c:axId val="509802272"/>
        <c:scaling>
          <c:orientation val="minMax"/>
          <c:max val="4.0000000000000008E-2"/>
          <c:min val="-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01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B - Constants 1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sensitivity'!$I$13:$I$28</c:f>
              <c:numCache>
                <c:formatCode>0.00</c:formatCode>
                <c:ptCount val="16"/>
                <c:pt idx="0">
                  <c:v>-21.054898216326819</c:v>
                </c:pt>
                <c:pt idx="1">
                  <c:v>-21.026152772530793</c:v>
                </c:pt>
                <c:pt idx="2">
                  <c:v>-20.982978894169641</c:v>
                </c:pt>
                <c:pt idx="3">
                  <c:v>-20.960545487142344</c:v>
                </c:pt>
                <c:pt idx="4">
                  <c:v>-20.761862812539807</c:v>
                </c:pt>
                <c:pt idx="5">
                  <c:v>-20.662300866347003</c:v>
                </c:pt>
                <c:pt idx="6">
                  <c:v>-20.556106766060314</c:v>
                </c:pt>
                <c:pt idx="7">
                  <c:v>-20.453846631760669</c:v>
                </c:pt>
                <c:pt idx="8">
                  <c:v>-20.396854962905515</c:v>
                </c:pt>
                <c:pt idx="9">
                  <c:v>-20.378302713359318</c:v>
                </c:pt>
                <c:pt idx="10">
                  <c:v>-20.36385898135088</c:v>
                </c:pt>
                <c:pt idx="11">
                  <c:v>-20.33938397885256</c:v>
                </c:pt>
                <c:pt idx="12">
                  <c:v>-20.325609658095736</c:v>
                </c:pt>
                <c:pt idx="13">
                  <c:v>-20.30452300363935</c:v>
                </c:pt>
                <c:pt idx="14">
                  <c:v>-20.319694313882426</c:v>
                </c:pt>
                <c:pt idx="15">
                  <c:v>-20.345338674034778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3CD-4FFB-84F3-1AAEE8B6BE73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sensitivity'!$K$13:$K$28</c:f>
              <c:numCache>
                <c:formatCode>0.00</c:formatCode>
                <c:ptCount val="16"/>
                <c:pt idx="0">
                  <c:v>-20.844020632287684</c:v>
                </c:pt>
                <c:pt idx="1">
                  <c:v>-20.823587088022673</c:v>
                </c:pt>
                <c:pt idx="2">
                  <c:v>-20.79778457147755</c:v>
                </c:pt>
                <c:pt idx="3">
                  <c:v>-20.77496063960524</c:v>
                </c:pt>
                <c:pt idx="4">
                  <c:v>-20.653059732410973</c:v>
                </c:pt>
                <c:pt idx="5">
                  <c:v>-20.556785811847703</c:v>
                </c:pt>
                <c:pt idx="6">
                  <c:v>-20.483898915190103</c:v>
                </c:pt>
                <c:pt idx="7">
                  <c:v>-20.409416826048329</c:v>
                </c:pt>
                <c:pt idx="8">
                  <c:v>-20.33213504142245</c:v>
                </c:pt>
                <c:pt idx="9">
                  <c:v>-20.301345531761573</c:v>
                </c:pt>
                <c:pt idx="10">
                  <c:v>-20.28614814979408</c:v>
                </c:pt>
                <c:pt idx="11">
                  <c:v>-20.289575545364759</c:v>
                </c:pt>
                <c:pt idx="12">
                  <c:v>-20.223701045659592</c:v>
                </c:pt>
                <c:pt idx="13">
                  <c:v>-20.223619805750396</c:v>
                </c:pt>
                <c:pt idx="14">
                  <c:v>-20.209389359625099</c:v>
                </c:pt>
                <c:pt idx="15">
                  <c:v>-20.17229223097516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3CD-4FFB-84F3-1AAEE8B6BE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803448"/>
        <c:axId val="509803840"/>
      </c:scatterChart>
      <c:valAx>
        <c:axId val="509803448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03840"/>
        <c:crossesAt val="-100"/>
        <c:crossBetween val="midCat"/>
        <c:majorUnit val="115"/>
      </c:valAx>
      <c:valAx>
        <c:axId val="509803840"/>
        <c:scaling>
          <c:orientation val="minMax"/>
          <c:max val="-20"/>
          <c:min val="-21.1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03448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C - Constants 1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sensitivity'!$C$35:$C$50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sensitivity'!$I$35:$I$50</c:f>
              <c:numCache>
                <c:formatCode>0.00</c:formatCode>
                <c:ptCount val="16"/>
                <c:pt idx="0">
                  <c:v>1.2481185337435565</c:v>
                </c:pt>
                <c:pt idx="1">
                  <c:v>0.83053130346240922</c:v>
                </c:pt>
                <c:pt idx="2">
                  <c:v>0.82191301659045257</c:v>
                </c:pt>
                <c:pt idx="3">
                  <c:v>3.1716478110283433</c:v>
                </c:pt>
                <c:pt idx="4">
                  <c:v>4.6780222990366651</c:v>
                </c:pt>
                <c:pt idx="5">
                  <c:v>4.0138397251127369</c:v>
                </c:pt>
                <c:pt idx="6">
                  <c:v>3.9909906656454321</c:v>
                </c:pt>
                <c:pt idx="7">
                  <c:v>3.96101069514931</c:v>
                </c:pt>
                <c:pt idx="8">
                  <c:v>3.9763398264360452</c:v>
                </c:pt>
                <c:pt idx="9">
                  <c:v>4.0012529245106352</c:v>
                </c:pt>
                <c:pt idx="10">
                  <c:v>4.0227843534372525</c:v>
                </c:pt>
                <c:pt idx="11">
                  <c:v>5.070641338628092</c:v>
                </c:pt>
                <c:pt idx="12">
                  <c:v>3.4823792159255706</c:v>
                </c:pt>
                <c:pt idx="13">
                  <c:v>0.81409523277427576</c:v>
                </c:pt>
                <c:pt idx="14">
                  <c:v>0.8210454547852345</c:v>
                </c:pt>
                <c:pt idx="15">
                  <c:v>1.2408880401984757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0B7-4C9E-8D2B-360811B17698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sensitivity'!$C$35:$C$50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sensitivity'!$K$35:$K$50</c:f>
              <c:numCache>
                <c:formatCode>0.00</c:formatCode>
                <c:ptCount val="16"/>
                <c:pt idx="0">
                  <c:v>1.1523731881332644</c:v>
                </c:pt>
                <c:pt idx="1">
                  <c:v>0.76794775724322284</c:v>
                </c:pt>
                <c:pt idx="2">
                  <c:v>0.7703002912225142</c:v>
                </c:pt>
                <c:pt idx="3">
                  <c:v>2.9948368261174632</c:v>
                </c:pt>
                <c:pt idx="4">
                  <c:v>4.5989201873319674</c:v>
                </c:pt>
                <c:pt idx="5">
                  <c:v>3.8667309909723335</c:v>
                </c:pt>
                <c:pt idx="6">
                  <c:v>3.8937492990103695</c:v>
                </c:pt>
                <c:pt idx="7">
                  <c:v>3.923610169520388</c:v>
                </c:pt>
                <c:pt idx="8">
                  <c:v>3.906525511928769</c:v>
                </c:pt>
                <c:pt idx="9">
                  <c:v>3.9089982946258077</c:v>
                </c:pt>
                <c:pt idx="10">
                  <c:v>3.9380098286782754</c:v>
                </c:pt>
                <c:pt idx="11">
                  <c:v>4.9553230512720532</c:v>
                </c:pt>
                <c:pt idx="12">
                  <c:v>3.3827691493335563</c:v>
                </c:pt>
                <c:pt idx="13">
                  <c:v>0.80063104354781112</c:v>
                </c:pt>
                <c:pt idx="14">
                  <c:v>0.79710911838271115</c:v>
                </c:pt>
                <c:pt idx="15">
                  <c:v>1.1885273043179183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0B7-4C9E-8D2B-360811B17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804624"/>
        <c:axId val="509805016"/>
      </c:scatterChart>
      <c:valAx>
        <c:axId val="509804624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05016"/>
        <c:crossesAt val="-100"/>
        <c:crossBetween val="midCat"/>
        <c:majorUnit val="115"/>
      </c:valAx>
      <c:valAx>
        <c:axId val="509805016"/>
        <c:scaling>
          <c:orientation val="minMax"/>
          <c:max val="-20"/>
          <c:min val="-21.1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04624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D - Constants 1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sensitivity'!$C$57:$C$72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sensitivity'!$I$57:$I$72</c:f>
              <c:numCache>
                <c:formatCode>0.00</c:formatCode>
                <c:ptCount val="16"/>
                <c:pt idx="0">
                  <c:v>-21.067666546111479</c:v>
                </c:pt>
                <c:pt idx="1">
                  <c:v>-21.101742519222714</c:v>
                </c:pt>
                <c:pt idx="2">
                  <c:v>-21.064458259445821</c:v>
                </c:pt>
                <c:pt idx="3">
                  <c:v>-21.037045313477417</c:v>
                </c:pt>
                <c:pt idx="4">
                  <c:v>-20.826579063237919</c:v>
                </c:pt>
                <c:pt idx="5">
                  <c:v>-20.688002984105353</c:v>
                </c:pt>
                <c:pt idx="6">
                  <c:v>-20.584159547114737</c:v>
                </c:pt>
                <c:pt idx="7">
                  <c:v>-20.500699358370394</c:v>
                </c:pt>
                <c:pt idx="8">
                  <c:v>-20.395687451678672</c:v>
                </c:pt>
                <c:pt idx="9">
                  <c:v>-20.371985613769819</c:v>
                </c:pt>
                <c:pt idx="10">
                  <c:v>-20.374966626840429</c:v>
                </c:pt>
                <c:pt idx="11">
                  <c:v>-20.381406316636149</c:v>
                </c:pt>
                <c:pt idx="12">
                  <c:v>-20.331221487463623</c:v>
                </c:pt>
                <c:pt idx="13">
                  <c:v>-20.297605733952278</c:v>
                </c:pt>
                <c:pt idx="14">
                  <c:v>-20.310428751779529</c:v>
                </c:pt>
                <c:pt idx="15">
                  <c:v>-20.350580630417088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E92-4554-92CF-06A3A7A54E7D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sensitivity'!$C$57:$C$72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sensitivity'!$K$57:$K$72</c:f>
              <c:numCache>
                <c:formatCode>0.00</c:formatCode>
                <c:ptCount val="16"/>
                <c:pt idx="0">
                  <c:v>-20.75008522476649</c:v>
                </c:pt>
                <c:pt idx="1">
                  <c:v>-20.658014587327397</c:v>
                </c:pt>
                <c:pt idx="2">
                  <c:v>-20.621079506841408</c:v>
                </c:pt>
                <c:pt idx="3">
                  <c:v>-20.602811371308412</c:v>
                </c:pt>
                <c:pt idx="4">
                  <c:v>-20.507997425285453</c:v>
                </c:pt>
                <c:pt idx="5">
                  <c:v>-20.463493532865787</c:v>
                </c:pt>
                <c:pt idx="6">
                  <c:v>-20.395357657434289</c:v>
                </c:pt>
                <c:pt idx="7">
                  <c:v>-20.296953069355343</c:v>
                </c:pt>
                <c:pt idx="8">
                  <c:v>-20.280968892570311</c:v>
                </c:pt>
                <c:pt idx="9">
                  <c:v>-20.237337324332035</c:v>
                </c:pt>
                <c:pt idx="10">
                  <c:v>-20.180451507005209</c:v>
                </c:pt>
                <c:pt idx="11">
                  <c:v>-20.155822716373855</c:v>
                </c:pt>
                <c:pt idx="12">
                  <c:v>-20.163401499369478</c:v>
                </c:pt>
                <c:pt idx="13">
                  <c:v>-20.185867732543795</c:v>
                </c:pt>
                <c:pt idx="14">
                  <c:v>-20.1597503120855</c:v>
                </c:pt>
                <c:pt idx="15">
                  <c:v>-20.102381379389517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E92-4554-92CF-06A3A7A54E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805800"/>
        <c:axId val="509806192"/>
      </c:scatterChart>
      <c:valAx>
        <c:axId val="509805800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06192"/>
        <c:crossesAt val="-100"/>
        <c:crossBetween val="midCat"/>
        <c:majorUnit val="115"/>
      </c:valAx>
      <c:valAx>
        <c:axId val="509806192"/>
        <c:scaling>
          <c:orientation val="minMax"/>
          <c:max val="-20"/>
          <c:min val="-21.1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05800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D - Constants 2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sensitivity'!$C$57:$C$72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sensitivity'!$Q$57:$Q$72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15C-4782-8273-99C907C6908B}"/>
            </c:ext>
          </c:extLst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sensitivity'!$C$57:$C$72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sensitivity'!$O$57:$O$72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15C-4782-8273-99C907C690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806976"/>
        <c:axId val="509807368"/>
      </c:scatterChart>
      <c:valAx>
        <c:axId val="509806976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07368"/>
        <c:crossesAt val="-100"/>
        <c:crossBetween val="midCat"/>
        <c:majorUnit val="115"/>
      </c:valAx>
      <c:valAx>
        <c:axId val="509807368"/>
        <c:scaling>
          <c:orientation val="minMax"/>
          <c:max val="-23.7"/>
          <c:min val="-24.8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06976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D - Constants 3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sensitivity'!$C$57:$C$72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sensitivity'!$U$57:$U$72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481-410F-8C1A-188B48C4E1DE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sensitivity'!$C$57:$C$72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sensitivity'!$W$57:$W$72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481-410F-8C1A-188B48C4E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611432"/>
        <c:axId val="509808152"/>
      </c:scatterChart>
      <c:valAx>
        <c:axId val="509611432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08152"/>
        <c:crossesAt val="-100"/>
        <c:crossBetween val="midCat"/>
        <c:majorUnit val="115"/>
      </c:valAx>
      <c:valAx>
        <c:axId val="509808152"/>
        <c:scaling>
          <c:orientation val="minMax"/>
          <c:max val="-30.2"/>
          <c:min val="-31.3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61143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D - Constants 4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sensitivity'!$C$57:$C$72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sensitivity'!$AA$57:$AA$72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1FC-42AA-BACE-CE9DB6771434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sensitivity'!$C$57:$C$72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sensitivity'!$AC$57:$AC$72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1FC-42AA-BACE-CE9DB6771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808936"/>
        <c:axId val="509809328"/>
      </c:scatterChart>
      <c:valAx>
        <c:axId val="509808936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09328"/>
        <c:crossesAt val="-100"/>
        <c:crossBetween val="midCat"/>
        <c:majorUnit val="115"/>
      </c:valAx>
      <c:valAx>
        <c:axId val="509809328"/>
        <c:scaling>
          <c:orientation val="minMax"/>
          <c:max val="-17"/>
          <c:min val="-18.100000000000001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08936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C - Constants 2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sensitivity'!$C$35:$C$50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sensitivity'!$Q$35:$Q$50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615-47E8-B892-91871DE9F1DB}"/>
            </c:ext>
          </c:extLst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sensitivity'!$C$35:$C$50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sensitivity'!$O$35:$O$50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615-47E8-B892-91871DE9F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810112"/>
        <c:axId val="509810504"/>
      </c:scatterChart>
      <c:valAx>
        <c:axId val="509810112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10504"/>
        <c:crossesAt val="-100"/>
        <c:crossBetween val="midCat"/>
        <c:majorUnit val="115"/>
      </c:valAx>
      <c:valAx>
        <c:axId val="509810504"/>
        <c:scaling>
          <c:orientation val="minMax"/>
          <c:max val="-23.7"/>
          <c:min val="-24.8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1011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B - Constants 2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sensitivity'!$N$13:$N$28</c:f>
              <c:numCache>
                <c:formatCode>0.00000</c:formatCode>
                <c:ptCount val="16"/>
                <c:pt idx="0">
                  <c:v>-2.4225921670014305E-2</c:v>
                </c:pt>
                <c:pt idx="1">
                  <c:v>-2.2828551822179244E-2</c:v>
                </c:pt>
                <c:pt idx="2">
                  <c:v>-2.1222560113977607E-2</c:v>
                </c:pt>
                <c:pt idx="3">
                  <c:v>-1.9406717287126674E-2</c:v>
                </c:pt>
                <c:pt idx="4">
                  <c:v>-1.153216185867717E-2</c:v>
                </c:pt>
                <c:pt idx="5">
                  <c:v>-3.675020550501118E-3</c:v>
                </c:pt>
                <c:pt idx="6">
                  <c:v>1.6449417611691941E-3</c:v>
                </c:pt>
                <c:pt idx="7">
                  <c:v>7.3200846043142143E-3</c:v>
                </c:pt>
                <c:pt idx="8">
                  <c:v>1.4475432509892749E-2</c:v>
                </c:pt>
                <c:pt idx="9">
                  <c:v>1.7509209938182058E-2</c:v>
                </c:pt>
                <c:pt idx="10">
                  <c:v>1.8946789918760365E-2</c:v>
                </c:pt>
                <c:pt idx="11">
                  <c:v>1.7989561052478509E-2</c:v>
                </c:pt>
                <c:pt idx="12">
                  <c:v>2.5179548359343884E-2</c:v>
                </c:pt>
                <c:pt idx="13">
                  <c:v>2.4648909254480655E-2</c:v>
                </c:pt>
                <c:pt idx="14">
                  <c:v>2.6683145248093787E-2</c:v>
                </c:pt>
                <c:pt idx="15">
                  <c:v>3.1579364420709521E-2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B1C-4F6B-9083-3EFC59F9C192}"/>
            </c:ext>
          </c:extLst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sensitivity'!$M$13:$M$28</c:f>
              <c:numCache>
                <c:formatCode>0.00000</c:formatCode>
                <c:ptCount val="16"/>
                <c:pt idx="0">
                  <c:v>-5.3647668498094936E-2</c:v>
                </c:pt>
                <c:pt idx="1">
                  <c:v>-5.1003614462684532E-2</c:v>
                </c:pt>
                <c:pt idx="2">
                  <c:v>-4.6779585960485037E-2</c:v>
                </c:pt>
                <c:pt idx="3">
                  <c:v>-4.49637431336673E-2</c:v>
                </c:pt>
                <c:pt idx="4">
                  <c:v>-2.6243035272783988E-2</c:v>
                </c:pt>
                <c:pt idx="5">
                  <c:v>-1.7887220289584393E-2</c:v>
                </c:pt>
                <c:pt idx="6">
                  <c:v>-8.0791949023370502E-3</c:v>
                </c:pt>
                <c:pt idx="7">
                  <c:v>1.3360005037001965E-3</c:v>
                </c:pt>
                <c:pt idx="8">
                  <c:v>5.7486431964332563E-3</c:v>
                </c:pt>
                <c:pt idx="9">
                  <c:v>7.037062762057178E-3</c:v>
                </c:pt>
                <c:pt idx="10">
                  <c:v>8.2253059051072275E-3</c:v>
                </c:pt>
                <c:pt idx="11">
                  <c:v>1.1008129601717598E-2</c:v>
                </c:pt>
                <c:pt idx="12">
                  <c:v>1.0718011782798853E-2</c:v>
                </c:pt>
                <c:pt idx="13">
                  <c:v>1.3179414728242522E-2</c:v>
                </c:pt>
                <c:pt idx="14">
                  <c:v>1.0974924483873383E-2</c:v>
                </c:pt>
                <c:pt idx="15">
                  <c:v>6.895017505535006E-3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B1C-4F6B-9083-3EFC59F9C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603200"/>
        <c:axId val="509603592"/>
      </c:scatterChart>
      <c:valAx>
        <c:axId val="509603200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603592"/>
        <c:crossesAt val="-10"/>
        <c:crossBetween val="midCat"/>
        <c:majorUnit val="115"/>
      </c:valAx>
      <c:valAx>
        <c:axId val="509603592"/>
        <c:scaling>
          <c:orientation val="minMax"/>
          <c:max val="4.0000000000000008E-2"/>
          <c:min val="-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6032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C - Constants 3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sensitivity'!$C$35:$C$50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sensitivity'!$U$35:$U$50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D8E-48AF-ACE1-9D410488F01B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sensitivity'!$C$35:$C$50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sensitivity'!$W$35:$W$50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D8E-48AF-ACE1-9D410488F0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811680"/>
        <c:axId val="509812072"/>
      </c:scatterChart>
      <c:valAx>
        <c:axId val="509811680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12072"/>
        <c:crossesAt val="-100"/>
        <c:crossBetween val="midCat"/>
        <c:majorUnit val="115"/>
      </c:valAx>
      <c:valAx>
        <c:axId val="509812072"/>
        <c:scaling>
          <c:orientation val="minMax"/>
          <c:max val="-30.2"/>
          <c:min val="-31.3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11680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C - Constants 4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sensitivity'!$C$35:$C$50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sensitivity'!$AA$35:$AA$50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853-4461-AE5E-C0F727D507C5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sensitivity'!$C$35:$C$50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sensitivity'!$AC$35:$AC$50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853-4461-AE5E-C0F727D50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812464"/>
        <c:axId val="509812856"/>
      </c:scatterChart>
      <c:valAx>
        <c:axId val="509812464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12856"/>
        <c:crossesAt val="-100"/>
        <c:crossBetween val="midCat"/>
        <c:majorUnit val="115"/>
      </c:valAx>
      <c:valAx>
        <c:axId val="509812856"/>
        <c:scaling>
          <c:orientation val="minMax"/>
          <c:max val="-17"/>
          <c:min val="-18.100000000000001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12464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B - Constants 2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sensitivity'!$Q$13:$Q$28</c:f>
              <c:numCache>
                <c:formatCode>0.00</c:formatCode>
                <c:ptCount val="16"/>
                <c:pt idx="0">
                  <c:v>-24.492206267277691</c:v>
                </c:pt>
                <c:pt idx="1">
                  <c:v>-24.469433764701321</c:v>
                </c:pt>
                <c:pt idx="2">
                  <c:v>-24.441295619777314</c:v>
                </c:pt>
                <c:pt idx="3">
                  <c:v>-24.416138990139608</c:v>
                </c:pt>
                <c:pt idx="4">
                  <c:v>-24.278570594627194</c:v>
                </c:pt>
                <c:pt idx="5">
                  <c:v>-24.170780277672417</c:v>
                </c:pt>
                <c:pt idx="6">
                  <c:v>-24.086450524860282</c:v>
                </c:pt>
                <c:pt idx="7">
                  <c:v>-24.000599682151446</c:v>
                </c:pt>
                <c:pt idx="8">
                  <c:v>-23.914417691390003</c:v>
                </c:pt>
                <c:pt idx="9">
                  <c:v>-23.877999664196143</c:v>
                </c:pt>
                <c:pt idx="10">
                  <c:v>-23.857190960347044</c:v>
                </c:pt>
                <c:pt idx="11">
                  <c:v>-23.855023990679179</c:v>
                </c:pt>
                <c:pt idx="12">
                  <c:v>-23.78079553174701</c:v>
                </c:pt>
                <c:pt idx="13">
                  <c:v>-23.77960296468515</c:v>
                </c:pt>
                <c:pt idx="14">
                  <c:v>-23.764262714871382</c:v>
                </c:pt>
                <c:pt idx="15">
                  <c:v>-23.72605784085799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E0C-450C-B307-FB31977150F1}"/>
            </c:ext>
          </c:extLst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sensitivity'!$O$13:$O$28</c:f>
              <c:numCache>
                <c:formatCode>0.00</c:formatCode>
                <c:ptCount val="16"/>
                <c:pt idx="0">
                  <c:v>-24.703074858193254</c:v>
                </c:pt>
                <c:pt idx="1">
                  <c:v>-24.671990700617126</c:v>
                </c:pt>
                <c:pt idx="2">
                  <c:v>-24.626481774471895</c:v>
                </c:pt>
                <c:pt idx="3">
                  <c:v>-24.601715560923374</c:v>
                </c:pt>
                <c:pt idx="4">
                  <c:v>-24.387368412623744</c:v>
                </c:pt>
                <c:pt idx="5">
                  <c:v>-24.276290004217046</c:v>
                </c:pt>
                <c:pt idx="6">
                  <c:v>-24.158654595785016</c:v>
                </c:pt>
                <c:pt idx="7">
                  <c:v>-24.04502707826288</c:v>
                </c:pt>
                <c:pt idx="8">
                  <c:v>-23.979134010028567</c:v>
                </c:pt>
                <c:pt idx="9">
                  <c:v>-23.954952556019357</c:v>
                </c:pt>
                <c:pt idx="10">
                  <c:v>-23.934897490502021</c:v>
                </c:pt>
                <c:pt idx="11">
                  <c:v>-23.904829696545178</c:v>
                </c:pt>
                <c:pt idx="12">
                  <c:v>-23.882698535491119</c:v>
                </c:pt>
                <c:pt idx="13">
                  <c:v>-23.860501687635093</c:v>
                </c:pt>
                <c:pt idx="14">
                  <c:v>-23.874561592746794</c:v>
                </c:pt>
                <c:pt idx="15">
                  <c:v>-23.899094736252817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E0C-450C-B307-FB31977150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813640"/>
        <c:axId val="509814032"/>
      </c:scatterChart>
      <c:valAx>
        <c:axId val="509813640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14032"/>
        <c:crossesAt val="-100"/>
        <c:crossBetween val="midCat"/>
        <c:majorUnit val="115"/>
      </c:valAx>
      <c:valAx>
        <c:axId val="509814032"/>
        <c:scaling>
          <c:orientation val="minMax"/>
          <c:max val="-23.7"/>
          <c:min val="-24.8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13640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B - Constants 3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sensitivity'!$U$13:$U$28</c:f>
              <c:numCache>
                <c:formatCode>0.00</c:formatCode>
                <c:ptCount val="16"/>
                <c:pt idx="0">
                  <c:v>-31.318063757980021</c:v>
                </c:pt>
                <c:pt idx="1">
                  <c:v>-31.284640215048338</c:v>
                </c:pt>
                <c:pt idx="2">
                  <c:v>-31.236795058910271</c:v>
                </c:pt>
                <c:pt idx="3">
                  <c:v>-31.20969556035476</c:v>
                </c:pt>
                <c:pt idx="4">
                  <c:v>-30.97967873418478</c:v>
                </c:pt>
                <c:pt idx="5">
                  <c:v>-30.857081610411598</c:v>
                </c:pt>
                <c:pt idx="6">
                  <c:v>-30.728002243790698</c:v>
                </c:pt>
                <c:pt idx="7">
                  <c:v>-30.603004727869969</c:v>
                </c:pt>
                <c:pt idx="8">
                  <c:v>-30.52820920297637</c:v>
                </c:pt>
                <c:pt idx="9">
                  <c:v>-30.498398675200228</c:v>
                </c:pt>
                <c:pt idx="10">
                  <c:v>-30.47273258816038</c:v>
                </c:pt>
                <c:pt idx="11">
                  <c:v>-30.437071851681587</c:v>
                </c:pt>
                <c:pt idx="12">
                  <c:v>-30.406584651839747</c:v>
                </c:pt>
                <c:pt idx="13">
                  <c:v>-30.383276848371469</c:v>
                </c:pt>
                <c:pt idx="14">
                  <c:v>-30.396226219652057</c:v>
                </c:pt>
                <c:pt idx="15">
                  <c:v>-30.419649461044159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268-4ED3-B1D4-037F8C3DBE50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sensitivity'!$W$13:$W$28</c:f>
              <c:numCache>
                <c:formatCode>0.00</c:formatCode>
                <c:ptCount val="16"/>
                <c:pt idx="0">
                  <c:v>-31.10719645971599</c:v>
                </c:pt>
                <c:pt idx="1">
                  <c:v>-31.082084538205265</c:v>
                </c:pt>
                <c:pt idx="2">
                  <c:v>-31.051610080863533</c:v>
                </c:pt>
                <c:pt idx="3">
                  <c:v>-31.024120183263896</c:v>
                </c:pt>
                <c:pt idx="4">
                  <c:v>-30.87088168076815</c:v>
                </c:pt>
                <c:pt idx="5">
                  <c:v>-30.751572661827563</c:v>
                </c:pt>
                <c:pt idx="6">
                  <c:v>-30.655798727752707</c:v>
                </c:pt>
                <c:pt idx="7">
                  <c:v>-30.55857768738047</c:v>
                </c:pt>
                <c:pt idx="8">
                  <c:v>-30.463493418273146</c:v>
                </c:pt>
                <c:pt idx="9">
                  <c:v>-30.421446420560638</c:v>
                </c:pt>
                <c:pt idx="10">
                  <c:v>-30.395026698896242</c:v>
                </c:pt>
                <c:pt idx="11">
                  <c:v>-30.387266553271992</c:v>
                </c:pt>
                <c:pt idx="12">
                  <c:v>-30.30468248918795</c:v>
                </c:pt>
                <c:pt idx="13">
                  <c:v>-30.302378796616711</c:v>
                </c:pt>
                <c:pt idx="14">
                  <c:v>-30.285928253985386</c:v>
                </c:pt>
                <c:pt idx="15">
                  <c:v>-30.246613999456486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268-4ED3-B1D4-037F8C3DBE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814816"/>
        <c:axId val="509815208"/>
      </c:scatterChart>
      <c:valAx>
        <c:axId val="509814816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15208"/>
        <c:crossesAt val="-100"/>
        <c:crossBetween val="midCat"/>
        <c:majorUnit val="115"/>
      </c:valAx>
      <c:valAx>
        <c:axId val="509815208"/>
        <c:scaling>
          <c:orientation val="minMax"/>
          <c:max val="-30.2"/>
          <c:min val="-31.3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14816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B - Constants 4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sensitivity'!$AA$13:$AA$28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3DC-4028-BF44-A393552AD085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sensitivity'!$AC$13:$AC$28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3DC-4028-BF44-A393552AD0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709792"/>
        <c:axId val="509710184"/>
      </c:scatterChart>
      <c:valAx>
        <c:axId val="509709792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10184"/>
        <c:crossesAt val="-100"/>
        <c:crossBetween val="midCat"/>
        <c:majorUnit val="115"/>
      </c:valAx>
      <c:valAx>
        <c:axId val="509710184"/>
        <c:scaling>
          <c:orientation val="minMax"/>
          <c:max val="-17"/>
          <c:min val="-18.100000000000001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09792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B - Constants 1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sensitivity'!$J$13:$J$28</c:f>
              <c:numCache>
                <c:formatCode>0.00</c:formatCode>
                <c:ptCount val="16"/>
                <c:pt idx="0">
                  <c:v>-0.58336021632682034</c:v>
                </c:pt>
                <c:pt idx="1">
                  <c:v>-0.55461477253079394</c:v>
                </c:pt>
                <c:pt idx="2">
                  <c:v>-0.51144089416964178</c:v>
                </c:pt>
                <c:pt idx="3">
                  <c:v>-0.4890074871423451</c:v>
                </c:pt>
                <c:pt idx="4">
                  <c:v>-0.29032481253980791</c:v>
                </c:pt>
                <c:pt idx="5">
                  <c:v>-0.19076286634700423</c:v>
                </c:pt>
                <c:pt idx="6">
                  <c:v>-8.4568766060314715E-2</c:v>
                </c:pt>
                <c:pt idx="7">
                  <c:v>1.7691368239329819E-2</c:v>
                </c:pt>
                <c:pt idx="8">
                  <c:v>7.4683037094484206E-2</c:v>
                </c:pt>
                <c:pt idx="9">
                  <c:v>9.3235286640680926E-2</c:v>
                </c:pt>
                <c:pt idx="10">
                  <c:v>0.10767901864911877</c:v>
                </c:pt>
                <c:pt idx="11">
                  <c:v>0.13215402114743924</c:v>
                </c:pt>
                <c:pt idx="12">
                  <c:v>0.14592834190426274</c:v>
                </c:pt>
                <c:pt idx="13">
                  <c:v>0.16701499636064909</c:v>
                </c:pt>
                <c:pt idx="14">
                  <c:v>0.15184368611757293</c:v>
                </c:pt>
                <c:pt idx="15">
                  <c:v>0.12619932596522077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F8F-429C-989B-B1FB5622BDA3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sensitivity'!$L$13:$L$28</c:f>
              <c:numCache>
                <c:formatCode>0.00</c:formatCode>
                <c:ptCount val="16"/>
                <c:pt idx="0">
                  <c:v>-0.37248263228768508</c:v>
                </c:pt>
                <c:pt idx="1">
                  <c:v>-0.35204908802267454</c:v>
                </c:pt>
                <c:pt idx="2">
                  <c:v>-0.32624657147755087</c:v>
                </c:pt>
                <c:pt idx="3">
                  <c:v>-0.30342263960524107</c:v>
                </c:pt>
                <c:pt idx="4">
                  <c:v>-0.18152173241097458</c:v>
                </c:pt>
                <c:pt idx="5">
                  <c:v>-8.5247811847704469E-2</c:v>
                </c:pt>
                <c:pt idx="6">
                  <c:v>-1.2360915190104294E-2</c:v>
                </c:pt>
                <c:pt idx="7">
                  <c:v>6.2121173951670272E-2</c:v>
                </c:pt>
                <c:pt idx="8">
                  <c:v>0.13940295857754847</c:v>
                </c:pt>
                <c:pt idx="9">
                  <c:v>0.17019246823842593</c:v>
                </c:pt>
                <c:pt idx="10">
                  <c:v>0.1853898502059188</c:v>
                </c:pt>
                <c:pt idx="11">
                  <c:v>0.18196245463524008</c:v>
                </c:pt>
                <c:pt idx="12">
                  <c:v>0.24783695434040709</c:v>
                </c:pt>
                <c:pt idx="13">
                  <c:v>0.24791819424960337</c:v>
                </c:pt>
                <c:pt idx="14">
                  <c:v>0.2621486403748996</c:v>
                </c:pt>
                <c:pt idx="15">
                  <c:v>0.29924576902483935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F8F-429C-989B-B1FB5622B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710968"/>
        <c:axId val="509711360"/>
      </c:scatterChart>
      <c:valAx>
        <c:axId val="509710968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11360"/>
        <c:crossesAt val="-100"/>
        <c:crossBetween val="midCat"/>
        <c:majorUnit val="115"/>
      </c:valAx>
      <c:valAx>
        <c:axId val="509711360"/>
        <c:scaling>
          <c:orientation val="minMax"/>
          <c:min val="-0.70000000000000007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10968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B - Constants 2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sensitivity'!$R$13:$R$28</c:f>
              <c:numCache>
                <c:formatCode>0.00</c:formatCode>
                <c:ptCount val="16"/>
                <c:pt idx="0">
                  <c:v>-0.43157826727768978</c:v>
                </c:pt>
                <c:pt idx="1">
                  <c:v>-0.40880576470132013</c:v>
                </c:pt>
                <c:pt idx="2">
                  <c:v>-0.38066761977731289</c:v>
                </c:pt>
                <c:pt idx="3">
                  <c:v>-0.35551099013960652</c:v>
                </c:pt>
                <c:pt idx="4">
                  <c:v>-0.21794259462719268</c:v>
                </c:pt>
                <c:pt idx="5">
                  <c:v>-0.11015227767241598</c:v>
                </c:pt>
                <c:pt idx="6">
                  <c:v>-2.5822524860281248E-2</c:v>
                </c:pt>
                <c:pt idx="7">
                  <c:v>6.0028317848555446E-2</c:v>
                </c:pt>
                <c:pt idx="8">
                  <c:v>0.14621030860999795</c:v>
                </c:pt>
                <c:pt idx="9">
                  <c:v>0.18262833580385873</c:v>
                </c:pt>
                <c:pt idx="10">
                  <c:v>0.20343703965295745</c:v>
                </c:pt>
                <c:pt idx="11">
                  <c:v>0.20560400932082246</c:v>
                </c:pt>
                <c:pt idx="12">
                  <c:v>0.27983246825299091</c:v>
                </c:pt>
                <c:pt idx="13">
                  <c:v>0.28102503531485112</c:v>
                </c:pt>
                <c:pt idx="14">
                  <c:v>0.29636528512861915</c:v>
                </c:pt>
                <c:pt idx="15">
                  <c:v>0.33457015914201094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884-472E-9024-CF35FFFAFB8D}"/>
            </c:ext>
          </c:extLst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sensitivity'!$P$13:$P$28</c:f>
              <c:numCache>
                <c:formatCode>0.00</c:formatCode>
                <c:ptCount val="16"/>
                <c:pt idx="0">
                  <c:v>-0.64244685819325298</c:v>
                </c:pt>
                <c:pt idx="1">
                  <c:v>-0.61136270061712494</c:v>
                </c:pt>
                <c:pt idx="2">
                  <c:v>-0.56585377447189344</c:v>
                </c:pt>
                <c:pt idx="3">
                  <c:v>-0.54108756092337273</c:v>
                </c:pt>
                <c:pt idx="4">
                  <c:v>-0.32674041262374232</c:v>
                </c:pt>
                <c:pt idx="5">
                  <c:v>-0.21566200421704451</c:v>
                </c:pt>
                <c:pt idx="6">
                  <c:v>-9.8026595785015047E-2</c:v>
                </c:pt>
                <c:pt idx="7">
                  <c:v>1.5600921737121354E-2</c:v>
                </c:pt>
                <c:pt idx="8">
                  <c:v>8.1493989971434644E-2</c:v>
                </c:pt>
                <c:pt idx="9">
                  <c:v>0.10567544398064399</c:v>
                </c:pt>
                <c:pt idx="10">
                  <c:v>0.12573050949798059</c:v>
                </c:pt>
                <c:pt idx="11">
                  <c:v>0.15579830345482293</c:v>
                </c:pt>
                <c:pt idx="12">
                  <c:v>0.17792946450888181</c:v>
                </c:pt>
                <c:pt idx="13">
                  <c:v>0.20012631236490819</c:v>
                </c:pt>
                <c:pt idx="14">
                  <c:v>0.18606640725320744</c:v>
                </c:pt>
                <c:pt idx="15">
                  <c:v>0.16153326374718446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884-472E-9024-CF35FFFAFB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712144"/>
        <c:axId val="509712536"/>
      </c:scatterChart>
      <c:valAx>
        <c:axId val="509712144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12536"/>
        <c:crossesAt val="-100"/>
        <c:crossBetween val="midCat"/>
        <c:majorUnit val="115"/>
      </c:valAx>
      <c:valAx>
        <c:axId val="509712536"/>
        <c:scaling>
          <c:orientation val="minMax"/>
          <c:max val="0.4"/>
          <c:min val="-0.8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12144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B - Constants 3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sensitivity'!$X$13:$X$28</c:f>
              <c:numCache>
                <c:formatCode>0.00</c:formatCode>
                <c:ptCount val="16"/>
                <c:pt idx="0">
                  <c:v>-0.49119645971599013</c:v>
                </c:pt>
                <c:pt idx="1">
                  <c:v>-0.46608453820526563</c:v>
                </c:pt>
                <c:pt idx="2">
                  <c:v>-0.43561008086353326</c:v>
                </c:pt>
                <c:pt idx="3">
                  <c:v>-0.40812018326389676</c:v>
                </c:pt>
                <c:pt idx="4">
                  <c:v>-0.25488168076815043</c:v>
                </c:pt>
                <c:pt idx="5">
                  <c:v>-0.13557266182756322</c:v>
                </c:pt>
                <c:pt idx="6">
                  <c:v>-3.9798727752707208E-2</c:v>
                </c:pt>
                <c:pt idx="7">
                  <c:v>5.7422312619529237E-2</c:v>
                </c:pt>
                <c:pt idx="8">
                  <c:v>0.15250658172685405</c:v>
                </c:pt>
                <c:pt idx="9">
                  <c:v>0.19455357943936136</c:v>
                </c:pt>
                <c:pt idx="10">
                  <c:v>0.22097330110375779</c:v>
                </c:pt>
                <c:pt idx="11">
                  <c:v>0.22873344672800755</c:v>
                </c:pt>
                <c:pt idx="12">
                  <c:v>0.31131751081204939</c:v>
                </c:pt>
                <c:pt idx="13">
                  <c:v>0.31362120338328836</c:v>
                </c:pt>
                <c:pt idx="14">
                  <c:v>0.33007174601461386</c:v>
                </c:pt>
                <c:pt idx="15">
                  <c:v>0.36938600054351411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56A-4745-8EBF-C0199FF1A1D7}"/>
            </c:ext>
          </c:extLst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sensitivity'!$V$13:$V$28</c:f>
              <c:numCache>
                <c:formatCode>0.00</c:formatCode>
                <c:ptCount val="16"/>
                <c:pt idx="0">
                  <c:v>-0.70206375798002085</c:v>
                </c:pt>
                <c:pt idx="1">
                  <c:v>-0.66864021504833815</c:v>
                </c:pt>
                <c:pt idx="2">
                  <c:v>-0.62079505891027154</c:v>
                </c:pt>
                <c:pt idx="3">
                  <c:v>-0.59369556035476023</c:v>
                </c:pt>
                <c:pt idx="4">
                  <c:v>-0.36367873418478069</c:v>
                </c:pt>
                <c:pt idx="5">
                  <c:v>-0.24108161041159804</c:v>
                </c:pt>
                <c:pt idx="6">
                  <c:v>-0.11200224379069823</c:v>
                </c:pt>
                <c:pt idx="7">
                  <c:v>1.29952721300306E-2</c:v>
                </c:pt>
                <c:pt idx="8">
                  <c:v>8.7790797023629352E-2</c:v>
                </c:pt>
                <c:pt idx="9">
                  <c:v>0.11760132479977159</c:v>
                </c:pt>
                <c:pt idx="10">
                  <c:v>0.14326741183962</c:v>
                </c:pt>
                <c:pt idx="11">
                  <c:v>0.17892814831841264</c:v>
                </c:pt>
                <c:pt idx="12">
                  <c:v>0.20941534816025253</c:v>
                </c:pt>
                <c:pt idx="13">
                  <c:v>0.23272315162853019</c:v>
                </c:pt>
                <c:pt idx="14">
                  <c:v>0.2197737803479427</c:v>
                </c:pt>
                <c:pt idx="15">
                  <c:v>0.19635053895584065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56A-4745-8EBF-C0199FF1A1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713320"/>
        <c:axId val="509713712"/>
      </c:scatterChart>
      <c:valAx>
        <c:axId val="509713320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13712"/>
        <c:crossesAt val="-100"/>
        <c:crossBetween val="midCat"/>
        <c:majorUnit val="115"/>
      </c:valAx>
      <c:valAx>
        <c:axId val="509713712"/>
        <c:scaling>
          <c:orientation val="minMax"/>
          <c:max val="0.4"/>
          <c:min val="-0.8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13320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B - Constants 4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sensitivity'!$AD$13:$AD$28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007-46BD-AF51-25AA272D5740}"/>
            </c:ext>
          </c:extLst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sensitivity'!$AB$13:$AB$28</c:f>
              <c:numCache>
                <c:formatCode>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007-46BD-AF51-25AA272D5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714496"/>
        <c:axId val="509714888"/>
      </c:scatterChart>
      <c:valAx>
        <c:axId val="509714496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14888"/>
        <c:crossesAt val="-100"/>
        <c:crossBetween val="midCat"/>
        <c:majorUnit val="115"/>
      </c:valAx>
      <c:valAx>
        <c:axId val="509714888"/>
        <c:scaling>
          <c:orientation val="minMax"/>
          <c:min val="-0.8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14496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27863711866246"/>
          <c:y val="4.5211431904345289E-2"/>
          <c:w val="0.84566314345841909"/>
          <c:h val="0.83976766442100859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E41E25"/>
              </a:solidFill>
              <a:ln w="9525">
                <a:solidFill>
                  <a:srgbClr val="ED7D31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sensitivity'!$N$13:$N$28</c:f>
              <c:numCache>
                <c:formatCode>0.00000</c:formatCode>
                <c:ptCount val="16"/>
                <c:pt idx="0">
                  <c:v>-2.4225921670014305E-2</c:v>
                </c:pt>
                <c:pt idx="1">
                  <c:v>-2.2828551822179244E-2</c:v>
                </c:pt>
                <c:pt idx="2">
                  <c:v>-2.1222560113977607E-2</c:v>
                </c:pt>
                <c:pt idx="3">
                  <c:v>-1.9406717287126674E-2</c:v>
                </c:pt>
                <c:pt idx="4">
                  <c:v>-1.153216185867717E-2</c:v>
                </c:pt>
                <c:pt idx="5">
                  <c:v>-3.675020550501118E-3</c:v>
                </c:pt>
                <c:pt idx="6">
                  <c:v>1.6449417611691941E-3</c:v>
                </c:pt>
                <c:pt idx="7">
                  <c:v>7.3200846043142143E-3</c:v>
                </c:pt>
                <c:pt idx="8">
                  <c:v>1.4475432509892749E-2</c:v>
                </c:pt>
                <c:pt idx="9">
                  <c:v>1.7509209938182058E-2</c:v>
                </c:pt>
                <c:pt idx="10">
                  <c:v>1.8946789918760365E-2</c:v>
                </c:pt>
                <c:pt idx="11">
                  <c:v>1.7989561052478509E-2</c:v>
                </c:pt>
                <c:pt idx="12">
                  <c:v>2.5179548359343884E-2</c:v>
                </c:pt>
                <c:pt idx="13">
                  <c:v>2.4648909254480655E-2</c:v>
                </c:pt>
                <c:pt idx="14">
                  <c:v>2.6683145248093787E-2</c:v>
                </c:pt>
                <c:pt idx="15">
                  <c:v>3.1579364420709521E-2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1F2-4F79-B53D-319529048C02}"/>
            </c:ext>
          </c:extLst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3665B0"/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sensitivity'!$M$13:$M$28</c:f>
              <c:numCache>
                <c:formatCode>0.00000</c:formatCode>
                <c:ptCount val="16"/>
                <c:pt idx="0">
                  <c:v>-5.3647668498094936E-2</c:v>
                </c:pt>
                <c:pt idx="1">
                  <c:v>-5.1003614462684532E-2</c:v>
                </c:pt>
                <c:pt idx="2">
                  <c:v>-4.6779585960485037E-2</c:v>
                </c:pt>
                <c:pt idx="3">
                  <c:v>-4.49637431336673E-2</c:v>
                </c:pt>
                <c:pt idx="4">
                  <c:v>-2.6243035272783988E-2</c:v>
                </c:pt>
                <c:pt idx="5">
                  <c:v>-1.7887220289584393E-2</c:v>
                </c:pt>
                <c:pt idx="6">
                  <c:v>-8.0791949023370502E-3</c:v>
                </c:pt>
                <c:pt idx="7">
                  <c:v>1.3360005037001965E-3</c:v>
                </c:pt>
                <c:pt idx="8">
                  <c:v>5.7486431964332563E-3</c:v>
                </c:pt>
                <c:pt idx="9">
                  <c:v>7.037062762057178E-3</c:v>
                </c:pt>
                <c:pt idx="10">
                  <c:v>8.2253059051072275E-3</c:v>
                </c:pt>
                <c:pt idx="11">
                  <c:v>1.1008129601717598E-2</c:v>
                </c:pt>
                <c:pt idx="12">
                  <c:v>1.0718011782798853E-2</c:v>
                </c:pt>
                <c:pt idx="13">
                  <c:v>1.3179414728242522E-2</c:v>
                </c:pt>
                <c:pt idx="14">
                  <c:v>1.0974924483873383E-2</c:v>
                </c:pt>
                <c:pt idx="15">
                  <c:v>6.895017505535006E-3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1F2-4F79-B53D-319529048C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715672"/>
        <c:axId val="509716064"/>
      </c:scatterChart>
      <c:valAx>
        <c:axId val="509715672"/>
        <c:scaling>
          <c:orientation val="minMax"/>
          <c:max val="115"/>
          <c:min val="0"/>
        </c:scaling>
        <c:delete val="0"/>
        <c:axPos val="b"/>
        <c:numFmt formatCode="General" sourceLinked="1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16064"/>
        <c:crossesAt val="-10"/>
        <c:crossBetween val="midCat"/>
        <c:majorUnit val="20"/>
        <c:minorUnit val="10"/>
      </c:valAx>
      <c:valAx>
        <c:axId val="509716064"/>
        <c:scaling>
          <c:orientation val="minMax"/>
          <c:max val="4.0000000000000008E-2"/>
          <c:min val="-6.0000000000000012E-2"/>
        </c:scaling>
        <c:delete val="0"/>
        <c:axPos val="l"/>
        <c:numFmt formatCode="General" sourceLinked="0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15672"/>
        <c:crosses val="autoZero"/>
        <c:crossBetween val="midCat"/>
        <c:majorUnit val="3.0000000000000006E-2"/>
        <c:min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B - Constants 3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sensitivity'!$T$13:$T$28</c:f>
              <c:numCache>
                <c:formatCode>0.00000</c:formatCode>
                <c:ptCount val="16"/>
                <c:pt idx="0">
                  <c:v>-1.4013453631523287E-2</c:v>
                </c:pt>
                <c:pt idx="1">
                  <c:v>-1.3007886817598291E-2</c:v>
                </c:pt>
                <c:pt idx="2">
                  <c:v>-1.1796602972275583E-2</c:v>
                </c:pt>
                <c:pt idx="3">
                  <c:v>-1.037262106599468E-2</c:v>
                </c:pt>
                <c:pt idx="4">
                  <c:v>-5.2488392146881613E-3</c:v>
                </c:pt>
                <c:pt idx="5">
                  <c:v>5.0257009415888287E-4</c:v>
                </c:pt>
                <c:pt idx="6">
                  <c:v>3.6577075374911727E-3</c:v>
                </c:pt>
                <c:pt idx="7">
                  <c:v>7.1290192716032541E-3</c:v>
                </c:pt>
                <c:pt idx="8">
                  <c:v>1.2521254311595731E-2</c:v>
                </c:pt>
                <c:pt idx="9">
                  <c:v>1.4422869845914066E-2</c:v>
                </c:pt>
                <c:pt idx="10">
                  <c:v>1.4721613751752349E-2</c:v>
                </c:pt>
                <c:pt idx="11">
                  <c:v>1.2626484674830518E-2</c:v>
                </c:pt>
                <c:pt idx="12">
                  <c:v>1.8094911838674899E-2</c:v>
                </c:pt>
                <c:pt idx="13">
                  <c:v>1.7333712746412655E-2</c:v>
                </c:pt>
                <c:pt idx="14">
                  <c:v>1.9137279054471823E-2</c:v>
                </c:pt>
                <c:pt idx="15">
                  <c:v>2.3802727438709537E-2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03D-4ABC-AB96-13C1E13D3C85}"/>
            </c:ext>
          </c:extLst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sensitivity'!$S$13:$S$28</c:f>
              <c:numCache>
                <c:formatCode>0.00000</c:formatCode>
                <c:ptCount val="16"/>
                <c:pt idx="0">
                  <c:v>-4.3435200459603918E-2</c:v>
                </c:pt>
                <c:pt idx="1">
                  <c:v>-4.1182949458103579E-2</c:v>
                </c:pt>
                <c:pt idx="2">
                  <c:v>-3.7353628818783013E-2</c:v>
                </c:pt>
                <c:pt idx="3">
                  <c:v>-3.5929646912535307E-2</c:v>
                </c:pt>
                <c:pt idx="4">
                  <c:v>-1.9959712628794979E-2</c:v>
                </c:pt>
                <c:pt idx="5">
                  <c:v>-1.3709629644924393E-2</c:v>
                </c:pt>
                <c:pt idx="6">
                  <c:v>-6.0664291260150716E-3</c:v>
                </c:pt>
                <c:pt idx="7">
                  <c:v>1.1449351709892364E-3</c:v>
                </c:pt>
                <c:pt idx="8">
                  <c:v>3.7944649981362377E-3</c:v>
                </c:pt>
                <c:pt idx="9">
                  <c:v>3.9507226697891862E-3</c:v>
                </c:pt>
                <c:pt idx="10">
                  <c:v>4.0001297380992118E-3</c:v>
                </c:pt>
                <c:pt idx="11">
                  <c:v>5.6450532240696072E-3</c:v>
                </c:pt>
                <c:pt idx="12">
                  <c:v>3.6333752621298676E-3</c:v>
                </c:pt>
                <c:pt idx="13">
                  <c:v>5.8642182201745219E-3</c:v>
                </c:pt>
                <c:pt idx="14">
                  <c:v>3.4290582902514188E-3</c:v>
                </c:pt>
                <c:pt idx="15">
                  <c:v>-8.8161947646497874E-4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03D-4ABC-AB96-13C1E13D3C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604376"/>
        <c:axId val="509604768"/>
      </c:scatterChart>
      <c:valAx>
        <c:axId val="509604376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604768"/>
        <c:crossesAt val="-10"/>
        <c:crossBetween val="midCat"/>
        <c:majorUnit val="115"/>
      </c:valAx>
      <c:valAx>
        <c:axId val="509604768"/>
        <c:scaling>
          <c:orientation val="minMax"/>
          <c:max val="4.0000000000000008E-2"/>
          <c:min val="-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604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27863711866246"/>
          <c:y val="4.5211431904345289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square"/>
            <c:size val="2"/>
            <c:spPr>
              <a:solidFill>
                <a:srgbClr val="3665B0"/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'Region B -contants 1 tempvar'!$Z$2:$Z$17</c:f>
                <c:numCache>
                  <c:formatCode>General</c:formatCode>
                  <c:ptCount val="16"/>
                  <c:pt idx="0">
                    <c:v>5.8715008916130906E-3</c:v>
                  </c:pt>
                  <c:pt idx="1">
                    <c:v>2.6943542099677198E-3</c:v>
                  </c:pt>
                  <c:pt idx="2">
                    <c:v>2.3184818382323558E-3</c:v>
                  </c:pt>
                  <c:pt idx="3">
                    <c:v>1.497975454676892E-3</c:v>
                  </c:pt>
                  <c:pt idx="4">
                    <c:v>2.9938800714549574E-3</c:v>
                  </c:pt>
                  <c:pt idx="5">
                    <c:v>4.1634561370665901E-3</c:v>
                  </c:pt>
                  <c:pt idx="6">
                    <c:v>3.1913523794412924E-3</c:v>
                  </c:pt>
                  <c:pt idx="7">
                    <c:v>4.5140803707046095E-3</c:v>
                  </c:pt>
                  <c:pt idx="8">
                    <c:v>3.1998830398026756E-3</c:v>
                  </c:pt>
                  <c:pt idx="9">
                    <c:v>7.184631760322191E-3</c:v>
                  </c:pt>
                  <c:pt idx="10">
                    <c:v>7.9368706589886817E-3</c:v>
                  </c:pt>
                  <c:pt idx="11">
                    <c:v>5.5883489554614529E-3</c:v>
                  </c:pt>
                  <c:pt idx="12">
                    <c:v>1.5160231080824649E-3</c:v>
                  </c:pt>
                  <c:pt idx="13">
                    <c:v>1.7004220960296634E-3</c:v>
                  </c:pt>
                  <c:pt idx="14">
                    <c:v>2.5500053647264931E-3</c:v>
                  </c:pt>
                  <c:pt idx="15">
                    <c:v>5.1216213850239778E-3</c:v>
                  </c:pt>
                </c:numCache>
              </c:numRef>
            </c:plus>
            <c:minus>
              <c:numRef>
                <c:f>'Region B -contants 1 tempvar'!$Y$2:$Y$17</c:f>
                <c:numCache>
                  <c:formatCode>General</c:formatCode>
                  <c:ptCount val="16"/>
                  <c:pt idx="0">
                    <c:v>5.8715008916127576E-3</c:v>
                  </c:pt>
                  <c:pt idx="1">
                    <c:v>2.6943542099679973E-3</c:v>
                  </c:pt>
                  <c:pt idx="2">
                    <c:v>2.3184818382323558E-3</c:v>
                  </c:pt>
                  <c:pt idx="3">
                    <c:v>1.497975454677225E-3</c:v>
                  </c:pt>
                  <c:pt idx="4">
                    <c:v>2.9938800714546243E-3</c:v>
                  </c:pt>
                  <c:pt idx="5">
                    <c:v>4.1634561370664791E-3</c:v>
                  </c:pt>
                  <c:pt idx="6">
                    <c:v>3.1913523794410703E-3</c:v>
                  </c:pt>
                  <c:pt idx="7">
                    <c:v>4.5140803707051647E-3</c:v>
                  </c:pt>
                  <c:pt idx="8">
                    <c:v>3.1998830398026756E-3</c:v>
                  </c:pt>
                  <c:pt idx="9">
                    <c:v>7.184631760322413E-3</c:v>
                  </c:pt>
                  <c:pt idx="10">
                    <c:v>7.9368706589886262E-3</c:v>
                  </c:pt>
                  <c:pt idx="11">
                    <c:v>5.5883489554613974E-3</c:v>
                  </c:pt>
                  <c:pt idx="12">
                    <c:v>1.51602310808302E-3</c:v>
                  </c:pt>
                  <c:pt idx="13">
                    <c:v>1.7004220960296634E-3</c:v>
                  </c:pt>
                  <c:pt idx="14">
                    <c:v>2.5500053647264376E-3</c:v>
                  </c:pt>
                  <c:pt idx="15">
                    <c:v>5.121621385024866E-3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'Region B -contants 1 tempvar'!$F$2:$F$17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B -contants 1 tempvar'!$V$2:$V$17</c:f>
              <c:numCache>
                <c:formatCode>0.00000</c:formatCode>
                <c:ptCount val="16"/>
                <c:pt idx="0">
                  <c:v>-4.8822376785509936E-2</c:v>
                </c:pt>
                <c:pt idx="1">
                  <c:v>-4.6371740813060558E-2</c:v>
                </c:pt>
                <c:pt idx="2">
                  <c:v>-4.2342762228670061E-2</c:v>
                </c:pt>
                <c:pt idx="3">
                  <c:v>-4.0720751199686323E-2</c:v>
                </c:pt>
                <c:pt idx="4">
                  <c:v>-2.3365397115320985E-2</c:v>
                </c:pt>
                <c:pt idx="5">
                  <c:v>-1.6059397123012353E-2</c:v>
                </c:pt>
                <c:pt idx="6">
                  <c:v>-7.3338488082240749E-3</c:v>
                </c:pt>
                <c:pt idx="7">
                  <c:v>9.7685169082123435E-4</c:v>
                </c:pt>
                <c:pt idx="8">
                  <c:v>4.5045590168112382E-3</c:v>
                </c:pt>
                <c:pt idx="9">
                  <c:v>5.2242968970061532E-3</c:v>
                </c:pt>
                <c:pt idx="10">
                  <c:v>5.8402763328382346E-3</c:v>
                </c:pt>
                <c:pt idx="11">
                  <c:v>8.0511673648495652E-3</c:v>
                </c:pt>
                <c:pt idx="12">
                  <c:v>6.8956905743608465E-3</c:v>
                </c:pt>
                <c:pt idx="13">
                  <c:v>9.2412080395405383E-3</c:v>
                </c:pt>
                <c:pt idx="14">
                  <c:v>6.9207813016624042E-3</c:v>
                </c:pt>
                <c:pt idx="15">
                  <c:v>2.7248918681410106E-3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2D4-4229-86D1-806D2DA9FF74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triangle"/>
            <c:size val="2"/>
            <c:spPr>
              <a:solidFill>
                <a:srgbClr val="E41E25"/>
              </a:solidFill>
              <a:ln w="9525">
                <a:solidFill>
                  <a:srgbClr val="ED7D3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'Region B -contants 1 tempvar'!$Z$2:$Z$17</c:f>
                <c:numCache>
                  <c:formatCode>General</c:formatCode>
                  <c:ptCount val="16"/>
                  <c:pt idx="0">
                    <c:v>5.8715008916130906E-3</c:v>
                  </c:pt>
                  <c:pt idx="1">
                    <c:v>2.6943542099677198E-3</c:v>
                  </c:pt>
                  <c:pt idx="2">
                    <c:v>2.3184818382323558E-3</c:v>
                  </c:pt>
                  <c:pt idx="3">
                    <c:v>1.497975454676892E-3</c:v>
                  </c:pt>
                  <c:pt idx="4">
                    <c:v>2.9938800714549574E-3</c:v>
                  </c:pt>
                  <c:pt idx="5">
                    <c:v>4.1634561370665901E-3</c:v>
                  </c:pt>
                  <c:pt idx="6">
                    <c:v>3.1913523794412924E-3</c:v>
                  </c:pt>
                  <c:pt idx="7">
                    <c:v>4.5140803707046095E-3</c:v>
                  </c:pt>
                  <c:pt idx="8">
                    <c:v>3.1998830398026756E-3</c:v>
                  </c:pt>
                  <c:pt idx="9">
                    <c:v>7.184631760322191E-3</c:v>
                  </c:pt>
                  <c:pt idx="10">
                    <c:v>7.9368706589886817E-3</c:v>
                  </c:pt>
                  <c:pt idx="11">
                    <c:v>5.5883489554614529E-3</c:v>
                  </c:pt>
                  <c:pt idx="12">
                    <c:v>1.5160231080824649E-3</c:v>
                  </c:pt>
                  <c:pt idx="13">
                    <c:v>1.7004220960296634E-3</c:v>
                  </c:pt>
                  <c:pt idx="14">
                    <c:v>2.5500053647264931E-3</c:v>
                  </c:pt>
                  <c:pt idx="15">
                    <c:v>5.1216213850239778E-3</c:v>
                  </c:pt>
                </c:numCache>
              </c:numRef>
            </c:plus>
            <c:minus>
              <c:numRef>
                <c:f>'Region B -contants 1 tempvar'!$Y$2:$Y$17</c:f>
                <c:numCache>
                  <c:formatCode>General</c:formatCode>
                  <c:ptCount val="16"/>
                  <c:pt idx="0">
                    <c:v>5.8715008916127576E-3</c:v>
                  </c:pt>
                  <c:pt idx="1">
                    <c:v>2.6943542099679973E-3</c:v>
                  </c:pt>
                  <c:pt idx="2">
                    <c:v>2.3184818382323558E-3</c:v>
                  </c:pt>
                  <c:pt idx="3">
                    <c:v>1.497975454677225E-3</c:v>
                  </c:pt>
                  <c:pt idx="4">
                    <c:v>2.9938800714546243E-3</c:v>
                  </c:pt>
                  <c:pt idx="5">
                    <c:v>4.1634561370664791E-3</c:v>
                  </c:pt>
                  <c:pt idx="6">
                    <c:v>3.1913523794410703E-3</c:v>
                  </c:pt>
                  <c:pt idx="7">
                    <c:v>4.5140803707051647E-3</c:v>
                  </c:pt>
                  <c:pt idx="8">
                    <c:v>3.1998830398026756E-3</c:v>
                  </c:pt>
                  <c:pt idx="9">
                    <c:v>7.184631760322413E-3</c:v>
                  </c:pt>
                  <c:pt idx="10">
                    <c:v>7.9368706589886262E-3</c:v>
                  </c:pt>
                  <c:pt idx="11">
                    <c:v>5.5883489554613974E-3</c:v>
                  </c:pt>
                  <c:pt idx="12">
                    <c:v>1.51602310808302E-3</c:v>
                  </c:pt>
                  <c:pt idx="13">
                    <c:v>1.7004220960296634E-3</c:v>
                  </c:pt>
                  <c:pt idx="14">
                    <c:v>2.5500053647264376E-3</c:v>
                  </c:pt>
                  <c:pt idx="15">
                    <c:v>5.121621385024866E-3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'Region B -contants 1 tempvar'!$F$2:$F$17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B -contants 1 tempvar'!$AN$2:$AN$17</c:f>
              <c:numCache>
                <c:formatCode>0.00000</c:formatCode>
                <c:ptCount val="16"/>
                <c:pt idx="0">
                  <c:v>-1.9400629957429305E-2</c:v>
                </c:pt>
                <c:pt idx="1">
                  <c:v>-1.819667817255527E-2</c:v>
                </c:pt>
                <c:pt idx="2">
                  <c:v>-1.678573638216263E-2</c:v>
                </c:pt>
                <c:pt idx="3">
                  <c:v>-1.5163725353145696E-2</c:v>
                </c:pt>
                <c:pt idx="4">
                  <c:v>-8.6545237012141674E-3</c:v>
                </c:pt>
                <c:pt idx="5">
                  <c:v>-1.8471973839290778E-3</c:v>
                </c:pt>
                <c:pt idx="6">
                  <c:v>2.3902878552821694E-3</c:v>
                </c:pt>
                <c:pt idx="7">
                  <c:v>6.9609357914352521E-3</c:v>
                </c:pt>
                <c:pt idx="8">
                  <c:v>1.3231348330270731E-2</c:v>
                </c:pt>
                <c:pt idx="9">
                  <c:v>1.5696444073131033E-2</c:v>
                </c:pt>
                <c:pt idx="10">
                  <c:v>1.6561760346491372E-2</c:v>
                </c:pt>
                <c:pt idx="11">
                  <c:v>1.5032598815610476E-2</c:v>
                </c:pt>
                <c:pt idx="12">
                  <c:v>2.1357227150905878E-2</c:v>
                </c:pt>
                <c:pt idx="13">
                  <c:v>2.0710702565778671E-2</c:v>
                </c:pt>
                <c:pt idx="14">
                  <c:v>2.2629002065882808E-2</c:v>
                </c:pt>
                <c:pt idx="15">
                  <c:v>2.7409238783315526E-2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2D4-4229-86D1-806D2DA9F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716848"/>
        <c:axId val="509717240"/>
      </c:scatterChart>
      <c:valAx>
        <c:axId val="509716848"/>
        <c:scaling>
          <c:orientation val="minMax"/>
          <c:max val="115"/>
          <c:min val="0"/>
        </c:scaling>
        <c:delete val="0"/>
        <c:axPos val="b"/>
        <c:numFmt formatCode="General" sourceLinked="1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17240"/>
        <c:crossesAt val="-10"/>
        <c:crossBetween val="midCat"/>
        <c:majorUnit val="20"/>
        <c:minorUnit val="10"/>
      </c:valAx>
      <c:valAx>
        <c:axId val="509717240"/>
        <c:scaling>
          <c:orientation val="minMax"/>
          <c:max val="4.0000000000000008E-2"/>
          <c:min val="-6.0000000000000012E-2"/>
        </c:scaling>
        <c:delete val="0"/>
        <c:axPos val="l"/>
        <c:numFmt formatCode="General" sourceLinked="0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16848"/>
        <c:crosses val="autoZero"/>
        <c:crossBetween val="midCat"/>
        <c:majorUnit val="3.0000000000000006E-2"/>
        <c:min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27863711866246"/>
          <c:y val="4.5211431904345289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3665B0"/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'Region B -contants 1 tempvar'!$F$2:$F$17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B -contants 1 tempvar'!$W$2:$W$17</c:f>
              <c:numCache>
                <c:formatCode>0.00000</c:formatCode>
                <c:ptCount val="16"/>
                <c:pt idx="0">
                  <c:v>-5.4693877677122693E-2</c:v>
                </c:pt>
                <c:pt idx="1">
                  <c:v>-4.9066095023028555E-2</c:v>
                </c:pt>
                <c:pt idx="2">
                  <c:v>-4.4661244066902417E-2</c:v>
                </c:pt>
                <c:pt idx="3">
                  <c:v>-4.2218726654363548E-2</c:v>
                </c:pt>
                <c:pt idx="4">
                  <c:v>-2.6359277186775609E-2</c:v>
                </c:pt>
                <c:pt idx="5">
                  <c:v>-2.0222853260078832E-2</c:v>
                </c:pt>
                <c:pt idx="6">
                  <c:v>-1.0525201187665145E-2</c:v>
                </c:pt>
                <c:pt idx="7">
                  <c:v>-3.5372286798839303E-3</c:v>
                </c:pt>
                <c:pt idx="8">
                  <c:v>1.3046759770085625E-3</c:v>
                </c:pt>
                <c:pt idx="9">
                  <c:v>-1.9603348633162598E-3</c:v>
                </c:pt>
                <c:pt idx="10">
                  <c:v>-2.0965943261503917E-3</c:v>
                </c:pt>
                <c:pt idx="11">
                  <c:v>2.4628184093881678E-3</c:v>
                </c:pt>
                <c:pt idx="12">
                  <c:v>5.3796674662778265E-3</c:v>
                </c:pt>
                <c:pt idx="13">
                  <c:v>7.5407859435108748E-3</c:v>
                </c:pt>
                <c:pt idx="14">
                  <c:v>4.3707759369359667E-3</c:v>
                </c:pt>
                <c:pt idx="15">
                  <c:v>-2.3967295168838554E-3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DF4-4040-801F-08C10C67AB25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E41E25"/>
              </a:solidFill>
              <a:ln w="9525">
                <a:solidFill>
                  <a:srgbClr val="ED7D31"/>
                </a:solidFill>
              </a:ln>
              <a:effectLst/>
            </c:spPr>
          </c:marker>
          <c:xVal>
            <c:numRef>
              <c:f>'Region B -contants 1 tempvar'!$F$2:$F$17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B -contants 1 tempvar'!$AO$2:$AO$17</c:f>
              <c:numCache>
                <c:formatCode>0.00000</c:formatCode>
                <c:ptCount val="16"/>
                <c:pt idx="0">
                  <c:v>-1.22502945741923E-2</c:v>
                </c:pt>
                <c:pt idx="1">
                  <c:v>-1.5447831342928431E-2</c:v>
                </c:pt>
                <c:pt idx="2">
                  <c:v>-1.4622468734416749E-2</c:v>
                </c:pt>
                <c:pt idx="3">
                  <c:v>-1.3853079244928845E-2</c:v>
                </c:pt>
                <c:pt idx="4">
                  <c:v>-5.5953205300277031E-3</c:v>
                </c:pt>
                <c:pt idx="5">
                  <c:v>3.2744240011148285E-3</c:v>
                </c:pt>
                <c:pt idx="6">
                  <c:v>6.0166188125854725E-3</c:v>
                </c:pt>
                <c:pt idx="7">
                  <c:v>1.1408835560171804E-2</c:v>
                </c:pt>
                <c:pt idx="8">
                  <c:v>1.6582134337933818E-2</c:v>
                </c:pt>
                <c:pt idx="9">
                  <c:v>2.1906961784404211E-2</c:v>
                </c:pt>
                <c:pt idx="10">
                  <c:v>2.4232624129305713E-2</c:v>
                </c:pt>
                <c:pt idx="11">
                  <c:v>2.1160905483252057E-2</c:v>
                </c:pt>
                <c:pt idx="12">
                  <c:v>2.3057649246935541E-2</c:v>
                </c:pt>
                <c:pt idx="13">
                  <c:v>2.2226725673861691E-2</c:v>
                </c:pt>
                <c:pt idx="14">
                  <c:v>2.5059931542382452E-2</c:v>
                </c:pt>
                <c:pt idx="15">
                  <c:v>3.1572694920368183E-2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DF4-4040-801F-08C10C67A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718024"/>
        <c:axId val="509718416"/>
      </c:scatterChart>
      <c:valAx>
        <c:axId val="509718024"/>
        <c:scaling>
          <c:orientation val="minMax"/>
          <c:max val="115"/>
          <c:min val="0"/>
        </c:scaling>
        <c:delete val="0"/>
        <c:axPos val="b"/>
        <c:numFmt formatCode="General" sourceLinked="1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18416"/>
        <c:crossesAt val="-10"/>
        <c:crossBetween val="midCat"/>
        <c:majorUnit val="20"/>
        <c:minorUnit val="10"/>
      </c:valAx>
      <c:valAx>
        <c:axId val="509718416"/>
        <c:scaling>
          <c:orientation val="minMax"/>
          <c:max val="4.0000000000000008E-2"/>
          <c:min val="-6.0000000000000012E-2"/>
        </c:scaling>
        <c:delete val="0"/>
        <c:axPos val="l"/>
        <c:numFmt formatCode="General" sourceLinked="0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18024"/>
        <c:crosses val="autoZero"/>
        <c:crossBetween val="midCat"/>
        <c:majorUnit val="3.0000000000000006E-2"/>
        <c:min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27863711866246"/>
          <c:y val="4.5211431904345289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square"/>
            <c:size val="2"/>
            <c:spPr>
              <a:solidFill>
                <a:srgbClr val="3665B0"/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'Region B -constants 1 12+dt'!$Z$2:$Z$17</c:f>
                <c:numCache>
                  <c:formatCode>General</c:formatCode>
                  <c:ptCount val="16"/>
                  <c:pt idx="0">
                    <c:v>4.5692613942473481E-3</c:v>
                  </c:pt>
                  <c:pt idx="1">
                    <c:v>2.0967737042515977E-3</c:v>
                  </c:pt>
                  <c:pt idx="2">
                    <c:v>1.8042660219572682E-3</c:v>
                  </c:pt>
                  <c:pt idx="3">
                    <c:v>1.1657396534551223E-3</c:v>
                  </c:pt>
                  <c:pt idx="4">
                    <c:v>9.8464786074009547E-4</c:v>
                  </c:pt>
                  <c:pt idx="5">
                    <c:v>1.3693060779868538E-3</c:v>
                  </c:pt>
                  <c:pt idx="6">
                    <c:v>1.0495939110123365E-3</c:v>
                  </c:pt>
                  <c:pt idx="7">
                    <c:v>1.4846217864889488E-3</c:v>
                  </c:pt>
                  <c:pt idx="8">
                    <c:v>1.0523995332316072E-3</c:v>
                  </c:pt>
                  <c:pt idx="9">
                    <c:v>2.3629310874757059E-3</c:v>
                  </c:pt>
                  <c:pt idx="10">
                    <c:v>2.6103325880813544E-3</c:v>
                  </c:pt>
                  <c:pt idx="11">
                    <c:v>1.8379346241978456E-3</c:v>
                  </c:pt>
                  <c:pt idx="12">
                    <c:v>4.986001024025466E-4</c:v>
                  </c:pt>
                  <c:pt idx="13">
                    <c:v>5.5924650929811692E-4</c:v>
                  </c:pt>
                  <c:pt idx="14">
                    <c:v>8.3866329555737362E-4</c:v>
                  </c:pt>
                  <c:pt idx="15">
                    <c:v>1.6844340520988377E-3</c:v>
                  </c:pt>
                </c:numCache>
              </c:numRef>
            </c:plus>
            <c:minus>
              <c:numRef>
                <c:f>'Region B -constants 1 12+dt'!$Y$2:$Y$17</c:f>
                <c:numCache>
                  <c:formatCode>General</c:formatCode>
                  <c:ptCount val="16"/>
                  <c:pt idx="0">
                    <c:v>4.5692613942472926E-3</c:v>
                  </c:pt>
                  <c:pt idx="1">
                    <c:v>2.0967737042518753E-3</c:v>
                  </c:pt>
                  <c:pt idx="2">
                    <c:v>1.8042660219572126E-3</c:v>
                  </c:pt>
                  <c:pt idx="3">
                    <c:v>1.1657396534551223E-3</c:v>
                  </c:pt>
                  <c:pt idx="4">
                    <c:v>9.8464786074003996E-4</c:v>
                  </c:pt>
                  <c:pt idx="5">
                    <c:v>1.3693060779870758E-3</c:v>
                  </c:pt>
                  <c:pt idx="6">
                    <c:v>1.0495939110123365E-3</c:v>
                  </c:pt>
                  <c:pt idx="7">
                    <c:v>1.4846217864895039E-3</c:v>
                  </c:pt>
                  <c:pt idx="8">
                    <c:v>1.0523995332316072E-3</c:v>
                  </c:pt>
                  <c:pt idx="9">
                    <c:v>2.3629310874756504E-3</c:v>
                  </c:pt>
                  <c:pt idx="10">
                    <c:v>2.6103325880812989E-3</c:v>
                  </c:pt>
                  <c:pt idx="11">
                    <c:v>1.8379346241978456E-3</c:v>
                  </c:pt>
                  <c:pt idx="12">
                    <c:v>4.9860010240310171E-4</c:v>
                  </c:pt>
                  <c:pt idx="13">
                    <c:v>5.592465092980059E-4</c:v>
                  </c:pt>
                  <c:pt idx="14">
                    <c:v>8.3866329555704056E-4</c:v>
                  </c:pt>
                  <c:pt idx="15">
                    <c:v>1.6844340520988932E-3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'Region B -constants 1 12+dt'!$F$2:$F$17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B -constants 1 12+dt'!$V$2:$V$17</c:f>
              <c:numCache>
                <c:formatCode>0.00000</c:formatCode>
                <c:ptCount val="16"/>
                <c:pt idx="0">
                  <c:v>-4.8822376785509936E-2</c:v>
                </c:pt>
                <c:pt idx="1">
                  <c:v>-4.6371740813060558E-2</c:v>
                </c:pt>
                <c:pt idx="2">
                  <c:v>-4.2342762228670061E-2</c:v>
                </c:pt>
                <c:pt idx="3">
                  <c:v>-4.0720751199686323E-2</c:v>
                </c:pt>
                <c:pt idx="4">
                  <c:v>-2.3365397115320985E-2</c:v>
                </c:pt>
                <c:pt idx="5">
                  <c:v>-1.6059397123012353E-2</c:v>
                </c:pt>
                <c:pt idx="6">
                  <c:v>-7.3338488082240749E-3</c:v>
                </c:pt>
                <c:pt idx="7">
                  <c:v>9.7685169082123435E-4</c:v>
                </c:pt>
                <c:pt idx="8">
                  <c:v>4.5045590168112382E-3</c:v>
                </c:pt>
                <c:pt idx="9">
                  <c:v>5.2242968970061532E-3</c:v>
                </c:pt>
                <c:pt idx="10">
                  <c:v>5.8402763328382346E-3</c:v>
                </c:pt>
                <c:pt idx="11">
                  <c:v>1.0524629647064576E-2</c:v>
                </c:pt>
                <c:pt idx="12">
                  <c:v>6.8956905743608465E-3</c:v>
                </c:pt>
                <c:pt idx="13">
                  <c:v>9.2412080395405383E-3</c:v>
                </c:pt>
                <c:pt idx="14">
                  <c:v>6.9207813016624042E-3</c:v>
                </c:pt>
                <c:pt idx="15">
                  <c:v>2.7248918681410106E-3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89-4DC9-A4EE-A0477B854D5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triangle"/>
            <c:size val="2"/>
            <c:spPr>
              <a:solidFill>
                <a:srgbClr val="E41E25"/>
              </a:solidFill>
              <a:ln w="9525">
                <a:solidFill>
                  <a:srgbClr val="ED7D3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'Region B -constants 1 12+dt'!$Z$2:$Z$17</c:f>
                <c:numCache>
                  <c:formatCode>General</c:formatCode>
                  <c:ptCount val="16"/>
                  <c:pt idx="0">
                    <c:v>4.5692613942473481E-3</c:v>
                  </c:pt>
                  <c:pt idx="1">
                    <c:v>2.0967737042515977E-3</c:v>
                  </c:pt>
                  <c:pt idx="2">
                    <c:v>1.8042660219572682E-3</c:v>
                  </c:pt>
                  <c:pt idx="3">
                    <c:v>1.1657396534551223E-3</c:v>
                  </c:pt>
                  <c:pt idx="4">
                    <c:v>9.8464786074009547E-4</c:v>
                  </c:pt>
                  <c:pt idx="5">
                    <c:v>1.3693060779868538E-3</c:v>
                  </c:pt>
                  <c:pt idx="6">
                    <c:v>1.0495939110123365E-3</c:v>
                  </c:pt>
                  <c:pt idx="7">
                    <c:v>1.4846217864889488E-3</c:v>
                  </c:pt>
                  <c:pt idx="8">
                    <c:v>1.0523995332316072E-3</c:v>
                  </c:pt>
                  <c:pt idx="9">
                    <c:v>2.3629310874757059E-3</c:v>
                  </c:pt>
                  <c:pt idx="10">
                    <c:v>2.6103325880813544E-3</c:v>
                  </c:pt>
                  <c:pt idx="11">
                    <c:v>1.8379346241978456E-3</c:v>
                  </c:pt>
                  <c:pt idx="12">
                    <c:v>4.986001024025466E-4</c:v>
                  </c:pt>
                  <c:pt idx="13">
                    <c:v>5.5924650929811692E-4</c:v>
                  </c:pt>
                  <c:pt idx="14">
                    <c:v>8.3866329555737362E-4</c:v>
                  </c:pt>
                  <c:pt idx="15">
                    <c:v>1.6844340520988377E-3</c:v>
                  </c:pt>
                </c:numCache>
              </c:numRef>
            </c:plus>
            <c:minus>
              <c:numRef>
                <c:f>'Region B -constants 1 12+dt'!$Y$2:$Y$17</c:f>
                <c:numCache>
                  <c:formatCode>General</c:formatCode>
                  <c:ptCount val="16"/>
                  <c:pt idx="0">
                    <c:v>4.5692613942472926E-3</c:v>
                  </c:pt>
                  <c:pt idx="1">
                    <c:v>2.0967737042518753E-3</c:v>
                  </c:pt>
                  <c:pt idx="2">
                    <c:v>1.8042660219572126E-3</c:v>
                  </c:pt>
                  <c:pt idx="3">
                    <c:v>1.1657396534551223E-3</c:v>
                  </c:pt>
                  <c:pt idx="4">
                    <c:v>9.8464786074003996E-4</c:v>
                  </c:pt>
                  <c:pt idx="5">
                    <c:v>1.3693060779870758E-3</c:v>
                  </c:pt>
                  <c:pt idx="6">
                    <c:v>1.0495939110123365E-3</c:v>
                  </c:pt>
                  <c:pt idx="7">
                    <c:v>1.4846217864895039E-3</c:v>
                  </c:pt>
                  <c:pt idx="8">
                    <c:v>1.0523995332316072E-3</c:v>
                  </c:pt>
                  <c:pt idx="9">
                    <c:v>2.3629310874756504E-3</c:v>
                  </c:pt>
                  <c:pt idx="10">
                    <c:v>2.6103325880812989E-3</c:v>
                  </c:pt>
                  <c:pt idx="11">
                    <c:v>1.8379346241978456E-3</c:v>
                  </c:pt>
                  <c:pt idx="12">
                    <c:v>4.9860010240310171E-4</c:v>
                  </c:pt>
                  <c:pt idx="13">
                    <c:v>5.592465092980059E-4</c:v>
                  </c:pt>
                  <c:pt idx="14">
                    <c:v>8.3866329555704056E-4</c:v>
                  </c:pt>
                  <c:pt idx="15">
                    <c:v>1.6844340520988932E-3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'Region B -constants 1 12+dt'!$F$2:$F$17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B -constants 1 12+dt'!$AN$2:$AN$17</c:f>
              <c:numCache>
                <c:formatCode>0.00000</c:formatCode>
                <c:ptCount val="16"/>
                <c:pt idx="0">
                  <c:v>-1.9400629957429305E-2</c:v>
                </c:pt>
                <c:pt idx="1">
                  <c:v>-1.819667817255527E-2</c:v>
                </c:pt>
                <c:pt idx="2">
                  <c:v>-1.678573638216263E-2</c:v>
                </c:pt>
                <c:pt idx="3">
                  <c:v>-1.5163725353145696E-2</c:v>
                </c:pt>
                <c:pt idx="4">
                  <c:v>-8.6545237012141674E-3</c:v>
                </c:pt>
                <c:pt idx="5">
                  <c:v>-1.8471973839290778E-3</c:v>
                </c:pt>
                <c:pt idx="6">
                  <c:v>2.3902878552821694E-3</c:v>
                </c:pt>
                <c:pt idx="7">
                  <c:v>6.9609357914352521E-3</c:v>
                </c:pt>
                <c:pt idx="8">
                  <c:v>1.3231348330270731E-2</c:v>
                </c:pt>
                <c:pt idx="9">
                  <c:v>1.5696444073131033E-2</c:v>
                </c:pt>
                <c:pt idx="10">
                  <c:v>1.6561760346491372E-2</c:v>
                </c:pt>
                <c:pt idx="11">
                  <c:v>1.7506061097825154E-2</c:v>
                </c:pt>
                <c:pt idx="12">
                  <c:v>2.1357227150905878E-2</c:v>
                </c:pt>
                <c:pt idx="13">
                  <c:v>2.0710702565778671E-2</c:v>
                </c:pt>
                <c:pt idx="14">
                  <c:v>2.2629002065882808E-2</c:v>
                </c:pt>
                <c:pt idx="15">
                  <c:v>2.7409238783315526E-2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89-4DC9-A4EE-A0477B854D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719200"/>
        <c:axId val="509719592"/>
      </c:scatterChart>
      <c:valAx>
        <c:axId val="509719200"/>
        <c:scaling>
          <c:orientation val="minMax"/>
          <c:max val="115"/>
          <c:min val="0"/>
        </c:scaling>
        <c:delete val="0"/>
        <c:axPos val="b"/>
        <c:numFmt formatCode="General" sourceLinked="1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19592"/>
        <c:crossesAt val="-10"/>
        <c:crossBetween val="midCat"/>
        <c:majorUnit val="20"/>
        <c:minorUnit val="10"/>
      </c:valAx>
      <c:valAx>
        <c:axId val="509719592"/>
        <c:scaling>
          <c:orientation val="minMax"/>
          <c:max val="4.0000000000000008E-2"/>
          <c:min val="-6.0000000000000012E-2"/>
        </c:scaling>
        <c:delete val="0"/>
        <c:axPos val="l"/>
        <c:numFmt formatCode="General" sourceLinked="0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19200"/>
        <c:crosses val="autoZero"/>
        <c:crossBetween val="midCat"/>
        <c:majorUnit val="3.0000000000000006E-2"/>
        <c:min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27863711866246"/>
          <c:y val="4.5211431904345289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3665B0"/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'Region B -constants 1 12+dt'!$F$2:$F$17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B -constants 1 12+dt'!$W$2:$W$17</c:f>
              <c:numCache>
                <c:formatCode>0.00000</c:formatCode>
                <c:ptCount val="16"/>
                <c:pt idx="0">
                  <c:v>-5.3391638179757228E-2</c:v>
                </c:pt>
                <c:pt idx="1">
                  <c:v>-4.8468514517312433E-2</c:v>
                </c:pt>
                <c:pt idx="2">
                  <c:v>-4.4147028250627274E-2</c:v>
                </c:pt>
                <c:pt idx="3">
                  <c:v>-4.1886490853141445E-2</c:v>
                </c:pt>
                <c:pt idx="4">
                  <c:v>-2.4350044976061025E-2</c:v>
                </c:pt>
                <c:pt idx="5">
                  <c:v>-1.7428703200999429E-2</c:v>
                </c:pt>
                <c:pt idx="6">
                  <c:v>-8.3834427192364114E-3</c:v>
                </c:pt>
                <c:pt idx="7">
                  <c:v>-5.0777009566826958E-4</c:v>
                </c:pt>
                <c:pt idx="8">
                  <c:v>3.452159483579631E-3</c:v>
                </c:pt>
                <c:pt idx="9">
                  <c:v>2.8613658095305028E-3</c:v>
                </c:pt>
                <c:pt idx="10">
                  <c:v>3.2299437447569357E-3</c:v>
                </c:pt>
                <c:pt idx="11">
                  <c:v>8.6866950228667306E-3</c:v>
                </c:pt>
                <c:pt idx="12">
                  <c:v>6.3970904719577448E-3</c:v>
                </c:pt>
                <c:pt idx="13">
                  <c:v>8.6819615302425324E-3</c:v>
                </c:pt>
                <c:pt idx="14">
                  <c:v>6.0821180061053637E-3</c:v>
                </c:pt>
                <c:pt idx="15">
                  <c:v>1.0404578160421174E-3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4F9-489D-917C-17285584A0E5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E41E25"/>
              </a:solidFill>
              <a:ln w="9525">
                <a:solidFill>
                  <a:srgbClr val="ED7D31"/>
                </a:solidFill>
              </a:ln>
              <a:effectLst/>
            </c:spPr>
          </c:marker>
          <c:xVal>
            <c:numRef>
              <c:f>'Region B -constants 1 12+dt'!$F$2:$F$17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B -constants 1 12+dt'!$AO$2:$AO$17</c:f>
              <c:numCache>
                <c:formatCode>0.00000</c:formatCode>
                <c:ptCount val="16"/>
                <c:pt idx="0">
                  <c:v>-1.3836166624175417E-2</c:v>
                </c:pt>
                <c:pt idx="1">
                  <c:v>-1.6057497760400163E-2</c:v>
                </c:pt>
                <c:pt idx="2">
                  <c:v>-1.5102259613499369E-2</c:v>
                </c:pt>
                <c:pt idx="3">
                  <c:v>-1.4143767292271736E-2</c:v>
                </c:pt>
                <c:pt idx="4">
                  <c:v>-7.6483919303390602E-3</c:v>
                </c:pt>
                <c:pt idx="5">
                  <c:v>-1.6276333183018465E-4</c:v>
                </c:pt>
                <c:pt idx="6">
                  <c:v>3.5829405114468083E-3</c:v>
                </c:pt>
                <c:pt idx="7">
                  <c:v>8.4237916465569329E-3</c:v>
                </c:pt>
                <c:pt idx="8">
                  <c:v>1.4333377869020947E-2</c:v>
                </c:pt>
                <c:pt idx="9">
                  <c:v>1.7739001835150703E-2</c:v>
                </c:pt>
                <c:pt idx="10">
                  <c:v>1.9084606764347978E-2</c:v>
                </c:pt>
                <c:pt idx="11">
                  <c:v>1.952158072659721E-2</c:v>
                </c:pt>
                <c:pt idx="12">
                  <c:v>2.1916473660203939E-2</c:v>
                </c:pt>
                <c:pt idx="13">
                  <c:v>2.1209302668181496E-2</c:v>
                </c:pt>
                <c:pt idx="14">
                  <c:v>2.3428502864673906E-2</c:v>
                </c:pt>
                <c:pt idx="15">
                  <c:v>2.877854486130238E-2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4F9-489D-917C-17285584A0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720376"/>
        <c:axId val="509720768"/>
      </c:scatterChart>
      <c:valAx>
        <c:axId val="509720376"/>
        <c:scaling>
          <c:orientation val="minMax"/>
          <c:max val="115"/>
          <c:min val="0"/>
        </c:scaling>
        <c:delete val="0"/>
        <c:axPos val="b"/>
        <c:numFmt formatCode="General" sourceLinked="1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20768"/>
        <c:crossesAt val="-10"/>
        <c:crossBetween val="midCat"/>
        <c:majorUnit val="20"/>
        <c:minorUnit val="10"/>
      </c:valAx>
      <c:valAx>
        <c:axId val="509720768"/>
        <c:scaling>
          <c:orientation val="minMax"/>
          <c:max val="4.0000000000000008E-2"/>
          <c:min val="-6.0000000000000012E-2"/>
        </c:scaling>
        <c:delete val="0"/>
        <c:axPos val="l"/>
        <c:numFmt formatCode="General" sourceLinked="0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20376"/>
        <c:crosses val="autoZero"/>
        <c:crossBetween val="midCat"/>
        <c:majorUnit val="3.0000000000000006E-2"/>
        <c:min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27863711866246"/>
          <c:y val="4.5211431904345289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square"/>
            <c:size val="2"/>
            <c:spPr>
              <a:solidFill>
                <a:srgbClr val="3665B0"/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'Region B -constants 1 12-dt '!$Z$2:$Z$17</c:f>
                <c:numCache>
                  <c:formatCode>General</c:formatCode>
                  <c:ptCount val="16"/>
                  <c:pt idx="0">
                    <c:v>4.5692613942473481E-3</c:v>
                  </c:pt>
                  <c:pt idx="1">
                    <c:v>2.0967737042515977E-3</c:v>
                  </c:pt>
                  <c:pt idx="2">
                    <c:v>1.8042660219572682E-3</c:v>
                  </c:pt>
                  <c:pt idx="3">
                    <c:v>1.1657396534551223E-3</c:v>
                  </c:pt>
                  <c:pt idx="4">
                    <c:v>9.8464786074009547E-4</c:v>
                  </c:pt>
                  <c:pt idx="5">
                    <c:v>1.3693060779868538E-3</c:v>
                  </c:pt>
                  <c:pt idx="6">
                    <c:v>1.0495939110123365E-3</c:v>
                  </c:pt>
                  <c:pt idx="7">
                    <c:v>1.4846217864889488E-3</c:v>
                  </c:pt>
                  <c:pt idx="8">
                    <c:v>1.0523995332316072E-3</c:v>
                  </c:pt>
                  <c:pt idx="9">
                    <c:v>2.3629310874757059E-3</c:v>
                  </c:pt>
                  <c:pt idx="10">
                    <c:v>2.6103325880813544E-3</c:v>
                  </c:pt>
                  <c:pt idx="11">
                    <c:v>1.8379346241979011E-3</c:v>
                  </c:pt>
                  <c:pt idx="12">
                    <c:v>4.986001024025466E-4</c:v>
                  </c:pt>
                  <c:pt idx="13">
                    <c:v>5.5924650929811692E-4</c:v>
                  </c:pt>
                  <c:pt idx="14">
                    <c:v>8.3866329555737362E-4</c:v>
                  </c:pt>
                  <c:pt idx="15">
                    <c:v>1.6844340520988377E-3</c:v>
                  </c:pt>
                </c:numCache>
              </c:numRef>
            </c:plus>
            <c:minus>
              <c:numRef>
                <c:f>'Region B -constants 1 12-dt '!$Y$2:$Y$17</c:f>
                <c:numCache>
                  <c:formatCode>General</c:formatCode>
                  <c:ptCount val="16"/>
                  <c:pt idx="0">
                    <c:v>5.8715008916127576E-3</c:v>
                  </c:pt>
                  <c:pt idx="1">
                    <c:v>2.6943542099679973E-3</c:v>
                  </c:pt>
                  <c:pt idx="2">
                    <c:v>2.3184818382323558E-3</c:v>
                  </c:pt>
                  <c:pt idx="3">
                    <c:v>1.497975454677225E-3</c:v>
                  </c:pt>
                  <c:pt idx="4">
                    <c:v>1.2652725010448562E-3</c:v>
                  </c:pt>
                  <c:pt idx="5">
                    <c:v>1.7595583102209544E-3</c:v>
                  </c:pt>
                  <c:pt idx="6">
                    <c:v>1.3487281756481284E-3</c:v>
                  </c:pt>
                  <c:pt idx="7">
                    <c:v>1.9077389956391744E-3</c:v>
                  </c:pt>
                  <c:pt idx="8">
                    <c:v>1.3523334002090159E-3</c:v>
                  </c:pt>
                  <c:pt idx="9">
                    <c:v>3.0363664473871954E-3</c:v>
                  </c:pt>
                  <c:pt idx="10">
                    <c:v>3.3542773756870536E-3</c:v>
                  </c:pt>
                  <c:pt idx="11">
                    <c:v>2.36174599211042E-3</c:v>
                  </c:pt>
                  <c:pt idx="12">
                    <c:v>6.4070113157876918E-4</c:v>
                  </c:pt>
                  <c:pt idx="13">
                    <c:v>7.186317644420348E-4</c:v>
                  </c:pt>
                  <c:pt idx="14">
                    <c:v>1.0776823347952158E-3</c:v>
                  </c:pt>
                  <c:pt idx="15">
                    <c:v>2.1644977569399426E-3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'Region B -constants 1 12-dt 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B -constants 1 12-dt '!$V$2:$V$17</c:f>
              <c:numCache>
                <c:formatCode>0.00000</c:formatCode>
                <c:ptCount val="16"/>
                <c:pt idx="0">
                  <c:v>-4.8822376785509936E-2</c:v>
                </c:pt>
                <c:pt idx="1">
                  <c:v>-4.6371740813060558E-2</c:v>
                </c:pt>
                <c:pt idx="2">
                  <c:v>-4.2342762228670061E-2</c:v>
                </c:pt>
                <c:pt idx="3">
                  <c:v>-4.0720751199686323E-2</c:v>
                </c:pt>
                <c:pt idx="4">
                  <c:v>-2.3365397115320985E-2</c:v>
                </c:pt>
                <c:pt idx="5">
                  <c:v>-1.6059397123012353E-2</c:v>
                </c:pt>
                <c:pt idx="6">
                  <c:v>-7.3338488082240749E-3</c:v>
                </c:pt>
                <c:pt idx="7">
                  <c:v>9.7685169082123435E-4</c:v>
                </c:pt>
                <c:pt idx="8">
                  <c:v>4.5045590168112382E-3</c:v>
                </c:pt>
                <c:pt idx="9">
                  <c:v>5.2242968970061532E-3</c:v>
                </c:pt>
                <c:pt idx="10">
                  <c:v>5.8402763328382346E-3</c:v>
                </c:pt>
                <c:pt idx="11">
                  <c:v>5.6738682192531975E-3</c:v>
                </c:pt>
                <c:pt idx="12">
                  <c:v>6.8956905743608465E-3</c:v>
                </c:pt>
                <c:pt idx="13">
                  <c:v>9.2412080395405383E-3</c:v>
                </c:pt>
                <c:pt idx="14">
                  <c:v>6.9207813016624042E-3</c:v>
                </c:pt>
                <c:pt idx="15">
                  <c:v>2.7248918681410106E-3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418-4B74-9614-8163DFCB292D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triangle"/>
            <c:size val="2"/>
            <c:spPr>
              <a:solidFill>
                <a:srgbClr val="E41E25"/>
              </a:solidFill>
              <a:ln w="9525">
                <a:solidFill>
                  <a:srgbClr val="ED7D3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'Region B -constants 1 12-dt '!$Z$2:$Z$17</c:f>
                <c:numCache>
                  <c:formatCode>General</c:formatCode>
                  <c:ptCount val="16"/>
                  <c:pt idx="0">
                    <c:v>4.5692613942473481E-3</c:v>
                  </c:pt>
                  <c:pt idx="1">
                    <c:v>2.0967737042515977E-3</c:v>
                  </c:pt>
                  <c:pt idx="2">
                    <c:v>1.8042660219572682E-3</c:v>
                  </c:pt>
                  <c:pt idx="3">
                    <c:v>1.1657396534551223E-3</c:v>
                  </c:pt>
                  <c:pt idx="4">
                    <c:v>9.8464786074009547E-4</c:v>
                  </c:pt>
                  <c:pt idx="5">
                    <c:v>1.3693060779868538E-3</c:v>
                  </c:pt>
                  <c:pt idx="6">
                    <c:v>1.0495939110123365E-3</c:v>
                  </c:pt>
                  <c:pt idx="7">
                    <c:v>1.4846217864889488E-3</c:v>
                  </c:pt>
                  <c:pt idx="8">
                    <c:v>1.0523995332316072E-3</c:v>
                  </c:pt>
                  <c:pt idx="9">
                    <c:v>2.3629310874757059E-3</c:v>
                  </c:pt>
                  <c:pt idx="10">
                    <c:v>2.6103325880813544E-3</c:v>
                  </c:pt>
                  <c:pt idx="11">
                    <c:v>1.8379346241979011E-3</c:v>
                  </c:pt>
                  <c:pt idx="12">
                    <c:v>4.986001024025466E-4</c:v>
                  </c:pt>
                  <c:pt idx="13">
                    <c:v>5.5924650929811692E-4</c:v>
                  </c:pt>
                  <c:pt idx="14">
                    <c:v>8.3866329555737362E-4</c:v>
                  </c:pt>
                  <c:pt idx="15">
                    <c:v>1.6844340520988377E-3</c:v>
                  </c:pt>
                </c:numCache>
              </c:numRef>
            </c:plus>
            <c:minus>
              <c:numRef>
                <c:f>'Region B -constants 1 12-dt '!$Y$2:$Y$17</c:f>
                <c:numCache>
                  <c:formatCode>General</c:formatCode>
                  <c:ptCount val="16"/>
                  <c:pt idx="0">
                    <c:v>5.8715008916127576E-3</c:v>
                  </c:pt>
                  <c:pt idx="1">
                    <c:v>2.6943542099679973E-3</c:v>
                  </c:pt>
                  <c:pt idx="2">
                    <c:v>2.3184818382323558E-3</c:v>
                  </c:pt>
                  <c:pt idx="3">
                    <c:v>1.497975454677225E-3</c:v>
                  </c:pt>
                  <c:pt idx="4">
                    <c:v>1.2652725010448562E-3</c:v>
                  </c:pt>
                  <c:pt idx="5">
                    <c:v>1.7595583102209544E-3</c:v>
                  </c:pt>
                  <c:pt idx="6">
                    <c:v>1.3487281756481284E-3</c:v>
                  </c:pt>
                  <c:pt idx="7">
                    <c:v>1.9077389956391744E-3</c:v>
                  </c:pt>
                  <c:pt idx="8">
                    <c:v>1.3523334002090159E-3</c:v>
                  </c:pt>
                  <c:pt idx="9">
                    <c:v>3.0363664473871954E-3</c:v>
                  </c:pt>
                  <c:pt idx="10">
                    <c:v>3.3542773756870536E-3</c:v>
                  </c:pt>
                  <c:pt idx="11">
                    <c:v>2.36174599211042E-3</c:v>
                  </c:pt>
                  <c:pt idx="12">
                    <c:v>6.4070113157876918E-4</c:v>
                  </c:pt>
                  <c:pt idx="13">
                    <c:v>7.186317644420348E-4</c:v>
                  </c:pt>
                  <c:pt idx="14">
                    <c:v>1.0776823347952158E-3</c:v>
                  </c:pt>
                  <c:pt idx="15">
                    <c:v>2.1644977569399426E-3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'Region B -constants 1 12-dt 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B -constants 1 12-dt '!$AN$2:$AN$17</c:f>
              <c:numCache>
                <c:formatCode>0.00000</c:formatCode>
                <c:ptCount val="16"/>
                <c:pt idx="0">
                  <c:v>-1.9400629957429305E-2</c:v>
                </c:pt>
                <c:pt idx="1">
                  <c:v>-1.819667817255527E-2</c:v>
                </c:pt>
                <c:pt idx="2">
                  <c:v>-1.678573638216263E-2</c:v>
                </c:pt>
                <c:pt idx="3">
                  <c:v>-1.5163725353145696E-2</c:v>
                </c:pt>
                <c:pt idx="4">
                  <c:v>-8.6545237012141674E-3</c:v>
                </c:pt>
                <c:pt idx="5">
                  <c:v>-1.8471973839290778E-3</c:v>
                </c:pt>
                <c:pt idx="6">
                  <c:v>2.3902878552821694E-3</c:v>
                </c:pt>
                <c:pt idx="7">
                  <c:v>6.9609357914352521E-3</c:v>
                </c:pt>
                <c:pt idx="8">
                  <c:v>1.3231348330270731E-2</c:v>
                </c:pt>
                <c:pt idx="9">
                  <c:v>1.5696444073131033E-2</c:v>
                </c:pt>
                <c:pt idx="10">
                  <c:v>1.6561760346491372E-2</c:v>
                </c:pt>
                <c:pt idx="11">
                  <c:v>1.2655299670014108E-2</c:v>
                </c:pt>
                <c:pt idx="12">
                  <c:v>2.1357227150905878E-2</c:v>
                </c:pt>
                <c:pt idx="13">
                  <c:v>2.0710702565778671E-2</c:v>
                </c:pt>
                <c:pt idx="14">
                  <c:v>2.2629002065882808E-2</c:v>
                </c:pt>
                <c:pt idx="15">
                  <c:v>2.7409238783315526E-2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418-4B74-9614-8163DFCB29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721552"/>
        <c:axId val="509721944"/>
      </c:scatterChart>
      <c:valAx>
        <c:axId val="509721552"/>
        <c:scaling>
          <c:orientation val="minMax"/>
          <c:max val="115"/>
          <c:min val="0"/>
        </c:scaling>
        <c:delete val="0"/>
        <c:axPos val="b"/>
        <c:numFmt formatCode="General" sourceLinked="1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21944"/>
        <c:crossesAt val="-10"/>
        <c:crossBetween val="midCat"/>
        <c:majorUnit val="20"/>
        <c:minorUnit val="10"/>
      </c:valAx>
      <c:valAx>
        <c:axId val="509721944"/>
        <c:scaling>
          <c:orientation val="minMax"/>
          <c:max val="4.0000000000000008E-2"/>
          <c:min val="-6.0000000000000012E-2"/>
        </c:scaling>
        <c:delete val="0"/>
        <c:axPos val="l"/>
        <c:numFmt formatCode="General" sourceLinked="0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21552"/>
        <c:crosses val="autoZero"/>
        <c:crossBetween val="midCat"/>
        <c:majorUnit val="3.0000000000000006E-2"/>
        <c:min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27863711866246"/>
          <c:y val="4.5211431904345289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3665B0"/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'Region B -constants 1 12-dt 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B -constants 1 12-dt '!$W$2:$W$17</c:f>
              <c:numCache>
                <c:formatCode>0.00000</c:formatCode>
                <c:ptCount val="16"/>
                <c:pt idx="0">
                  <c:v>-5.4693877677122693E-2</c:v>
                </c:pt>
                <c:pt idx="1">
                  <c:v>-4.9066095023028555E-2</c:v>
                </c:pt>
                <c:pt idx="2">
                  <c:v>-4.4661244066902417E-2</c:v>
                </c:pt>
                <c:pt idx="3">
                  <c:v>-4.2218726654363548E-2</c:v>
                </c:pt>
                <c:pt idx="4">
                  <c:v>-2.4630669616365841E-2</c:v>
                </c:pt>
                <c:pt idx="5">
                  <c:v>-1.7818955433233308E-2</c:v>
                </c:pt>
                <c:pt idx="6">
                  <c:v>-8.6825769838722033E-3</c:v>
                </c:pt>
                <c:pt idx="7">
                  <c:v>-9.3088730481794002E-4</c:v>
                </c:pt>
                <c:pt idx="8">
                  <c:v>3.1522256166022222E-3</c:v>
                </c:pt>
                <c:pt idx="9">
                  <c:v>2.1879304496189578E-3</c:v>
                </c:pt>
                <c:pt idx="10">
                  <c:v>2.4859989571511809E-3</c:v>
                </c:pt>
                <c:pt idx="11">
                  <c:v>3.3121222271427775E-3</c:v>
                </c:pt>
                <c:pt idx="12">
                  <c:v>6.2549894427820774E-3</c:v>
                </c:pt>
                <c:pt idx="13">
                  <c:v>8.5225762750985035E-3</c:v>
                </c:pt>
                <c:pt idx="14">
                  <c:v>5.8430989668671884E-3</c:v>
                </c:pt>
                <c:pt idx="15">
                  <c:v>5.6039411120106797E-4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204-43E6-823C-A6C29E19BE62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E41E25"/>
              </a:solidFill>
              <a:ln w="9525">
                <a:solidFill>
                  <a:srgbClr val="ED7D31"/>
                </a:solidFill>
              </a:ln>
              <a:effectLst/>
            </c:spPr>
          </c:marker>
          <c:xVal>
            <c:numRef>
              <c:f>'Region B -constants 1 12-dt 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B -constants 1 12-dt '!$AO$2:$AO$17</c:f>
              <c:numCache>
                <c:formatCode>0.00000</c:formatCode>
                <c:ptCount val="16"/>
                <c:pt idx="0">
                  <c:v>-1.22502945741923E-2</c:v>
                </c:pt>
                <c:pt idx="1">
                  <c:v>-1.5447831342928431E-2</c:v>
                </c:pt>
                <c:pt idx="2">
                  <c:v>-1.4622468734416749E-2</c:v>
                </c:pt>
                <c:pt idx="3">
                  <c:v>-1.3853079244928845E-2</c:v>
                </c:pt>
                <c:pt idx="4">
                  <c:v>-7.3616443756479577E-3</c:v>
                </c:pt>
                <c:pt idx="5">
                  <c:v>3.1730037303023817E-4</c:v>
                </c:pt>
                <c:pt idx="6">
                  <c:v>3.922846518449763E-3</c:v>
                </c:pt>
                <c:pt idx="7">
                  <c:v>8.8407055652701683E-3</c:v>
                </c:pt>
                <c:pt idx="8">
                  <c:v>1.4647456287577465E-2</c:v>
                </c:pt>
                <c:pt idx="9">
                  <c:v>1.8321130797309626E-2</c:v>
                </c:pt>
                <c:pt idx="10">
                  <c:v>1.9803617993435552E-2</c:v>
                </c:pt>
                <c:pt idx="11">
                  <c:v>1.5245242393004066E-2</c:v>
                </c:pt>
                <c:pt idx="12">
                  <c:v>2.2075858915347635E-2</c:v>
                </c:pt>
                <c:pt idx="13">
                  <c:v>2.1351403697357163E-2</c:v>
                </c:pt>
                <c:pt idx="14">
                  <c:v>2.365636059233589E-2</c:v>
                </c:pt>
                <c:pt idx="15">
                  <c:v>2.9168797093522325E-2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204-43E6-823C-A6C29E19BE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722728"/>
        <c:axId val="509723120"/>
      </c:scatterChart>
      <c:valAx>
        <c:axId val="509722728"/>
        <c:scaling>
          <c:orientation val="minMax"/>
          <c:max val="115"/>
          <c:min val="0"/>
        </c:scaling>
        <c:delete val="0"/>
        <c:axPos val="b"/>
        <c:numFmt formatCode="General" sourceLinked="1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23120"/>
        <c:crossesAt val="-10"/>
        <c:crossBetween val="midCat"/>
        <c:majorUnit val="20"/>
        <c:minorUnit val="10"/>
      </c:valAx>
      <c:valAx>
        <c:axId val="509723120"/>
        <c:scaling>
          <c:orientation val="minMax"/>
          <c:max val="4.0000000000000008E-2"/>
          <c:min val="-6.0000000000000012E-2"/>
        </c:scaling>
        <c:delete val="0"/>
        <c:axPos val="l"/>
        <c:numFmt formatCode="General" sourceLinked="0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22728"/>
        <c:crosses val="autoZero"/>
        <c:crossBetween val="midCat"/>
        <c:majorUnit val="3.0000000000000006E-2"/>
        <c:min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27863711866246"/>
          <c:y val="4.5211431904345289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square"/>
            <c:size val="2"/>
            <c:spPr>
              <a:solidFill>
                <a:srgbClr val="3665B0"/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'Region C -contants 1 tempvar'!$Z$2:$Z$17</c:f>
                <c:numCache>
                  <c:formatCode>General</c:formatCode>
                  <c:ptCount val="16"/>
                  <c:pt idx="0">
                    <c:v>2.8134032899281292E-3</c:v>
                  </c:pt>
                  <c:pt idx="1">
                    <c:v>2.6979795379593052E-3</c:v>
                  </c:pt>
                  <c:pt idx="2">
                    <c:v>2.2174000539845751E-3</c:v>
                  </c:pt>
                  <c:pt idx="3">
                    <c:v>2.6417811643745792E-3</c:v>
                  </c:pt>
                  <c:pt idx="4">
                    <c:v>6.1391691631071943E-3</c:v>
                  </c:pt>
                  <c:pt idx="5">
                    <c:v>2.2625840474201353E-3</c:v>
                  </c:pt>
                  <c:pt idx="6">
                    <c:v>3.262668966279858E-3</c:v>
                  </c:pt>
                  <c:pt idx="7">
                    <c:v>5.0984929021652414E-3</c:v>
                  </c:pt>
                  <c:pt idx="8">
                    <c:v>3.8656860360348211E-3</c:v>
                  </c:pt>
                  <c:pt idx="9">
                    <c:v>4.0933254469075475E-3</c:v>
                  </c:pt>
                  <c:pt idx="10">
                    <c:v>1.5320766669305597E-3</c:v>
                  </c:pt>
                  <c:pt idx="11">
                    <c:v>2.6623631372253986E-3</c:v>
                  </c:pt>
                  <c:pt idx="12">
                    <c:v>2.3286957906776262E-3</c:v>
                  </c:pt>
                  <c:pt idx="13">
                    <c:v>3.1222914027735915E-3</c:v>
                  </c:pt>
                  <c:pt idx="14">
                    <c:v>3.5970609414507915E-3</c:v>
                  </c:pt>
                  <c:pt idx="15">
                    <c:v>2.1061306580508754E-3</c:v>
                  </c:pt>
                </c:numCache>
              </c:numRef>
            </c:plus>
            <c:minus>
              <c:numRef>
                <c:f>'Region C -contants 1 tempvar'!$Y$2:$Y$17</c:f>
                <c:numCache>
                  <c:formatCode>General</c:formatCode>
                  <c:ptCount val="16"/>
                  <c:pt idx="0">
                    <c:v>2.8134032899278516E-3</c:v>
                  </c:pt>
                  <c:pt idx="1">
                    <c:v>2.6979795379587501E-3</c:v>
                  </c:pt>
                  <c:pt idx="2">
                    <c:v>2.2174000539847971E-3</c:v>
                  </c:pt>
                  <c:pt idx="3">
                    <c:v>2.6417811643745792E-3</c:v>
                  </c:pt>
                  <c:pt idx="4">
                    <c:v>6.1391691631074718E-3</c:v>
                  </c:pt>
                  <c:pt idx="5">
                    <c:v>2.2625840474201353E-3</c:v>
                  </c:pt>
                  <c:pt idx="6">
                    <c:v>3.2626689662799135E-3</c:v>
                  </c:pt>
                  <c:pt idx="7">
                    <c:v>5.0984929021652414E-3</c:v>
                  </c:pt>
                  <c:pt idx="8">
                    <c:v>3.8656860360353762E-3</c:v>
                  </c:pt>
                  <c:pt idx="9">
                    <c:v>4.0933254469081026E-3</c:v>
                  </c:pt>
                  <c:pt idx="10">
                    <c:v>1.5320766669305597E-3</c:v>
                  </c:pt>
                  <c:pt idx="11">
                    <c:v>2.6623631372250656E-3</c:v>
                  </c:pt>
                  <c:pt idx="12">
                    <c:v>2.3286957906777928E-3</c:v>
                  </c:pt>
                  <c:pt idx="13">
                    <c:v>3.1222914027738691E-3</c:v>
                  </c:pt>
                  <c:pt idx="14">
                    <c:v>3.5970609414504584E-3</c:v>
                  </c:pt>
                  <c:pt idx="15">
                    <c:v>2.1061306580505423E-3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'Region C -contants 1 tempvar'!$F$2:$F$17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C -contants 1 tempvar'!$V$2:$V$17</c:f>
              <c:numCache>
                <c:formatCode>0.00000</c:formatCode>
                <c:ptCount val="16"/>
                <c:pt idx="0">
                  <c:v>-4.9404674140786142E-2</c:v>
                </c:pt>
                <c:pt idx="1">
                  <c:v>-4.7382246396748595E-2</c:v>
                </c:pt>
                <c:pt idx="2">
                  <c:v>-4.182171634563131E-2</c:v>
                </c:pt>
                <c:pt idx="3">
                  <c:v>-3.8873876531208884E-2</c:v>
                </c:pt>
                <c:pt idx="4">
                  <c:v>-1.923479968652958E-2</c:v>
                </c:pt>
                <c:pt idx="5">
                  <c:v>-1.6118666314472674E-2</c:v>
                </c:pt>
                <c:pt idx="6">
                  <c:v>-7.3955343713622002E-3</c:v>
                </c:pt>
                <c:pt idx="7">
                  <c:v>2.0636937091569885E-3</c:v>
                </c:pt>
                <c:pt idx="8">
                  <c:v>5.6459084483955202E-3</c:v>
                </c:pt>
                <c:pt idx="9">
                  <c:v>6.4186655358595135E-3</c:v>
                </c:pt>
                <c:pt idx="10">
                  <c:v>7.5353659633547454E-3</c:v>
                </c:pt>
                <c:pt idx="11">
                  <c:v>7.9821454389966129E-3</c:v>
                </c:pt>
                <c:pt idx="12">
                  <c:v>8.2871823259981214E-3</c:v>
                </c:pt>
                <c:pt idx="13">
                  <c:v>1.1587494483975114E-2</c:v>
                </c:pt>
                <c:pt idx="14">
                  <c:v>8.7687197312137366E-3</c:v>
                </c:pt>
                <c:pt idx="15">
                  <c:v>6.3185086439267457E-3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CA1-486B-9643-4515C6E17C1D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triangle"/>
            <c:size val="2"/>
            <c:spPr>
              <a:solidFill>
                <a:srgbClr val="E41E25"/>
              </a:solidFill>
              <a:ln w="9525">
                <a:solidFill>
                  <a:srgbClr val="ED7D3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'Region C -contants 1 tempvar'!$Z$2:$Z$17</c:f>
                <c:numCache>
                  <c:formatCode>General</c:formatCode>
                  <c:ptCount val="16"/>
                  <c:pt idx="0">
                    <c:v>2.8134032899281292E-3</c:v>
                  </c:pt>
                  <c:pt idx="1">
                    <c:v>2.6979795379593052E-3</c:v>
                  </c:pt>
                  <c:pt idx="2">
                    <c:v>2.2174000539845751E-3</c:v>
                  </c:pt>
                  <c:pt idx="3">
                    <c:v>2.6417811643745792E-3</c:v>
                  </c:pt>
                  <c:pt idx="4">
                    <c:v>6.1391691631071943E-3</c:v>
                  </c:pt>
                  <c:pt idx="5">
                    <c:v>2.2625840474201353E-3</c:v>
                  </c:pt>
                  <c:pt idx="6">
                    <c:v>3.262668966279858E-3</c:v>
                  </c:pt>
                  <c:pt idx="7">
                    <c:v>5.0984929021652414E-3</c:v>
                  </c:pt>
                  <c:pt idx="8">
                    <c:v>3.8656860360348211E-3</c:v>
                  </c:pt>
                  <c:pt idx="9">
                    <c:v>4.0933254469075475E-3</c:v>
                  </c:pt>
                  <c:pt idx="10">
                    <c:v>1.5320766669305597E-3</c:v>
                  </c:pt>
                  <c:pt idx="11">
                    <c:v>2.6623631372253986E-3</c:v>
                  </c:pt>
                  <c:pt idx="12">
                    <c:v>2.3286957906776262E-3</c:v>
                  </c:pt>
                  <c:pt idx="13">
                    <c:v>3.1222914027735915E-3</c:v>
                  </c:pt>
                  <c:pt idx="14">
                    <c:v>3.5970609414507915E-3</c:v>
                  </c:pt>
                  <c:pt idx="15">
                    <c:v>2.1061306580508754E-3</c:v>
                  </c:pt>
                </c:numCache>
              </c:numRef>
            </c:plus>
            <c:minus>
              <c:numRef>
                <c:f>'Region C -contants 1 tempvar'!$Y$2:$Y$17</c:f>
                <c:numCache>
                  <c:formatCode>General</c:formatCode>
                  <c:ptCount val="16"/>
                  <c:pt idx="0">
                    <c:v>2.8134032899278516E-3</c:v>
                  </c:pt>
                  <c:pt idx="1">
                    <c:v>2.6979795379587501E-3</c:v>
                  </c:pt>
                  <c:pt idx="2">
                    <c:v>2.2174000539847971E-3</c:v>
                  </c:pt>
                  <c:pt idx="3">
                    <c:v>2.6417811643745792E-3</c:v>
                  </c:pt>
                  <c:pt idx="4">
                    <c:v>6.1391691631074718E-3</c:v>
                  </c:pt>
                  <c:pt idx="5">
                    <c:v>2.2625840474201353E-3</c:v>
                  </c:pt>
                  <c:pt idx="6">
                    <c:v>3.2626689662799135E-3</c:v>
                  </c:pt>
                  <c:pt idx="7">
                    <c:v>5.0984929021652414E-3</c:v>
                  </c:pt>
                  <c:pt idx="8">
                    <c:v>3.8656860360353762E-3</c:v>
                  </c:pt>
                  <c:pt idx="9">
                    <c:v>4.0933254469081026E-3</c:v>
                  </c:pt>
                  <c:pt idx="10">
                    <c:v>1.5320766669305597E-3</c:v>
                  </c:pt>
                  <c:pt idx="11">
                    <c:v>2.6623631372250656E-3</c:v>
                  </c:pt>
                  <c:pt idx="12">
                    <c:v>2.3286957906777928E-3</c:v>
                  </c:pt>
                  <c:pt idx="13">
                    <c:v>3.1222914027738691E-3</c:v>
                  </c:pt>
                  <c:pt idx="14">
                    <c:v>3.5970609414504584E-3</c:v>
                  </c:pt>
                  <c:pt idx="15">
                    <c:v>2.1061306580505423E-3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'Region C -contants 1 tempvar'!$F$2:$F$17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C -contants 1 tempvar'!$AN$2:$AN$17</c:f>
              <c:numCache>
                <c:formatCode>0.00000</c:formatCode>
                <c:ptCount val="16"/>
                <c:pt idx="0">
                  <c:v>-1.7489558937355432E-2</c:v>
                </c:pt>
                <c:pt idx="1">
                  <c:v>-1.6090473287155405E-2</c:v>
                </c:pt>
                <c:pt idx="2">
                  <c:v>-1.6015353661662124E-2</c:v>
                </c:pt>
                <c:pt idx="3">
                  <c:v>-1.6059555897546929E-2</c:v>
                </c:pt>
                <c:pt idx="4">
                  <c:v>-1.2502705073363762E-2</c:v>
                </c:pt>
                <c:pt idx="5">
                  <c:v>-1.4077929004323586E-3</c:v>
                </c:pt>
                <c:pt idx="6">
                  <c:v>2.3286022921440441E-3</c:v>
                </c:pt>
                <c:pt idx="7">
                  <c:v>5.803746272049215E-3</c:v>
                </c:pt>
                <c:pt idx="8">
                  <c:v>1.2627339899123124E-2</c:v>
                </c:pt>
                <c:pt idx="9">
                  <c:v>1.5644128524342216E-2</c:v>
                </c:pt>
                <c:pt idx="10">
                  <c:v>1.6012818439252452E-2</c:v>
                </c:pt>
                <c:pt idx="11">
                  <c:v>1.7207608427479648E-2</c:v>
                </c:pt>
                <c:pt idx="12">
                  <c:v>2.0006013689764512E-2</c:v>
                </c:pt>
                <c:pt idx="13">
                  <c:v>1.8319589097207434E-2</c:v>
                </c:pt>
                <c:pt idx="14">
                  <c:v>2.0736887932475412E-2</c:v>
                </c:pt>
                <c:pt idx="15">
                  <c:v>2.377208727077923E-2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CA1-486B-9643-4515C6E17C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723904"/>
        <c:axId val="509724296"/>
      </c:scatterChart>
      <c:valAx>
        <c:axId val="509723904"/>
        <c:scaling>
          <c:orientation val="minMax"/>
          <c:max val="115"/>
          <c:min val="0"/>
        </c:scaling>
        <c:delete val="0"/>
        <c:axPos val="b"/>
        <c:numFmt formatCode="General" sourceLinked="1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24296"/>
        <c:crossesAt val="-10"/>
        <c:crossBetween val="midCat"/>
        <c:majorUnit val="20"/>
        <c:minorUnit val="10"/>
      </c:valAx>
      <c:valAx>
        <c:axId val="509724296"/>
        <c:scaling>
          <c:orientation val="minMax"/>
          <c:max val="4.0000000000000008E-2"/>
          <c:min val="-6.0000000000000012E-2"/>
        </c:scaling>
        <c:delete val="0"/>
        <c:axPos val="l"/>
        <c:numFmt formatCode="General" sourceLinked="0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23904"/>
        <c:crosses val="autoZero"/>
        <c:crossBetween val="midCat"/>
        <c:majorUnit val="3.0000000000000006E-2"/>
        <c:min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27863711866246"/>
          <c:y val="4.5211431904345289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3665B0"/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'Region C -contants 1 tempvar'!$F$2:$F$17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C -contants 1 tempvar'!$W$2:$W$17</c:f>
              <c:numCache>
                <c:formatCode>0.00000</c:formatCode>
                <c:ptCount val="16"/>
                <c:pt idx="0">
                  <c:v>-5.2218077430713994E-2</c:v>
                </c:pt>
                <c:pt idx="1">
                  <c:v>-5.0080225934707345E-2</c:v>
                </c:pt>
                <c:pt idx="2">
                  <c:v>-4.4039116399616107E-2</c:v>
                </c:pt>
                <c:pt idx="3">
                  <c:v>-4.1515657695583463E-2</c:v>
                </c:pt>
                <c:pt idx="4">
                  <c:v>-2.5373968849637052E-2</c:v>
                </c:pt>
                <c:pt idx="5">
                  <c:v>-1.8381250361892809E-2</c:v>
                </c:pt>
                <c:pt idx="6">
                  <c:v>-1.0658203337642114E-2</c:v>
                </c:pt>
                <c:pt idx="7">
                  <c:v>-3.034799193008253E-3</c:v>
                </c:pt>
                <c:pt idx="8">
                  <c:v>1.780222412360144E-3</c:v>
                </c:pt>
                <c:pt idx="9">
                  <c:v>2.3253400889514109E-3</c:v>
                </c:pt>
                <c:pt idx="10">
                  <c:v>6.0032892964241857E-3</c:v>
                </c:pt>
                <c:pt idx="11">
                  <c:v>5.3197823017715473E-3</c:v>
                </c:pt>
                <c:pt idx="12">
                  <c:v>5.9584865353203287E-3</c:v>
                </c:pt>
                <c:pt idx="13">
                  <c:v>8.4652030812012447E-3</c:v>
                </c:pt>
                <c:pt idx="14">
                  <c:v>5.1716587897632782E-3</c:v>
                </c:pt>
                <c:pt idx="15">
                  <c:v>4.2123779858762034E-3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5C2-444C-B409-5B754F44F604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E41E25"/>
              </a:solidFill>
              <a:ln w="9525">
                <a:solidFill>
                  <a:srgbClr val="ED7D31"/>
                </a:solidFill>
              </a:ln>
              <a:effectLst/>
            </c:spPr>
          </c:marker>
          <c:xVal>
            <c:numRef>
              <c:f>'Region C -contants 1 tempvar'!$F$2:$F$17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C -contants 1 tempvar'!$AO$2:$AO$17</c:f>
              <c:numCache>
                <c:formatCode>0.00000</c:formatCode>
                <c:ptCount val="16"/>
                <c:pt idx="0">
                  <c:v>-1.4068944765157687E-2</c:v>
                </c:pt>
                <c:pt idx="1">
                  <c:v>-1.2968398950315929E-2</c:v>
                </c:pt>
                <c:pt idx="2">
                  <c:v>-1.3858497426937011E-2</c:v>
                </c:pt>
                <c:pt idx="3">
                  <c:v>-1.3302017794406595E-2</c:v>
                </c:pt>
                <c:pt idx="4">
                  <c:v>-4.7039450187054133E-3</c:v>
                </c:pt>
                <c:pt idx="5">
                  <c:v>1.0232765951119771E-3</c:v>
                </c:pt>
                <c:pt idx="6">
                  <c:v>5.7682574004890297E-3</c:v>
                </c:pt>
                <c:pt idx="7">
                  <c:v>1.0540409066762957E-2</c:v>
                </c:pt>
                <c:pt idx="8">
                  <c:v>1.649302593514651E-2</c:v>
                </c:pt>
                <c:pt idx="9">
                  <c:v>1.9081094658993769E-2</c:v>
                </c:pt>
                <c:pt idx="10">
                  <c:v>1.7409905678139437E-2</c:v>
                </c:pt>
                <c:pt idx="11">
                  <c:v>2.0530594897102517E-2</c:v>
                </c:pt>
                <c:pt idx="12">
                  <c:v>2.1965911504547908E-2</c:v>
                </c:pt>
                <c:pt idx="13">
                  <c:v>2.1967514404335531E-2</c:v>
                </c:pt>
                <c:pt idx="14">
                  <c:v>2.4649851563567304E-2</c:v>
                </c:pt>
                <c:pt idx="15">
                  <c:v>2.5574743052639126E-2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5C2-444C-B409-5B754F44F6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725080"/>
        <c:axId val="509725472"/>
      </c:scatterChart>
      <c:valAx>
        <c:axId val="509725080"/>
        <c:scaling>
          <c:orientation val="minMax"/>
          <c:max val="115"/>
          <c:min val="0"/>
        </c:scaling>
        <c:delete val="0"/>
        <c:axPos val="b"/>
        <c:numFmt formatCode="General" sourceLinked="1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25472"/>
        <c:crossesAt val="-10"/>
        <c:crossBetween val="midCat"/>
        <c:majorUnit val="20"/>
        <c:minorUnit val="10"/>
      </c:valAx>
      <c:valAx>
        <c:axId val="509725472"/>
        <c:scaling>
          <c:orientation val="minMax"/>
        </c:scaling>
        <c:delete val="0"/>
        <c:axPos val="l"/>
        <c:numFmt formatCode="General" sourceLinked="0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725080"/>
        <c:crosses val="autoZero"/>
        <c:crossBetween val="midCat"/>
        <c:majorUnit val="3.0000000000000006E-2"/>
        <c:min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27863711866246"/>
          <c:y val="4.5211431904345289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square"/>
            <c:size val="2"/>
            <c:spPr>
              <a:solidFill>
                <a:srgbClr val="3665B0"/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'Region D -contants 1 tempvar'!$Z$2:$Z$17</c:f>
                <c:numCache>
                  <c:formatCode>General</c:formatCode>
                  <c:ptCount val="16"/>
                  <c:pt idx="0">
                    <c:v>9.49826911362045E-3</c:v>
                  </c:pt>
                  <c:pt idx="1">
                    <c:v>7.0049711261961911E-3</c:v>
                  </c:pt>
                  <c:pt idx="2">
                    <c:v>7.4554890894861781E-3</c:v>
                  </c:pt>
                  <c:pt idx="3">
                    <c:v>6.5952863930480721E-3</c:v>
                  </c:pt>
                  <c:pt idx="4">
                    <c:v>6.5001841307707475E-3</c:v>
                  </c:pt>
                  <c:pt idx="5">
                    <c:v>2.0764101177573824E-2</c:v>
                  </c:pt>
                  <c:pt idx="6">
                    <c:v>8.7917958086506376E-3</c:v>
                  </c:pt>
                  <c:pt idx="7">
                    <c:v>1.3981979708661663E-2</c:v>
                  </c:pt>
                  <c:pt idx="8">
                    <c:v>6.0410132221594415E-3</c:v>
                  </c:pt>
                  <c:pt idx="9">
                    <c:v>6.5188612015157354E-3</c:v>
                  </c:pt>
                  <c:pt idx="10">
                    <c:v>1.160625195397369E-2</c:v>
                  </c:pt>
                  <c:pt idx="11">
                    <c:v>1.1757976409761617E-2</c:v>
                  </c:pt>
                  <c:pt idx="12">
                    <c:v>5.2856652760084333E-3</c:v>
                  </c:pt>
                  <c:pt idx="13">
                    <c:v>5.0372696760174196E-3</c:v>
                  </c:pt>
                  <c:pt idx="14">
                    <c:v>3.7140310088040751E-3</c:v>
                  </c:pt>
                  <c:pt idx="15">
                    <c:v>4.9440242551495039E-3</c:v>
                  </c:pt>
                </c:numCache>
              </c:numRef>
            </c:plus>
            <c:minus>
              <c:numRef>
                <c:f>'Region D -contants 1 tempvar'!$Y$2:$Y$17</c:f>
                <c:numCache>
                  <c:formatCode>General</c:formatCode>
                  <c:ptCount val="16"/>
                  <c:pt idx="0">
                    <c:v>9.4982691136201169E-3</c:v>
                  </c:pt>
                  <c:pt idx="1">
                    <c:v>7.004971126195858E-3</c:v>
                  </c:pt>
                  <c:pt idx="2">
                    <c:v>7.455489089485845E-3</c:v>
                  </c:pt>
                  <c:pt idx="3">
                    <c:v>6.5952863930475725E-3</c:v>
                  </c:pt>
                  <c:pt idx="4">
                    <c:v>6.5001841307710806E-3</c:v>
                  </c:pt>
                  <c:pt idx="5">
                    <c:v>2.0764101177574101E-2</c:v>
                  </c:pt>
                  <c:pt idx="6">
                    <c:v>8.7917958086506931E-3</c:v>
                  </c:pt>
                  <c:pt idx="7">
                    <c:v>1.3981979708661108E-2</c:v>
                  </c:pt>
                  <c:pt idx="8">
                    <c:v>6.041013222159386E-3</c:v>
                  </c:pt>
                  <c:pt idx="9">
                    <c:v>6.5188612015162906E-3</c:v>
                  </c:pt>
                  <c:pt idx="10">
                    <c:v>1.1606251953973634E-2</c:v>
                  </c:pt>
                  <c:pt idx="11">
                    <c:v>1.1757976409761617E-2</c:v>
                  </c:pt>
                  <c:pt idx="12">
                    <c:v>5.2856652760087663E-3</c:v>
                  </c:pt>
                  <c:pt idx="13">
                    <c:v>5.037269676017142E-3</c:v>
                  </c:pt>
                  <c:pt idx="14">
                    <c:v>3.7140310088044082E-3</c:v>
                  </c:pt>
                  <c:pt idx="15">
                    <c:v>4.944024255149726E-3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'Region D -contants 1 tempvar'!$F$2:$F$17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D -contants 1 tempvar'!$V$2:$V$17</c:f>
              <c:numCache>
                <c:formatCode>0.00000</c:formatCode>
                <c:ptCount val="16"/>
                <c:pt idx="0">
                  <c:v>-4.4283467031968782E-2</c:v>
                </c:pt>
                <c:pt idx="1">
                  <c:v>-4.8017228293759928E-2</c:v>
                </c:pt>
                <c:pt idx="2">
                  <c:v>-4.4937354727582257E-2</c:v>
                </c:pt>
                <c:pt idx="3">
                  <c:v>-4.282405817340057E-2</c:v>
                </c:pt>
                <c:pt idx="4">
                  <c:v>-2.6095238445903224E-2</c:v>
                </c:pt>
                <c:pt idx="5">
                  <c:v>-1.5343394157500745E-2</c:v>
                </c:pt>
                <c:pt idx="6">
                  <c:v>-7.617609564515293E-3</c:v>
                </c:pt>
                <c:pt idx="7">
                  <c:v>-1.6236734286236287E-3</c:v>
                </c:pt>
                <c:pt idx="8">
                  <c:v>6.6117058055423228E-3</c:v>
                </c:pt>
                <c:pt idx="9">
                  <c:v>8.1055180717990449E-3</c:v>
                </c:pt>
                <c:pt idx="10">
                  <c:v>7.2164966170717992E-3</c:v>
                </c:pt>
                <c:pt idx="11">
                  <c:v>6.4769350955061755E-3</c:v>
                </c:pt>
                <c:pt idx="12">
                  <c:v>9.4324777013302663E-3</c:v>
                </c:pt>
                <c:pt idx="13">
                  <c:v>1.2389721974747303E-2</c:v>
                </c:pt>
                <c:pt idx="14">
                  <c:v>1.1065436694061404E-2</c:v>
                </c:pt>
                <c:pt idx="15">
                  <c:v>7.1446283623489149E-3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29F-4C09-AFCA-C5B058A020DE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triangle"/>
            <c:size val="2"/>
            <c:spPr>
              <a:solidFill>
                <a:srgbClr val="E41E25"/>
              </a:solidFill>
              <a:ln w="9525">
                <a:solidFill>
                  <a:srgbClr val="ED7D3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'Region D -contants 1 tempvar'!$Z$2:$Z$17</c:f>
                <c:numCache>
                  <c:formatCode>General</c:formatCode>
                  <c:ptCount val="16"/>
                  <c:pt idx="0">
                    <c:v>9.49826911362045E-3</c:v>
                  </c:pt>
                  <c:pt idx="1">
                    <c:v>7.0049711261961911E-3</c:v>
                  </c:pt>
                  <c:pt idx="2">
                    <c:v>7.4554890894861781E-3</c:v>
                  </c:pt>
                  <c:pt idx="3">
                    <c:v>6.5952863930480721E-3</c:v>
                  </c:pt>
                  <c:pt idx="4">
                    <c:v>6.5001841307707475E-3</c:v>
                  </c:pt>
                  <c:pt idx="5">
                    <c:v>2.0764101177573824E-2</c:v>
                  </c:pt>
                  <c:pt idx="6">
                    <c:v>8.7917958086506376E-3</c:v>
                  </c:pt>
                  <c:pt idx="7">
                    <c:v>1.3981979708661663E-2</c:v>
                  </c:pt>
                  <c:pt idx="8">
                    <c:v>6.0410132221594415E-3</c:v>
                  </c:pt>
                  <c:pt idx="9">
                    <c:v>6.5188612015157354E-3</c:v>
                  </c:pt>
                  <c:pt idx="10">
                    <c:v>1.160625195397369E-2</c:v>
                  </c:pt>
                  <c:pt idx="11">
                    <c:v>1.1757976409761617E-2</c:v>
                  </c:pt>
                  <c:pt idx="12">
                    <c:v>5.2856652760084333E-3</c:v>
                  </c:pt>
                  <c:pt idx="13">
                    <c:v>5.0372696760174196E-3</c:v>
                  </c:pt>
                  <c:pt idx="14">
                    <c:v>3.7140310088040751E-3</c:v>
                  </c:pt>
                  <c:pt idx="15">
                    <c:v>4.9440242551495039E-3</c:v>
                  </c:pt>
                </c:numCache>
              </c:numRef>
            </c:plus>
            <c:minus>
              <c:numRef>
                <c:f>'Region D -contants 1 tempvar'!$Y$2:$Y$17</c:f>
                <c:numCache>
                  <c:formatCode>General</c:formatCode>
                  <c:ptCount val="16"/>
                  <c:pt idx="0">
                    <c:v>9.4982691136201169E-3</c:v>
                  </c:pt>
                  <c:pt idx="1">
                    <c:v>7.004971126195858E-3</c:v>
                  </c:pt>
                  <c:pt idx="2">
                    <c:v>7.455489089485845E-3</c:v>
                  </c:pt>
                  <c:pt idx="3">
                    <c:v>6.5952863930475725E-3</c:v>
                  </c:pt>
                  <c:pt idx="4">
                    <c:v>6.5001841307710806E-3</c:v>
                  </c:pt>
                  <c:pt idx="5">
                    <c:v>2.0764101177574101E-2</c:v>
                  </c:pt>
                  <c:pt idx="6">
                    <c:v>8.7917958086506931E-3</c:v>
                  </c:pt>
                  <c:pt idx="7">
                    <c:v>1.3981979708661108E-2</c:v>
                  </c:pt>
                  <c:pt idx="8">
                    <c:v>6.041013222159386E-3</c:v>
                  </c:pt>
                  <c:pt idx="9">
                    <c:v>6.5188612015162906E-3</c:v>
                  </c:pt>
                  <c:pt idx="10">
                    <c:v>1.1606251953973634E-2</c:v>
                  </c:pt>
                  <c:pt idx="11">
                    <c:v>1.1757976409761617E-2</c:v>
                  </c:pt>
                  <c:pt idx="12">
                    <c:v>5.2856652760087663E-3</c:v>
                  </c:pt>
                  <c:pt idx="13">
                    <c:v>5.037269676017142E-3</c:v>
                  </c:pt>
                  <c:pt idx="14">
                    <c:v>3.7140310088044082E-3</c:v>
                  </c:pt>
                  <c:pt idx="15">
                    <c:v>4.944024255149726E-3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'Region D -contants 1 tempvar'!$F$2:$F$17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D -contants 1 tempvar'!$AN$2:$AN$17</c:f>
              <c:numCache>
                <c:formatCode>0.00000</c:formatCode>
                <c:ptCount val="16"/>
                <c:pt idx="0">
                  <c:v>-1.6607078066420533E-2</c:v>
                </c:pt>
                <c:pt idx="1">
                  <c:v>-9.4946868959440711E-3</c:v>
                </c:pt>
                <c:pt idx="2">
                  <c:v>-6.7888185860421335E-3</c:v>
                </c:pt>
                <c:pt idx="3">
                  <c:v>-5.5482009631930285E-3</c:v>
                </c:pt>
                <c:pt idx="4">
                  <c:v>8.3314000702672253E-4</c:v>
                </c:pt>
                <c:pt idx="5">
                  <c:v>3.6062054945215083E-3</c:v>
                </c:pt>
                <c:pt idx="6">
                  <c:v>8.3399480372000623E-3</c:v>
                </c:pt>
                <c:pt idx="7">
                  <c:v>1.5580568360733571E-2</c:v>
                </c:pt>
                <c:pt idx="8">
                  <c:v>1.6335842469081874E-2</c:v>
                </c:pt>
                <c:pt idx="9">
                  <c:v>1.9575012598036845E-2</c:v>
                </c:pt>
                <c:pt idx="10">
                  <c:v>2.392206473137215E-2</c:v>
                </c:pt>
                <c:pt idx="11">
                  <c:v>2.6174545260113757E-2</c:v>
                </c:pt>
                <c:pt idx="12">
                  <c:v>2.4392687952932035E-2</c:v>
                </c:pt>
                <c:pt idx="13">
                  <c:v>2.2363195475815334E-2</c:v>
                </c:pt>
                <c:pt idx="14">
                  <c:v>2.4529625920526377E-2</c:v>
                </c:pt>
                <c:pt idx="15">
                  <c:v>2.9335606902239852E-2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29F-4C09-AFCA-C5B058A020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247720"/>
        <c:axId val="521248112"/>
      </c:scatterChart>
      <c:valAx>
        <c:axId val="521247720"/>
        <c:scaling>
          <c:orientation val="minMax"/>
          <c:max val="115"/>
          <c:min val="0"/>
        </c:scaling>
        <c:delete val="0"/>
        <c:axPos val="b"/>
        <c:numFmt formatCode="General" sourceLinked="1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248112"/>
        <c:crossesAt val="-10"/>
        <c:crossBetween val="midCat"/>
        <c:majorUnit val="20"/>
        <c:minorUnit val="10"/>
      </c:valAx>
      <c:valAx>
        <c:axId val="521248112"/>
        <c:scaling>
          <c:orientation val="minMax"/>
          <c:max val="4.0000000000000008E-2"/>
          <c:min val="-6.0000000000000012E-2"/>
        </c:scaling>
        <c:delete val="0"/>
        <c:axPos val="l"/>
        <c:numFmt formatCode="General" sourceLinked="0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247720"/>
        <c:crosses val="autoZero"/>
        <c:crossBetween val="midCat"/>
        <c:majorUnit val="3.0000000000000006E-2"/>
        <c:min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27863711866246"/>
          <c:y val="4.5211431904345289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3665B0"/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'Region D -contants 1 tempvar'!$F$2:$F$17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D -contants 1 tempvar'!$W$2:$W$17</c:f>
              <c:numCache>
                <c:formatCode>0.00000</c:formatCode>
                <c:ptCount val="16"/>
                <c:pt idx="0">
                  <c:v>-5.3781736145588899E-2</c:v>
                </c:pt>
                <c:pt idx="1">
                  <c:v>-5.5022199419955786E-2</c:v>
                </c:pt>
                <c:pt idx="2">
                  <c:v>-5.2392843817068102E-2</c:v>
                </c:pt>
                <c:pt idx="3">
                  <c:v>-4.9419344566448142E-2</c:v>
                </c:pt>
                <c:pt idx="4">
                  <c:v>-3.2595422576674304E-2</c:v>
                </c:pt>
                <c:pt idx="5">
                  <c:v>-3.6107495335074846E-2</c:v>
                </c:pt>
                <c:pt idx="6">
                  <c:v>-1.6409405373165986E-2</c:v>
                </c:pt>
                <c:pt idx="7">
                  <c:v>-1.5605653137284736E-2</c:v>
                </c:pt>
                <c:pt idx="8">
                  <c:v>5.7069258338293682E-4</c:v>
                </c:pt>
                <c:pt idx="9">
                  <c:v>1.5866568702827544E-3</c:v>
                </c:pt>
                <c:pt idx="10">
                  <c:v>-4.3897553369018349E-3</c:v>
                </c:pt>
                <c:pt idx="11">
                  <c:v>-5.2810413142554413E-3</c:v>
                </c:pt>
                <c:pt idx="12">
                  <c:v>4.1468124253215E-3</c:v>
                </c:pt>
                <c:pt idx="13">
                  <c:v>7.352452298730161E-3</c:v>
                </c:pt>
                <c:pt idx="14">
                  <c:v>7.3514056852569953E-3</c:v>
                </c:pt>
                <c:pt idx="15">
                  <c:v>2.2006041071991889E-3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9C6-4D84-B5C1-5C47700F42C2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E41E25"/>
              </a:solidFill>
              <a:ln w="9525">
                <a:solidFill>
                  <a:srgbClr val="ED7D31"/>
                </a:solidFill>
              </a:ln>
              <a:effectLst/>
            </c:spPr>
          </c:marker>
          <c:xVal>
            <c:numRef>
              <c:f>'Region D -contants 1 tempvar'!$F$2:$F$17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D -contants 1 tempvar'!$AO$2:$AO$17</c:f>
              <c:numCache>
                <c:formatCode>0.00000</c:formatCode>
                <c:ptCount val="16"/>
                <c:pt idx="0">
                  <c:v>-6.165290075203389E-3</c:v>
                </c:pt>
                <c:pt idx="1">
                  <c:v>-2.295069590812937E-3</c:v>
                </c:pt>
                <c:pt idx="2">
                  <c:v>8.9616300359063317E-4</c:v>
                </c:pt>
                <c:pt idx="3">
                  <c:v>9.1922369409236371E-4</c:v>
                </c:pt>
                <c:pt idx="4">
                  <c:v>9.5882944704813178E-3</c:v>
                </c:pt>
                <c:pt idx="5">
                  <c:v>2.5828261522666707E-2</c:v>
                </c:pt>
                <c:pt idx="6">
                  <c:v>1.5383898798026208E-2</c:v>
                </c:pt>
                <c:pt idx="7">
                  <c:v>2.9897883207459175E-2</c:v>
                </c:pt>
                <c:pt idx="8">
                  <c:v>2.2177195376463676E-2</c:v>
                </c:pt>
                <c:pt idx="9">
                  <c:v>2.5439287922294274E-2</c:v>
                </c:pt>
                <c:pt idx="10">
                  <c:v>3.432460632848916E-2</c:v>
                </c:pt>
                <c:pt idx="11">
                  <c:v>3.8296795248410676E-2</c:v>
                </c:pt>
                <c:pt idx="12">
                  <c:v>2.8756358289194595E-2</c:v>
                </c:pt>
                <c:pt idx="13">
                  <c:v>2.7887176456291962E-2</c:v>
                </c:pt>
                <c:pt idx="14">
                  <c:v>2.8243656929330452E-2</c:v>
                </c:pt>
                <c:pt idx="15">
                  <c:v>3.3661111093810925E-2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9C6-4D84-B5C1-5C47700F4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248896"/>
        <c:axId val="521249288"/>
      </c:scatterChart>
      <c:valAx>
        <c:axId val="521248896"/>
        <c:scaling>
          <c:orientation val="minMax"/>
          <c:max val="115"/>
          <c:min val="0"/>
        </c:scaling>
        <c:delete val="0"/>
        <c:axPos val="b"/>
        <c:numFmt formatCode="General" sourceLinked="1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249288"/>
        <c:crossesAt val="-10"/>
        <c:crossBetween val="midCat"/>
        <c:majorUnit val="20"/>
        <c:minorUnit val="10"/>
      </c:valAx>
      <c:valAx>
        <c:axId val="521249288"/>
        <c:scaling>
          <c:orientation val="minMax"/>
        </c:scaling>
        <c:delete val="0"/>
        <c:axPos val="l"/>
        <c:numFmt formatCode="General" sourceLinked="0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248896"/>
        <c:crosses val="autoZero"/>
        <c:crossBetween val="midCat"/>
        <c:majorUnit val="3.0000000000000006E-2"/>
        <c:min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B - Constants 4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sensitivity'!$Z$13:$Z$28</c:f>
              <c:numCache>
                <c:formatCode>0.00000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269-4732-AA58-E9B6929AF4A7}"/>
            </c:ext>
          </c:extLst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sensitivity'!$C$13:$C$28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sensitivity'!$Y$13:$Y$28</c:f>
              <c:numCache>
                <c:formatCode>0.00000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269-4732-AA58-E9B6929AF4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605552"/>
        <c:axId val="509605944"/>
      </c:scatterChart>
      <c:valAx>
        <c:axId val="509605552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605944"/>
        <c:crossesAt val="-10"/>
        <c:crossBetween val="midCat"/>
        <c:majorUnit val="115"/>
      </c:valAx>
      <c:valAx>
        <c:axId val="509605944"/>
        <c:scaling>
          <c:orientation val="minMax"/>
          <c:max val="4.0000000000000008E-2"/>
          <c:min val="-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605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27863711866246"/>
          <c:y val="4.5211431904345289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square"/>
            <c:size val="2"/>
            <c:spPr>
              <a:solidFill>
                <a:srgbClr val="3665B0"/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'Region B -contants 2 tempva '!$Z$2:$Z$17</c:f>
                <c:numCache>
                  <c:formatCode>General</c:formatCode>
                  <c:ptCount val="16"/>
                  <c:pt idx="0">
                    <c:v>5.8715008916130906E-3</c:v>
                  </c:pt>
                  <c:pt idx="1">
                    <c:v>2.6943542099677198E-3</c:v>
                  </c:pt>
                  <c:pt idx="2">
                    <c:v>2.3184818382323558E-3</c:v>
                  </c:pt>
                  <c:pt idx="3">
                    <c:v>1.497975454676892E-3</c:v>
                  </c:pt>
                  <c:pt idx="4">
                    <c:v>2.9938800714549574E-3</c:v>
                  </c:pt>
                  <c:pt idx="5">
                    <c:v>4.1634561370665901E-3</c:v>
                  </c:pt>
                  <c:pt idx="6">
                    <c:v>3.1913523794412924E-3</c:v>
                  </c:pt>
                  <c:pt idx="7">
                    <c:v>4.5140803707046095E-3</c:v>
                  </c:pt>
                  <c:pt idx="8">
                    <c:v>3.1998830398026756E-3</c:v>
                  </c:pt>
                  <c:pt idx="9">
                    <c:v>7.184631760322191E-3</c:v>
                  </c:pt>
                  <c:pt idx="10">
                    <c:v>7.9368706589886817E-3</c:v>
                  </c:pt>
                  <c:pt idx="11">
                    <c:v>5.5883489554613974E-3</c:v>
                  </c:pt>
                  <c:pt idx="12">
                    <c:v>1.5160231080824649E-3</c:v>
                  </c:pt>
                  <c:pt idx="13">
                    <c:v>1.7004220960296634E-3</c:v>
                  </c:pt>
                  <c:pt idx="14">
                    <c:v>2.5500053647264931E-3</c:v>
                  </c:pt>
                  <c:pt idx="15">
                    <c:v>5.1216213850239778E-3</c:v>
                  </c:pt>
                </c:numCache>
              </c:numRef>
            </c:plus>
            <c:minus>
              <c:numRef>
                <c:f>'Region B -contants 2 tempva '!$Y$2:$Y$17</c:f>
                <c:numCache>
                  <c:formatCode>General</c:formatCode>
                  <c:ptCount val="16"/>
                  <c:pt idx="0">
                    <c:v>5.8715008916127576E-3</c:v>
                  </c:pt>
                  <c:pt idx="1">
                    <c:v>2.6943542099679973E-3</c:v>
                  </c:pt>
                  <c:pt idx="2">
                    <c:v>2.3184818382323558E-3</c:v>
                  </c:pt>
                  <c:pt idx="3">
                    <c:v>1.497975454677225E-3</c:v>
                  </c:pt>
                  <c:pt idx="4">
                    <c:v>2.9938800714546243E-3</c:v>
                  </c:pt>
                  <c:pt idx="5">
                    <c:v>4.1634561370664791E-3</c:v>
                  </c:pt>
                  <c:pt idx="6">
                    <c:v>3.1913523794410703E-3</c:v>
                  </c:pt>
                  <c:pt idx="7">
                    <c:v>4.5140803707051647E-3</c:v>
                  </c:pt>
                  <c:pt idx="8">
                    <c:v>3.1998830398026756E-3</c:v>
                  </c:pt>
                  <c:pt idx="9">
                    <c:v>7.184631760322413E-3</c:v>
                  </c:pt>
                  <c:pt idx="10">
                    <c:v>7.9368706589886262E-3</c:v>
                  </c:pt>
                  <c:pt idx="11">
                    <c:v>5.5883489554614529E-3</c:v>
                  </c:pt>
                  <c:pt idx="12">
                    <c:v>1.51602310808302E-3</c:v>
                  </c:pt>
                  <c:pt idx="13">
                    <c:v>1.7004220960296634E-3</c:v>
                  </c:pt>
                  <c:pt idx="14">
                    <c:v>2.5500053647264376E-3</c:v>
                  </c:pt>
                  <c:pt idx="15">
                    <c:v>5.121621385024866E-3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'Region B -contants 2 tempva 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B -contants 2 tempva '!$V$2:$V$17</c:f>
              <c:numCache>
                <c:formatCode>0.00000</c:formatCode>
                <c:ptCount val="16"/>
                <c:pt idx="0">
                  <c:v>-5.3647668498094936E-2</c:v>
                </c:pt>
                <c:pt idx="1">
                  <c:v>-5.1003614462684532E-2</c:v>
                </c:pt>
                <c:pt idx="2">
                  <c:v>-4.6779585960485037E-2</c:v>
                </c:pt>
                <c:pt idx="3">
                  <c:v>-4.49637431336673E-2</c:v>
                </c:pt>
                <c:pt idx="4">
                  <c:v>-2.6243035272783988E-2</c:v>
                </c:pt>
                <c:pt idx="5">
                  <c:v>-1.7887220289584393E-2</c:v>
                </c:pt>
                <c:pt idx="6">
                  <c:v>-8.0791949023370502E-3</c:v>
                </c:pt>
                <c:pt idx="7">
                  <c:v>1.3360005037001965E-3</c:v>
                </c:pt>
                <c:pt idx="8">
                  <c:v>5.7486431964332563E-3</c:v>
                </c:pt>
                <c:pt idx="9">
                  <c:v>7.037062762057178E-3</c:v>
                </c:pt>
                <c:pt idx="10">
                  <c:v>8.2253059051072275E-3</c:v>
                </c:pt>
                <c:pt idx="11">
                  <c:v>1.1571905678013583E-2</c:v>
                </c:pt>
                <c:pt idx="12">
                  <c:v>1.0718011782798853E-2</c:v>
                </c:pt>
                <c:pt idx="13">
                  <c:v>1.3179414728242522E-2</c:v>
                </c:pt>
                <c:pt idx="14">
                  <c:v>1.0974924483873383E-2</c:v>
                </c:pt>
                <c:pt idx="15">
                  <c:v>6.895017505535006E-3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BDD-4FF4-8A44-B28F43C07F28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triangle"/>
            <c:size val="2"/>
            <c:spPr>
              <a:solidFill>
                <a:srgbClr val="E41E25"/>
              </a:solidFill>
              <a:ln w="9525">
                <a:solidFill>
                  <a:srgbClr val="ED7D3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'Region B -contants 2 tempva '!$Z$2:$Z$17</c:f>
                <c:numCache>
                  <c:formatCode>General</c:formatCode>
                  <c:ptCount val="16"/>
                  <c:pt idx="0">
                    <c:v>5.8715008916130906E-3</c:v>
                  </c:pt>
                  <c:pt idx="1">
                    <c:v>2.6943542099677198E-3</c:v>
                  </c:pt>
                  <c:pt idx="2">
                    <c:v>2.3184818382323558E-3</c:v>
                  </c:pt>
                  <c:pt idx="3">
                    <c:v>1.497975454676892E-3</c:v>
                  </c:pt>
                  <c:pt idx="4">
                    <c:v>2.9938800714549574E-3</c:v>
                  </c:pt>
                  <c:pt idx="5">
                    <c:v>4.1634561370665901E-3</c:v>
                  </c:pt>
                  <c:pt idx="6">
                    <c:v>3.1913523794412924E-3</c:v>
                  </c:pt>
                  <c:pt idx="7">
                    <c:v>4.5140803707046095E-3</c:v>
                  </c:pt>
                  <c:pt idx="8">
                    <c:v>3.1998830398026756E-3</c:v>
                  </c:pt>
                  <c:pt idx="9">
                    <c:v>7.184631760322191E-3</c:v>
                  </c:pt>
                  <c:pt idx="10">
                    <c:v>7.9368706589886817E-3</c:v>
                  </c:pt>
                  <c:pt idx="11">
                    <c:v>5.5883489554613974E-3</c:v>
                  </c:pt>
                  <c:pt idx="12">
                    <c:v>1.5160231080824649E-3</c:v>
                  </c:pt>
                  <c:pt idx="13">
                    <c:v>1.7004220960296634E-3</c:v>
                  </c:pt>
                  <c:pt idx="14">
                    <c:v>2.5500053647264931E-3</c:v>
                  </c:pt>
                  <c:pt idx="15">
                    <c:v>5.1216213850239778E-3</c:v>
                  </c:pt>
                </c:numCache>
              </c:numRef>
            </c:plus>
            <c:minus>
              <c:numRef>
                <c:f>'Region B -contants 2 tempva '!$Y$2:$Y$17</c:f>
                <c:numCache>
                  <c:formatCode>General</c:formatCode>
                  <c:ptCount val="16"/>
                  <c:pt idx="0">
                    <c:v>5.8715008916127576E-3</c:v>
                  </c:pt>
                  <c:pt idx="1">
                    <c:v>2.6943542099679973E-3</c:v>
                  </c:pt>
                  <c:pt idx="2">
                    <c:v>2.3184818382323558E-3</c:v>
                  </c:pt>
                  <c:pt idx="3">
                    <c:v>1.497975454677225E-3</c:v>
                  </c:pt>
                  <c:pt idx="4">
                    <c:v>2.9938800714546243E-3</c:v>
                  </c:pt>
                  <c:pt idx="5">
                    <c:v>4.1634561370664791E-3</c:v>
                  </c:pt>
                  <c:pt idx="6">
                    <c:v>3.1913523794410703E-3</c:v>
                  </c:pt>
                  <c:pt idx="7">
                    <c:v>4.5140803707051647E-3</c:v>
                  </c:pt>
                  <c:pt idx="8">
                    <c:v>3.1998830398026756E-3</c:v>
                  </c:pt>
                  <c:pt idx="9">
                    <c:v>7.184631760322413E-3</c:v>
                  </c:pt>
                  <c:pt idx="10">
                    <c:v>7.9368706589886262E-3</c:v>
                  </c:pt>
                  <c:pt idx="11">
                    <c:v>5.5883489554614529E-3</c:v>
                  </c:pt>
                  <c:pt idx="12">
                    <c:v>1.51602310808302E-3</c:v>
                  </c:pt>
                  <c:pt idx="13">
                    <c:v>1.7004220960296634E-3</c:v>
                  </c:pt>
                  <c:pt idx="14">
                    <c:v>2.5500053647264376E-3</c:v>
                  </c:pt>
                  <c:pt idx="15">
                    <c:v>5.121621385024866E-3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'Region B -contants 2 tempva 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B -contants 2 tempva '!$AN$2:$AN$17</c:f>
              <c:numCache>
                <c:formatCode>0.00000</c:formatCode>
                <c:ptCount val="16"/>
                <c:pt idx="0">
                  <c:v>-2.4225921670014305E-2</c:v>
                </c:pt>
                <c:pt idx="1">
                  <c:v>-2.2828551822179244E-2</c:v>
                </c:pt>
                <c:pt idx="2">
                  <c:v>-2.1222560113977607E-2</c:v>
                </c:pt>
                <c:pt idx="3">
                  <c:v>-1.9406717287126674E-2</c:v>
                </c:pt>
                <c:pt idx="4">
                  <c:v>-1.153216185867717E-2</c:v>
                </c:pt>
                <c:pt idx="5">
                  <c:v>-3.675020550501118E-3</c:v>
                </c:pt>
                <c:pt idx="6">
                  <c:v>1.6449417611691941E-3</c:v>
                </c:pt>
                <c:pt idx="7">
                  <c:v>7.3200846043142143E-3</c:v>
                </c:pt>
                <c:pt idx="8">
                  <c:v>1.4475432509892749E-2</c:v>
                </c:pt>
                <c:pt idx="9">
                  <c:v>1.7509209938182058E-2</c:v>
                </c:pt>
                <c:pt idx="10">
                  <c:v>1.8946789918760365E-2</c:v>
                </c:pt>
                <c:pt idx="11">
                  <c:v>1.8553337128774161E-2</c:v>
                </c:pt>
                <c:pt idx="12">
                  <c:v>2.5179548359343884E-2</c:v>
                </c:pt>
                <c:pt idx="13">
                  <c:v>2.4648909254480655E-2</c:v>
                </c:pt>
                <c:pt idx="14">
                  <c:v>2.6683145248093787E-2</c:v>
                </c:pt>
                <c:pt idx="15">
                  <c:v>3.1579364420709521E-2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BDD-4FF4-8A44-B28F43C07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249680"/>
        <c:axId val="521250072"/>
      </c:scatterChart>
      <c:valAx>
        <c:axId val="521249680"/>
        <c:scaling>
          <c:orientation val="minMax"/>
          <c:max val="115"/>
          <c:min val="0"/>
        </c:scaling>
        <c:delete val="0"/>
        <c:axPos val="b"/>
        <c:numFmt formatCode="General" sourceLinked="1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250072"/>
        <c:crossesAt val="-10"/>
        <c:crossBetween val="midCat"/>
        <c:majorUnit val="20"/>
        <c:minorUnit val="10"/>
      </c:valAx>
      <c:valAx>
        <c:axId val="521250072"/>
        <c:scaling>
          <c:orientation val="minMax"/>
          <c:max val="4.0000000000000008E-2"/>
          <c:min val="-6.0000000000000012E-2"/>
        </c:scaling>
        <c:delete val="0"/>
        <c:axPos val="l"/>
        <c:numFmt formatCode="General" sourceLinked="0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249680"/>
        <c:crosses val="autoZero"/>
        <c:crossBetween val="midCat"/>
        <c:majorUnit val="3.0000000000000006E-2"/>
        <c:min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27863711866246"/>
          <c:y val="4.5211431904345289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3665B0"/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'Region B -contants 2 tempva 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B -contants 2 tempva '!$W$2:$W$17</c:f>
              <c:numCache>
                <c:formatCode>0.00000</c:formatCode>
                <c:ptCount val="16"/>
                <c:pt idx="0">
                  <c:v>-5.9519169389707693E-2</c:v>
                </c:pt>
                <c:pt idx="1">
                  <c:v>-5.369796867265253E-2</c:v>
                </c:pt>
                <c:pt idx="2">
                  <c:v>-4.9098067798717393E-2</c:v>
                </c:pt>
                <c:pt idx="3">
                  <c:v>-4.6461718588344525E-2</c:v>
                </c:pt>
                <c:pt idx="4">
                  <c:v>-2.9236915344238612E-2</c:v>
                </c:pt>
                <c:pt idx="5">
                  <c:v>-2.2050676426650873E-2</c:v>
                </c:pt>
                <c:pt idx="6">
                  <c:v>-1.127054728177812E-2</c:v>
                </c:pt>
                <c:pt idx="7">
                  <c:v>-3.1780798670049681E-3</c:v>
                </c:pt>
                <c:pt idx="8">
                  <c:v>2.5487601566305806E-3</c:v>
                </c:pt>
                <c:pt idx="9">
                  <c:v>-1.4756899826523506E-4</c:v>
                </c:pt>
                <c:pt idx="10">
                  <c:v>2.8843524611860127E-4</c:v>
                </c:pt>
                <c:pt idx="11">
                  <c:v>5.9835567225521302E-3</c:v>
                </c:pt>
                <c:pt idx="12">
                  <c:v>9.201988674715833E-3</c:v>
                </c:pt>
                <c:pt idx="13">
                  <c:v>1.1478992632212859E-2</c:v>
                </c:pt>
                <c:pt idx="14">
                  <c:v>8.4249191191469452E-3</c:v>
                </c:pt>
                <c:pt idx="15">
                  <c:v>1.7733961205101401E-3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69A-4C2F-A69C-EC2F1196087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E41E25"/>
              </a:solidFill>
              <a:ln w="9525">
                <a:solidFill>
                  <a:srgbClr val="ED7D31"/>
                </a:solidFill>
              </a:ln>
              <a:effectLst/>
            </c:spPr>
          </c:marker>
          <c:xVal>
            <c:numRef>
              <c:f>'Region B -contants 2 tempva 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B -contants 2 tempva '!$AO$2:$AO$17</c:f>
              <c:numCache>
                <c:formatCode>0.00000</c:formatCode>
                <c:ptCount val="16"/>
                <c:pt idx="0">
                  <c:v>-1.70755862867773E-2</c:v>
                </c:pt>
                <c:pt idx="1">
                  <c:v>-2.0079704992552405E-2</c:v>
                </c:pt>
                <c:pt idx="2">
                  <c:v>-1.9059292466231725E-2</c:v>
                </c:pt>
                <c:pt idx="3">
                  <c:v>-1.8096071178909823E-2</c:v>
                </c:pt>
                <c:pt idx="4">
                  <c:v>-8.4729586874907059E-3</c:v>
                </c:pt>
                <c:pt idx="5">
                  <c:v>1.4466008345427883E-3</c:v>
                </c:pt>
                <c:pt idx="6">
                  <c:v>5.2712727184724972E-3</c:v>
                </c:pt>
                <c:pt idx="7">
                  <c:v>1.1767984373050766E-2</c:v>
                </c:pt>
                <c:pt idx="8">
                  <c:v>1.7826218517555836E-2</c:v>
                </c:pt>
                <c:pt idx="9">
                  <c:v>2.3719727649455236E-2</c:v>
                </c:pt>
                <c:pt idx="10">
                  <c:v>2.6617653701574706E-2</c:v>
                </c:pt>
                <c:pt idx="11">
                  <c:v>2.468164379641602E-2</c:v>
                </c:pt>
                <c:pt idx="12">
                  <c:v>2.6879970455373547E-2</c:v>
                </c:pt>
                <c:pt idx="13">
                  <c:v>2.6164932362563675E-2</c:v>
                </c:pt>
                <c:pt idx="14">
                  <c:v>2.9114074724593431E-2</c:v>
                </c:pt>
                <c:pt idx="15">
                  <c:v>3.5742820557762178E-2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69A-4C2F-A69C-EC2F119608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250856"/>
        <c:axId val="521251248"/>
      </c:scatterChart>
      <c:valAx>
        <c:axId val="521250856"/>
        <c:scaling>
          <c:orientation val="minMax"/>
          <c:max val="115"/>
          <c:min val="0"/>
        </c:scaling>
        <c:delete val="0"/>
        <c:axPos val="b"/>
        <c:numFmt formatCode="General" sourceLinked="1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251248"/>
        <c:crossesAt val="-10"/>
        <c:crossBetween val="midCat"/>
        <c:majorUnit val="20"/>
        <c:minorUnit val="10"/>
      </c:valAx>
      <c:valAx>
        <c:axId val="521251248"/>
        <c:scaling>
          <c:orientation val="minMax"/>
          <c:max val="4.0000000000000008E-2"/>
          <c:min val="-6.0000000000000012E-2"/>
        </c:scaling>
        <c:delete val="0"/>
        <c:axPos val="l"/>
        <c:numFmt formatCode="General" sourceLinked="0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250856"/>
        <c:crosses val="autoZero"/>
        <c:crossBetween val="midCat"/>
        <c:majorUnit val="3.0000000000000006E-2"/>
        <c:min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27863711866246"/>
          <c:y val="4.5211431904345289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square"/>
            <c:size val="2"/>
            <c:spPr>
              <a:solidFill>
                <a:srgbClr val="3665B0"/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'Region B -contants 3 tempva'!$Z$2:$Z$17</c:f>
                <c:numCache>
                  <c:formatCode>General</c:formatCode>
                  <c:ptCount val="16"/>
                  <c:pt idx="0">
                    <c:v>5.8715008916130906E-3</c:v>
                  </c:pt>
                  <c:pt idx="1">
                    <c:v>2.6943542099677198E-3</c:v>
                  </c:pt>
                  <c:pt idx="2">
                    <c:v>2.3184818382323558E-3</c:v>
                  </c:pt>
                  <c:pt idx="3">
                    <c:v>1.497975454676892E-3</c:v>
                  </c:pt>
                  <c:pt idx="4">
                    <c:v>2.9938800714549574E-3</c:v>
                  </c:pt>
                  <c:pt idx="5">
                    <c:v>4.1634561370665901E-3</c:v>
                  </c:pt>
                  <c:pt idx="6">
                    <c:v>3.1913523794412924E-3</c:v>
                  </c:pt>
                  <c:pt idx="7">
                    <c:v>4.5140803707046095E-3</c:v>
                  </c:pt>
                  <c:pt idx="8">
                    <c:v>3.1998830398026756E-3</c:v>
                  </c:pt>
                  <c:pt idx="9">
                    <c:v>7.184631760322191E-3</c:v>
                  </c:pt>
                  <c:pt idx="10">
                    <c:v>7.9368706589886817E-3</c:v>
                  </c:pt>
                  <c:pt idx="11">
                    <c:v>5.5883489554613974E-3</c:v>
                  </c:pt>
                  <c:pt idx="12">
                    <c:v>1.5160231080824649E-3</c:v>
                  </c:pt>
                  <c:pt idx="13">
                    <c:v>1.7004220960296634E-3</c:v>
                  </c:pt>
                  <c:pt idx="14">
                    <c:v>2.5500053647264931E-3</c:v>
                  </c:pt>
                  <c:pt idx="15">
                    <c:v>5.1216213850239778E-3</c:v>
                  </c:pt>
                </c:numCache>
              </c:numRef>
            </c:plus>
            <c:minus>
              <c:numRef>
                <c:f>'Region B -contants 3 tempva'!$Y$2:$Y$17</c:f>
                <c:numCache>
                  <c:formatCode>General</c:formatCode>
                  <c:ptCount val="16"/>
                  <c:pt idx="0">
                    <c:v>5.8715008916127576E-3</c:v>
                  </c:pt>
                  <c:pt idx="1">
                    <c:v>2.6943542099679973E-3</c:v>
                  </c:pt>
                  <c:pt idx="2">
                    <c:v>2.3184818382323558E-3</c:v>
                  </c:pt>
                  <c:pt idx="3">
                    <c:v>1.497975454677225E-3</c:v>
                  </c:pt>
                  <c:pt idx="4">
                    <c:v>2.9938800714546243E-3</c:v>
                  </c:pt>
                  <c:pt idx="5">
                    <c:v>4.1634561370664791E-3</c:v>
                  </c:pt>
                  <c:pt idx="6">
                    <c:v>3.1913523794410703E-3</c:v>
                  </c:pt>
                  <c:pt idx="7">
                    <c:v>4.5140803707051647E-3</c:v>
                  </c:pt>
                  <c:pt idx="8">
                    <c:v>3.1998830398026756E-3</c:v>
                  </c:pt>
                  <c:pt idx="9">
                    <c:v>7.184631760322413E-3</c:v>
                  </c:pt>
                  <c:pt idx="10">
                    <c:v>7.9368706589886262E-3</c:v>
                  </c:pt>
                  <c:pt idx="11">
                    <c:v>5.5883489554614529E-3</c:v>
                  </c:pt>
                  <c:pt idx="12">
                    <c:v>1.51602310808302E-3</c:v>
                  </c:pt>
                  <c:pt idx="13">
                    <c:v>1.7004220960296634E-3</c:v>
                  </c:pt>
                  <c:pt idx="14">
                    <c:v>2.5500053647264376E-3</c:v>
                  </c:pt>
                  <c:pt idx="15">
                    <c:v>5.121621385024866E-3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'Region B -contants 3 tempva'!$F$2:$F$17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B -contants 3 tempva'!$V$2:$V$17</c:f>
              <c:numCache>
                <c:formatCode>0.00000</c:formatCode>
                <c:ptCount val="16"/>
                <c:pt idx="0">
                  <c:v>-4.3435200459603918E-2</c:v>
                </c:pt>
                <c:pt idx="1">
                  <c:v>-4.1182949458103579E-2</c:v>
                </c:pt>
                <c:pt idx="2">
                  <c:v>-3.7353628818783013E-2</c:v>
                </c:pt>
                <c:pt idx="3">
                  <c:v>-3.5929646912535307E-2</c:v>
                </c:pt>
                <c:pt idx="4">
                  <c:v>-1.9959712628794979E-2</c:v>
                </c:pt>
                <c:pt idx="5">
                  <c:v>-1.3709629644924393E-2</c:v>
                </c:pt>
                <c:pt idx="6">
                  <c:v>-6.0664291260150716E-3</c:v>
                </c:pt>
                <c:pt idx="7">
                  <c:v>1.1449351709892364E-3</c:v>
                </c:pt>
                <c:pt idx="8">
                  <c:v>3.7944649981362377E-3</c:v>
                </c:pt>
                <c:pt idx="9">
                  <c:v>3.9507226697891862E-3</c:v>
                </c:pt>
                <c:pt idx="10">
                  <c:v>4.0001297380992118E-3</c:v>
                </c:pt>
                <c:pt idx="11">
                  <c:v>6.2088293003655926E-3</c:v>
                </c:pt>
                <c:pt idx="12">
                  <c:v>3.6333752621298676E-3</c:v>
                </c:pt>
                <c:pt idx="13">
                  <c:v>5.8642182201745219E-3</c:v>
                </c:pt>
                <c:pt idx="14">
                  <c:v>3.4290582902514188E-3</c:v>
                </c:pt>
                <c:pt idx="15">
                  <c:v>-8.8161947646497874E-4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4A7-42C4-BDE9-C98EA29702D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triangle"/>
            <c:size val="2"/>
            <c:spPr>
              <a:solidFill>
                <a:srgbClr val="E41E25"/>
              </a:solidFill>
              <a:ln w="9525">
                <a:solidFill>
                  <a:srgbClr val="ED7D3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'Region B -contants 3 tempva'!$Z$2:$Z$17</c:f>
                <c:numCache>
                  <c:formatCode>General</c:formatCode>
                  <c:ptCount val="16"/>
                  <c:pt idx="0">
                    <c:v>5.8715008916130906E-3</c:v>
                  </c:pt>
                  <c:pt idx="1">
                    <c:v>2.6943542099677198E-3</c:v>
                  </c:pt>
                  <c:pt idx="2">
                    <c:v>2.3184818382323558E-3</c:v>
                  </c:pt>
                  <c:pt idx="3">
                    <c:v>1.497975454676892E-3</c:v>
                  </c:pt>
                  <c:pt idx="4">
                    <c:v>2.9938800714549574E-3</c:v>
                  </c:pt>
                  <c:pt idx="5">
                    <c:v>4.1634561370665901E-3</c:v>
                  </c:pt>
                  <c:pt idx="6">
                    <c:v>3.1913523794412924E-3</c:v>
                  </c:pt>
                  <c:pt idx="7">
                    <c:v>4.5140803707046095E-3</c:v>
                  </c:pt>
                  <c:pt idx="8">
                    <c:v>3.1998830398026756E-3</c:v>
                  </c:pt>
                  <c:pt idx="9">
                    <c:v>7.184631760322191E-3</c:v>
                  </c:pt>
                  <c:pt idx="10">
                    <c:v>7.9368706589886817E-3</c:v>
                  </c:pt>
                  <c:pt idx="11">
                    <c:v>5.5883489554613974E-3</c:v>
                  </c:pt>
                  <c:pt idx="12">
                    <c:v>1.5160231080824649E-3</c:v>
                  </c:pt>
                  <c:pt idx="13">
                    <c:v>1.7004220960296634E-3</c:v>
                  </c:pt>
                  <c:pt idx="14">
                    <c:v>2.5500053647264931E-3</c:v>
                  </c:pt>
                  <c:pt idx="15">
                    <c:v>5.1216213850239778E-3</c:v>
                  </c:pt>
                </c:numCache>
              </c:numRef>
            </c:plus>
            <c:minus>
              <c:numRef>
                <c:f>'Region B -contants 3 tempva'!$Y$2:$Y$17</c:f>
                <c:numCache>
                  <c:formatCode>General</c:formatCode>
                  <c:ptCount val="16"/>
                  <c:pt idx="0">
                    <c:v>5.8715008916127576E-3</c:v>
                  </c:pt>
                  <c:pt idx="1">
                    <c:v>2.6943542099679973E-3</c:v>
                  </c:pt>
                  <c:pt idx="2">
                    <c:v>2.3184818382323558E-3</c:v>
                  </c:pt>
                  <c:pt idx="3">
                    <c:v>1.497975454677225E-3</c:v>
                  </c:pt>
                  <c:pt idx="4">
                    <c:v>2.9938800714546243E-3</c:v>
                  </c:pt>
                  <c:pt idx="5">
                    <c:v>4.1634561370664791E-3</c:v>
                  </c:pt>
                  <c:pt idx="6">
                    <c:v>3.1913523794410703E-3</c:v>
                  </c:pt>
                  <c:pt idx="7">
                    <c:v>4.5140803707051647E-3</c:v>
                  </c:pt>
                  <c:pt idx="8">
                    <c:v>3.1998830398026756E-3</c:v>
                  </c:pt>
                  <c:pt idx="9">
                    <c:v>7.184631760322413E-3</c:v>
                  </c:pt>
                  <c:pt idx="10">
                    <c:v>7.9368706589886262E-3</c:v>
                  </c:pt>
                  <c:pt idx="11">
                    <c:v>5.5883489554614529E-3</c:v>
                  </c:pt>
                  <c:pt idx="12">
                    <c:v>1.51602310808302E-3</c:v>
                  </c:pt>
                  <c:pt idx="13">
                    <c:v>1.7004220960296634E-3</c:v>
                  </c:pt>
                  <c:pt idx="14">
                    <c:v>2.5500053647264376E-3</c:v>
                  </c:pt>
                  <c:pt idx="15">
                    <c:v>5.121621385024866E-3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'Region B -contants 3 tempva'!$F$2:$F$17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B -contants 3 tempva'!$AN$2:$AN$17</c:f>
              <c:numCache>
                <c:formatCode>0.00000</c:formatCode>
                <c:ptCount val="16"/>
                <c:pt idx="0">
                  <c:v>-1.4013453631523287E-2</c:v>
                </c:pt>
                <c:pt idx="1">
                  <c:v>-1.3007886817598291E-2</c:v>
                </c:pt>
                <c:pt idx="2">
                  <c:v>-1.1796602972275583E-2</c:v>
                </c:pt>
                <c:pt idx="3">
                  <c:v>-1.037262106599468E-2</c:v>
                </c:pt>
                <c:pt idx="4">
                  <c:v>-5.2488392146881613E-3</c:v>
                </c:pt>
                <c:pt idx="5">
                  <c:v>5.0257009415888287E-4</c:v>
                </c:pt>
                <c:pt idx="6">
                  <c:v>3.6577075374911727E-3</c:v>
                </c:pt>
                <c:pt idx="7">
                  <c:v>7.1290192716032541E-3</c:v>
                </c:pt>
                <c:pt idx="8">
                  <c:v>1.2521254311595731E-2</c:v>
                </c:pt>
                <c:pt idx="9">
                  <c:v>1.4422869845914066E-2</c:v>
                </c:pt>
                <c:pt idx="10">
                  <c:v>1.4721613751752349E-2</c:v>
                </c:pt>
                <c:pt idx="11">
                  <c:v>1.319026075112617E-2</c:v>
                </c:pt>
                <c:pt idx="12">
                  <c:v>1.8094911838674899E-2</c:v>
                </c:pt>
                <c:pt idx="13">
                  <c:v>1.7333712746412655E-2</c:v>
                </c:pt>
                <c:pt idx="14">
                  <c:v>1.9137279054471823E-2</c:v>
                </c:pt>
                <c:pt idx="15">
                  <c:v>2.3802727438709537E-2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4A7-42C4-BDE9-C98EA29702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252032"/>
        <c:axId val="521252424"/>
      </c:scatterChart>
      <c:valAx>
        <c:axId val="521252032"/>
        <c:scaling>
          <c:orientation val="minMax"/>
          <c:max val="115"/>
          <c:min val="0"/>
        </c:scaling>
        <c:delete val="0"/>
        <c:axPos val="b"/>
        <c:numFmt formatCode="General" sourceLinked="1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252424"/>
        <c:crossesAt val="-10"/>
        <c:crossBetween val="midCat"/>
        <c:majorUnit val="20"/>
        <c:minorUnit val="10"/>
      </c:valAx>
      <c:valAx>
        <c:axId val="521252424"/>
        <c:scaling>
          <c:orientation val="minMax"/>
          <c:max val="4.0000000000000008E-2"/>
          <c:min val="-6.0000000000000012E-2"/>
        </c:scaling>
        <c:delete val="0"/>
        <c:axPos val="l"/>
        <c:numFmt formatCode="General" sourceLinked="0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252032"/>
        <c:crosses val="autoZero"/>
        <c:crossBetween val="midCat"/>
        <c:majorUnit val="3.0000000000000006E-2"/>
        <c:min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27863711866246"/>
          <c:y val="4.5211431904345289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3665B0"/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'Region B -contants 3 tempva'!$F$2:$F$17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B -contants 3 tempva'!$W$2:$W$17</c:f>
              <c:numCache>
                <c:formatCode>0.00000</c:formatCode>
                <c:ptCount val="16"/>
                <c:pt idx="0">
                  <c:v>-4.9306701351216675E-2</c:v>
                </c:pt>
                <c:pt idx="1">
                  <c:v>-4.3877303668071577E-2</c:v>
                </c:pt>
                <c:pt idx="2">
                  <c:v>-3.9672110657015369E-2</c:v>
                </c:pt>
                <c:pt idx="3">
                  <c:v>-3.7427622367212532E-2</c:v>
                </c:pt>
                <c:pt idx="4">
                  <c:v>-2.2953592700249603E-2</c:v>
                </c:pt>
                <c:pt idx="5">
                  <c:v>-1.7873085781990872E-2</c:v>
                </c:pt>
                <c:pt idx="6">
                  <c:v>-9.2577815054561419E-3</c:v>
                </c:pt>
                <c:pt idx="7">
                  <c:v>-3.3691451997159283E-3</c:v>
                </c:pt>
                <c:pt idx="8">
                  <c:v>5.9458195833356209E-4</c:v>
                </c:pt>
                <c:pt idx="9">
                  <c:v>-3.2339090905332268E-3</c:v>
                </c:pt>
                <c:pt idx="10">
                  <c:v>-3.9367409208894144E-3</c:v>
                </c:pt>
                <c:pt idx="11">
                  <c:v>6.2048034490413961E-4</c:v>
                </c:pt>
                <c:pt idx="12">
                  <c:v>2.1173521540468476E-3</c:v>
                </c:pt>
                <c:pt idx="13">
                  <c:v>4.1637961241448584E-3</c:v>
                </c:pt>
                <c:pt idx="14">
                  <c:v>8.7905292552498127E-4</c:v>
                </c:pt>
                <c:pt idx="15">
                  <c:v>-6.0032408614898447E-3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CF8-44A5-97A2-0355DB69D9C2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E41E25"/>
              </a:solidFill>
              <a:ln w="9525">
                <a:solidFill>
                  <a:srgbClr val="ED7D31"/>
                </a:solidFill>
              </a:ln>
              <a:effectLst/>
            </c:spPr>
          </c:marker>
          <c:xVal>
            <c:numRef>
              <c:f>'Region B -contants 3 tempva'!$F$2:$F$17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'Region B -contants 3 tempva'!$AO$2:$AO$17</c:f>
              <c:numCache>
                <c:formatCode>0.00000</c:formatCode>
                <c:ptCount val="16"/>
                <c:pt idx="0">
                  <c:v>-6.8631182482862818E-3</c:v>
                </c:pt>
                <c:pt idx="1">
                  <c:v>-1.0259039987971452E-2</c:v>
                </c:pt>
                <c:pt idx="2">
                  <c:v>-9.6333353245297015E-3</c:v>
                </c:pt>
                <c:pt idx="3">
                  <c:v>-9.0619749577778297E-3</c:v>
                </c:pt>
                <c:pt idx="4">
                  <c:v>-2.189636043501697E-3</c:v>
                </c:pt>
                <c:pt idx="5">
                  <c:v>5.6241914792027892E-3</c:v>
                </c:pt>
                <c:pt idx="6">
                  <c:v>7.2840384947944758E-3</c:v>
                </c:pt>
                <c:pt idx="7">
                  <c:v>1.1576919040339806E-2</c:v>
                </c:pt>
                <c:pt idx="8">
                  <c:v>1.5872040319258818E-2</c:v>
                </c:pt>
                <c:pt idx="9">
                  <c:v>2.0633387557187244E-2</c:v>
                </c:pt>
                <c:pt idx="10">
                  <c:v>2.239247753456669E-2</c:v>
                </c:pt>
                <c:pt idx="11">
                  <c:v>1.9318567418768029E-2</c:v>
                </c:pt>
                <c:pt idx="12">
                  <c:v>1.9795333934704562E-2</c:v>
                </c:pt>
                <c:pt idx="13">
                  <c:v>1.8849735854495675E-2</c:v>
                </c:pt>
                <c:pt idx="14">
                  <c:v>2.1568208530971467E-2</c:v>
                </c:pt>
                <c:pt idx="15">
                  <c:v>2.7966183575762193E-2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CF8-44A5-97A2-0355DB69D9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253208"/>
        <c:axId val="521253600"/>
      </c:scatterChart>
      <c:valAx>
        <c:axId val="521253208"/>
        <c:scaling>
          <c:orientation val="minMax"/>
          <c:max val="115"/>
          <c:min val="0"/>
        </c:scaling>
        <c:delete val="0"/>
        <c:axPos val="b"/>
        <c:numFmt formatCode="General" sourceLinked="1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253600"/>
        <c:crossesAt val="-10"/>
        <c:crossBetween val="midCat"/>
        <c:majorUnit val="20"/>
        <c:minorUnit val="10"/>
      </c:valAx>
      <c:valAx>
        <c:axId val="521253600"/>
        <c:scaling>
          <c:orientation val="minMax"/>
          <c:max val="4.0000000000000008E-2"/>
          <c:min val="-6.0000000000000012E-2"/>
        </c:scaling>
        <c:delete val="0"/>
        <c:axPos val="l"/>
        <c:numFmt formatCode="General" sourceLinked="0"/>
        <c:majorTickMark val="cross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253208"/>
        <c:crosses val="autoZero"/>
        <c:crossBetween val="midCat"/>
        <c:majorUnit val="3.0000000000000006E-2"/>
        <c:min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C - Constants 1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sensitivity'!$C$35:$C$50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sensitivity'!$G$35:$G$50</c:f>
              <c:numCache>
                <c:formatCode>0.00000</c:formatCode>
                <c:ptCount val="16"/>
                <c:pt idx="0">
                  <c:v>-4.9404674140786142E-2</c:v>
                </c:pt>
                <c:pt idx="1">
                  <c:v>-4.7382246396748595E-2</c:v>
                </c:pt>
                <c:pt idx="2">
                  <c:v>-4.182171634563131E-2</c:v>
                </c:pt>
                <c:pt idx="3">
                  <c:v>-3.8873876531208884E-2</c:v>
                </c:pt>
                <c:pt idx="4">
                  <c:v>-1.923479968652958E-2</c:v>
                </c:pt>
                <c:pt idx="5">
                  <c:v>-1.6118666314472674E-2</c:v>
                </c:pt>
                <c:pt idx="6">
                  <c:v>-7.3955343713622002E-3</c:v>
                </c:pt>
                <c:pt idx="7">
                  <c:v>2.0636937091569885E-3</c:v>
                </c:pt>
                <c:pt idx="8">
                  <c:v>5.6459084483955202E-3</c:v>
                </c:pt>
                <c:pt idx="9">
                  <c:v>6.4186655358595135E-3</c:v>
                </c:pt>
                <c:pt idx="10">
                  <c:v>7.5353659633547454E-3</c:v>
                </c:pt>
                <c:pt idx="11">
                  <c:v>7.418369362700683E-3</c:v>
                </c:pt>
                <c:pt idx="12">
                  <c:v>8.2871823259981214E-3</c:v>
                </c:pt>
                <c:pt idx="13">
                  <c:v>1.1587494483975114E-2</c:v>
                </c:pt>
                <c:pt idx="14">
                  <c:v>8.7687197312137366E-3</c:v>
                </c:pt>
                <c:pt idx="15">
                  <c:v>6.3185086439267457E-3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8B1-42E3-AF4E-93E326592254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sensitivity'!$C$35:$C$50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sensitivity'!$H$35:$H$50</c:f>
              <c:numCache>
                <c:formatCode>0.00000</c:formatCode>
                <c:ptCount val="16"/>
                <c:pt idx="0">
                  <c:v>-1.7489558937355432E-2</c:v>
                </c:pt>
                <c:pt idx="1">
                  <c:v>-1.6090473287155405E-2</c:v>
                </c:pt>
                <c:pt idx="2">
                  <c:v>-1.6015353661662124E-2</c:v>
                </c:pt>
                <c:pt idx="3">
                  <c:v>-1.6059555897546929E-2</c:v>
                </c:pt>
                <c:pt idx="4">
                  <c:v>-1.2502705073363762E-2</c:v>
                </c:pt>
                <c:pt idx="5">
                  <c:v>-1.4077929004323586E-3</c:v>
                </c:pt>
                <c:pt idx="6">
                  <c:v>2.3286022921440441E-3</c:v>
                </c:pt>
                <c:pt idx="7">
                  <c:v>5.803746272049215E-3</c:v>
                </c:pt>
                <c:pt idx="8">
                  <c:v>1.2627339899123124E-2</c:v>
                </c:pt>
                <c:pt idx="9">
                  <c:v>1.5644128524342216E-2</c:v>
                </c:pt>
                <c:pt idx="10">
                  <c:v>1.6012818439252452E-2</c:v>
                </c:pt>
                <c:pt idx="11">
                  <c:v>1.6643832351183718E-2</c:v>
                </c:pt>
                <c:pt idx="12">
                  <c:v>2.0006013689764512E-2</c:v>
                </c:pt>
                <c:pt idx="13">
                  <c:v>1.8319589097207434E-2</c:v>
                </c:pt>
                <c:pt idx="14">
                  <c:v>2.0736887932475412E-2</c:v>
                </c:pt>
                <c:pt idx="15">
                  <c:v>2.377208727077923E-2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8B1-42E3-AF4E-93E3265922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606728"/>
        <c:axId val="509607120"/>
      </c:scatterChart>
      <c:valAx>
        <c:axId val="509606728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607120"/>
        <c:crossesAt val="-10"/>
        <c:crossBetween val="midCat"/>
        <c:majorUnit val="115"/>
      </c:valAx>
      <c:valAx>
        <c:axId val="50960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606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D - Constants 1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sensitivity'!$C$57:$C$72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sensitivity'!$G$57:$G$72</c:f>
              <c:numCache>
                <c:formatCode>0.00000</c:formatCode>
                <c:ptCount val="16"/>
                <c:pt idx="0">
                  <c:v>-4.7159146680592789E-2</c:v>
                </c:pt>
                <c:pt idx="1">
                  <c:v>-5.0903430489584955E-2</c:v>
                </c:pt>
                <c:pt idx="2">
                  <c:v>-4.7833964406540253E-2</c:v>
                </c:pt>
                <c:pt idx="3">
                  <c:v>-4.5730812732988568E-2</c:v>
                </c:pt>
                <c:pt idx="4">
                  <c:v>-2.9068257346003212E-2</c:v>
                </c:pt>
                <c:pt idx="5">
                  <c:v>-1.8361738977653752E-2</c:v>
                </c:pt>
                <c:pt idx="6">
                  <c:v>-1.0678112671966278E-2</c:v>
                </c:pt>
                <c:pt idx="7">
                  <c:v>-4.7227932711656484E-3</c:v>
                </c:pt>
                <c:pt idx="8">
                  <c:v>3.4846427764432808E-3</c:v>
                </c:pt>
                <c:pt idx="9">
                  <c:v>4.9618406333570286E-3</c:v>
                </c:pt>
                <c:pt idx="10">
                  <c:v>4.0571278629488172E-3</c:v>
                </c:pt>
                <c:pt idx="11">
                  <c:v>2.7391151931872582E-3</c:v>
                </c:pt>
                <c:pt idx="12">
                  <c:v>6.238102581667293E-3</c:v>
                </c:pt>
                <c:pt idx="13">
                  <c:v>9.1927929695262978E-3</c:v>
                </c:pt>
                <c:pt idx="14">
                  <c:v>7.8659922387463999E-3</c:v>
                </c:pt>
                <c:pt idx="15">
                  <c:v>3.9427069590179387E-3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858-4876-ACB1-8ECC912C6870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sensitivity'!$C$57:$C$72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sensitivity'!$H$57:$H$72</c:f>
              <c:numCache>
                <c:formatCode>0.00000</c:formatCode>
                <c:ptCount val="16"/>
                <c:pt idx="0">
                  <c:v>-1.9482757715044541E-2</c:v>
                </c:pt>
                <c:pt idx="1">
                  <c:v>-1.2380889091769098E-2</c:v>
                </c:pt>
                <c:pt idx="2">
                  <c:v>-9.6854282650001289E-3</c:v>
                </c:pt>
                <c:pt idx="3">
                  <c:v>-8.4549555227810269E-3</c:v>
                </c:pt>
                <c:pt idx="4">
                  <c:v>-2.139878893073266E-3</c:v>
                </c:pt>
                <c:pt idx="5">
                  <c:v>5.8786067436850109E-4</c:v>
                </c:pt>
                <c:pt idx="6">
                  <c:v>5.2794449297490775E-3</c:v>
                </c:pt>
                <c:pt idx="7">
                  <c:v>1.2481448518191551E-2</c:v>
                </c:pt>
                <c:pt idx="8">
                  <c:v>1.3208779439982832E-2</c:v>
                </c:pt>
                <c:pt idx="9">
                  <c:v>1.6431335159594829E-2</c:v>
                </c:pt>
                <c:pt idx="10">
                  <c:v>2.0762695977249168E-2</c:v>
                </c:pt>
                <c:pt idx="11">
                  <c:v>2.243672535779484E-2</c:v>
                </c:pt>
                <c:pt idx="12">
                  <c:v>2.1198312833269062E-2</c:v>
                </c:pt>
                <c:pt idx="13">
                  <c:v>1.9166266470594329E-2</c:v>
                </c:pt>
                <c:pt idx="14">
                  <c:v>2.1330181465211373E-2</c:v>
                </c:pt>
                <c:pt idx="15">
                  <c:v>2.6133685498908876E-2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858-4876-ACB1-8ECC912C6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607904"/>
        <c:axId val="509608296"/>
      </c:scatterChart>
      <c:valAx>
        <c:axId val="509607904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608296"/>
        <c:crossesAt val="-10"/>
        <c:crossBetween val="midCat"/>
        <c:majorUnit val="115"/>
      </c:valAx>
      <c:valAx>
        <c:axId val="509608296"/>
        <c:scaling>
          <c:orientation val="minMax"/>
          <c:max val="4.0000000000000008E-2"/>
          <c:min val="-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607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C - Constants 2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sensitivity'!$C$35:$C$50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sensitivity'!$N$35:$N$50</c:f>
              <c:numCache>
                <c:formatCode>0.00000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3A1-4A68-8AF8-5DFFF4E13C75}"/>
            </c:ext>
          </c:extLst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sensitivity'!$C$35:$C$50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sensitivity'!$M$35:$M$50</c:f>
              <c:numCache>
                <c:formatCode>0.00000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3A1-4A68-8AF8-5DFFF4E13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609080"/>
        <c:axId val="509609472"/>
      </c:scatterChart>
      <c:valAx>
        <c:axId val="509609080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609472"/>
        <c:crossesAt val="-10"/>
        <c:crossBetween val="midCat"/>
        <c:majorUnit val="115"/>
      </c:valAx>
      <c:valAx>
        <c:axId val="509609472"/>
        <c:scaling>
          <c:orientation val="minMax"/>
          <c:max val="4.0000000000000008E-2"/>
          <c:min val="-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609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D - Constants 2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sensitivity'!$C$57:$C$72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sensitivity'!$N$57:$N$72</c:f>
              <c:numCache>
                <c:formatCode>0.00000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C9E-4ECF-AAE3-0F979159F3C4}"/>
            </c:ext>
          </c:extLst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sensitivity'!$C$57:$C$72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sensitivity'!$M$57:$M$72</c:f>
              <c:numCache>
                <c:formatCode>0.00000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C9E-4ECF-AAE3-0F979159F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610256"/>
        <c:axId val="509610648"/>
      </c:scatterChart>
      <c:valAx>
        <c:axId val="509610256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610648"/>
        <c:crossesAt val="-10"/>
        <c:crossBetween val="midCat"/>
        <c:majorUnit val="115"/>
      </c:valAx>
      <c:valAx>
        <c:axId val="509610648"/>
        <c:scaling>
          <c:orientation val="minMax"/>
          <c:max val="4.0000000000000008E-2"/>
          <c:min val="-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610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Region C - Constants 3</a:t>
            </a:r>
          </a:p>
        </c:rich>
      </c:tx>
      <c:layout>
        <c:manualLayout>
          <c:xMode val="edge"/>
          <c:yMode val="edge"/>
          <c:x val="0.11462462462462464"/>
          <c:y val="7.22021660649819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76328296800738"/>
          <c:y val="4.8567990373044538E-2"/>
          <c:w val="0.84566314345841909"/>
          <c:h val="0.8397676644210085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of sensitivity'!$C$35:$C$50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sensitivity'!$S$35:$S$50</c:f>
              <c:numCache>
                <c:formatCode>0.00000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EB7-4E41-8BFD-096BC7795C7C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of sensitivity'!$C$35:$C$50</c:f>
              <c:numCache>
                <c:formatCode>General</c:formatCode>
                <c:ptCount val="16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21.5</c:v>
                </c:pt>
                <c:pt idx="5">
                  <c:v>31.5</c:v>
                </c:pt>
                <c:pt idx="6">
                  <c:v>41.5</c:v>
                </c:pt>
                <c:pt idx="7">
                  <c:v>51.5</c:v>
                </c:pt>
                <c:pt idx="8">
                  <c:v>61.5</c:v>
                </c:pt>
                <c:pt idx="9">
                  <c:v>71.5</c:v>
                </c:pt>
                <c:pt idx="10">
                  <c:v>81.5</c:v>
                </c:pt>
                <c:pt idx="11">
                  <c:v>91.5</c:v>
                </c:pt>
                <c:pt idx="12">
                  <c:v>106.5</c:v>
                </c:pt>
                <c:pt idx="13">
                  <c:v>108.5</c:v>
                </c:pt>
                <c:pt idx="14">
                  <c:v>110.5</c:v>
                </c:pt>
                <c:pt idx="15">
                  <c:v>112.5</c:v>
                </c:pt>
              </c:numCache>
            </c:numRef>
          </c:xVal>
          <c:yVal>
            <c:numRef>
              <c:f>'summary of sensitivity'!$T$35:$T$50</c:f>
              <c:numCache>
                <c:formatCode>0.00000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EB7-4E41-8BFD-096BC7795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611824"/>
        <c:axId val="509612216"/>
      </c:scatterChart>
      <c:valAx>
        <c:axId val="509611824"/>
        <c:scaling>
          <c:orientation val="minMax"/>
          <c:max val="11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612216"/>
        <c:crossesAt val="-10"/>
        <c:crossBetween val="midCat"/>
        <c:majorUnit val="115"/>
      </c:valAx>
      <c:valAx>
        <c:axId val="509612216"/>
        <c:scaling>
          <c:orientation val="minMax"/>
          <c:max val="4.0000000000000008E-2"/>
          <c:min val="-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611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1.xml"/><Relationship Id="rId1" Type="http://schemas.openxmlformats.org/officeDocument/2006/relationships/chart" Target="../charts/chart40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3.xml"/><Relationship Id="rId1" Type="http://schemas.openxmlformats.org/officeDocument/2006/relationships/chart" Target="../charts/chart42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12" Type="http://schemas.openxmlformats.org/officeDocument/2006/relationships/chart" Target="../charts/chart24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11" Type="http://schemas.openxmlformats.org/officeDocument/2006/relationships/chart" Target="../charts/chart23.xml"/><Relationship Id="rId5" Type="http://schemas.openxmlformats.org/officeDocument/2006/relationships/chart" Target="../charts/chart17.xml"/><Relationship Id="rId10" Type="http://schemas.openxmlformats.org/officeDocument/2006/relationships/chart" Target="../charts/chart22.xml"/><Relationship Id="rId4" Type="http://schemas.openxmlformats.org/officeDocument/2006/relationships/chart" Target="../charts/chart16.xml"/><Relationship Id="rId9" Type="http://schemas.openxmlformats.org/officeDocument/2006/relationships/chart" Target="../charts/chart2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7.xml"/><Relationship Id="rId1" Type="http://schemas.openxmlformats.org/officeDocument/2006/relationships/chart" Target="../charts/chart36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9.xml"/><Relationship Id="rId1" Type="http://schemas.openxmlformats.org/officeDocument/2006/relationships/chart" Target="../charts/char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</xdr:rowOff>
    </xdr:from>
    <xdr:to>
      <xdr:col>5</xdr:col>
      <xdr:colOff>590551</xdr:colOff>
      <xdr:row>12</xdr:row>
      <xdr:rowOff>114301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11</xdr:col>
      <xdr:colOff>590550</xdr:colOff>
      <xdr:row>12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0</xdr:row>
      <xdr:rowOff>0</xdr:rowOff>
    </xdr:from>
    <xdr:to>
      <xdr:col>17</xdr:col>
      <xdr:colOff>590550</xdr:colOff>
      <xdr:row>12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0</xdr:row>
      <xdr:rowOff>0</xdr:rowOff>
    </xdr:from>
    <xdr:to>
      <xdr:col>23</xdr:col>
      <xdr:colOff>590550</xdr:colOff>
      <xdr:row>12</xdr:row>
      <xdr:rowOff>114300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13</xdr:row>
      <xdr:rowOff>0</xdr:rowOff>
    </xdr:from>
    <xdr:to>
      <xdr:col>5</xdr:col>
      <xdr:colOff>590550</xdr:colOff>
      <xdr:row>25</xdr:row>
      <xdr:rowOff>114300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26</xdr:row>
      <xdr:rowOff>0</xdr:rowOff>
    </xdr:from>
    <xdr:to>
      <xdr:col>5</xdr:col>
      <xdr:colOff>590550</xdr:colOff>
      <xdr:row>38</xdr:row>
      <xdr:rowOff>114300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0</xdr:colOff>
      <xdr:row>13</xdr:row>
      <xdr:rowOff>0</xdr:rowOff>
    </xdr:from>
    <xdr:to>
      <xdr:col>11</xdr:col>
      <xdr:colOff>590550</xdr:colOff>
      <xdr:row>25</xdr:row>
      <xdr:rowOff>114300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0</xdr:colOff>
      <xdr:row>26</xdr:row>
      <xdr:rowOff>0</xdr:rowOff>
    </xdr:from>
    <xdr:to>
      <xdr:col>11</xdr:col>
      <xdr:colOff>590550</xdr:colOff>
      <xdr:row>38</xdr:row>
      <xdr:rowOff>114300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0</xdr:colOff>
      <xdr:row>13</xdr:row>
      <xdr:rowOff>0</xdr:rowOff>
    </xdr:from>
    <xdr:to>
      <xdr:col>17</xdr:col>
      <xdr:colOff>590550</xdr:colOff>
      <xdr:row>25</xdr:row>
      <xdr:rowOff>114300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26</xdr:row>
      <xdr:rowOff>0</xdr:rowOff>
    </xdr:from>
    <xdr:to>
      <xdr:col>17</xdr:col>
      <xdr:colOff>590550</xdr:colOff>
      <xdr:row>38</xdr:row>
      <xdr:rowOff>114300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18</xdr:col>
      <xdr:colOff>0</xdr:colOff>
      <xdr:row>13</xdr:row>
      <xdr:rowOff>0</xdr:rowOff>
    </xdr:from>
    <xdr:to>
      <xdr:col>23</xdr:col>
      <xdr:colOff>590550</xdr:colOff>
      <xdr:row>25</xdr:row>
      <xdr:rowOff>114300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18</xdr:col>
      <xdr:colOff>0</xdr:colOff>
      <xdr:row>26</xdr:row>
      <xdr:rowOff>0</xdr:rowOff>
    </xdr:from>
    <xdr:to>
      <xdr:col>23</xdr:col>
      <xdr:colOff>590550</xdr:colOff>
      <xdr:row>38</xdr:row>
      <xdr:rowOff>114300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23</xdr:row>
      <xdr:rowOff>0</xdr:rowOff>
    </xdr:from>
    <xdr:to>
      <xdr:col>9</xdr:col>
      <xdr:colOff>421217</xdr:colOff>
      <xdr:row>35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23</xdr:row>
      <xdr:rowOff>0</xdr:rowOff>
    </xdr:from>
    <xdr:to>
      <xdr:col>13</xdr:col>
      <xdr:colOff>1078442</xdr:colOff>
      <xdr:row>35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23</xdr:row>
      <xdr:rowOff>0</xdr:rowOff>
    </xdr:from>
    <xdr:to>
      <xdr:col>9</xdr:col>
      <xdr:colOff>421217</xdr:colOff>
      <xdr:row>35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23</xdr:row>
      <xdr:rowOff>0</xdr:rowOff>
    </xdr:from>
    <xdr:to>
      <xdr:col>13</xdr:col>
      <xdr:colOff>1078442</xdr:colOff>
      <xdr:row>35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</xdr:rowOff>
    </xdr:from>
    <xdr:to>
      <xdr:col>5</xdr:col>
      <xdr:colOff>590551</xdr:colOff>
      <xdr:row>12</xdr:row>
      <xdr:rowOff>114301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13</xdr:row>
      <xdr:rowOff>0</xdr:rowOff>
    </xdr:from>
    <xdr:to>
      <xdr:col>5</xdr:col>
      <xdr:colOff>590550</xdr:colOff>
      <xdr:row>25</xdr:row>
      <xdr:rowOff>114300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26</xdr:row>
      <xdr:rowOff>0</xdr:rowOff>
    </xdr:from>
    <xdr:to>
      <xdr:col>5</xdr:col>
      <xdr:colOff>590550</xdr:colOff>
      <xdr:row>38</xdr:row>
      <xdr:rowOff>114300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26</xdr:row>
      <xdr:rowOff>0</xdr:rowOff>
    </xdr:from>
    <xdr:to>
      <xdr:col>11</xdr:col>
      <xdr:colOff>590550</xdr:colOff>
      <xdr:row>38</xdr:row>
      <xdr:rowOff>114300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26</xdr:row>
      <xdr:rowOff>0</xdr:rowOff>
    </xdr:from>
    <xdr:to>
      <xdr:col>17</xdr:col>
      <xdr:colOff>590550</xdr:colOff>
      <xdr:row>38</xdr:row>
      <xdr:rowOff>114300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0</xdr:colOff>
      <xdr:row>26</xdr:row>
      <xdr:rowOff>0</xdr:rowOff>
    </xdr:from>
    <xdr:to>
      <xdr:col>23</xdr:col>
      <xdr:colOff>590550</xdr:colOff>
      <xdr:row>38</xdr:row>
      <xdr:rowOff>114300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0</xdr:colOff>
      <xdr:row>13</xdr:row>
      <xdr:rowOff>0</xdr:rowOff>
    </xdr:from>
    <xdr:to>
      <xdr:col>11</xdr:col>
      <xdr:colOff>590550</xdr:colOff>
      <xdr:row>25</xdr:row>
      <xdr:rowOff>114300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0</xdr:colOff>
      <xdr:row>13</xdr:row>
      <xdr:rowOff>0</xdr:rowOff>
    </xdr:from>
    <xdr:to>
      <xdr:col>17</xdr:col>
      <xdr:colOff>590550</xdr:colOff>
      <xdr:row>25</xdr:row>
      <xdr:rowOff>114300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0</xdr:colOff>
      <xdr:row>13</xdr:row>
      <xdr:rowOff>0</xdr:rowOff>
    </xdr:from>
    <xdr:to>
      <xdr:col>23</xdr:col>
      <xdr:colOff>590550</xdr:colOff>
      <xdr:row>25</xdr:row>
      <xdr:rowOff>114300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11</xdr:col>
      <xdr:colOff>590550</xdr:colOff>
      <xdr:row>12</xdr:row>
      <xdr:rowOff>114300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0</xdr:colOff>
      <xdr:row>0</xdr:row>
      <xdr:rowOff>0</xdr:rowOff>
    </xdr:from>
    <xdr:to>
      <xdr:col>17</xdr:col>
      <xdr:colOff>590550</xdr:colOff>
      <xdr:row>12</xdr:row>
      <xdr:rowOff>114300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18</xdr:col>
      <xdr:colOff>0</xdr:colOff>
      <xdr:row>0</xdr:row>
      <xdr:rowOff>0</xdr:rowOff>
    </xdr:from>
    <xdr:to>
      <xdr:col>23</xdr:col>
      <xdr:colOff>590550</xdr:colOff>
      <xdr:row>12</xdr:row>
      <xdr:rowOff>114300</xdr:rowOff>
    </xdr:to>
    <xdr:graphicFrame macro="">
      <xdr:nvGraphicFramePr>
        <xdr:cNvPr id="2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1</xdr:rowOff>
    </xdr:from>
    <xdr:to>
      <xdr:col>5</xdr:col>
      <xdr:colOff>590551</xdr:colOff>
      <xdr:row>12</xdr:row>
      <xdr:rowOff>114301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11</xdr:col>
      <xdr:colOff>590550</xdr:colOff>
      <xdr:row>12</xdr:row>
      <xdr:rowOff>114300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0</xdr:row>
      <xdr:rowOff>0</xdr:rowOff>
    </xdr:from>
    <xdr:to>
      <xdr:col>17</xdr:col>
      <xdr:colOff>590550</xdr:colOff>
      <xdr:row>12</xdr:row>
      <xdr:rowOff>114300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0</xdr:row>
      <xdr:rowOff>0</xdr:rowOff>
    </xdr:from>
    <xdr:to>
      <xdr:col>23</xdr:col>
      <xdr:colOff>590550</xdr:colOff>
      <xdr:row>12</xdr:row>
      <xdr:rowOff>114300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488156</xdr:colOff>
      <xdr:row>24</xdr:row>
      <xdr:rowOff>0</xdr:rowOff>
    </xdr:from>
    <xdr:to>
      <xdr:col>10</xdr:col>
      <xdr:colOff>171186</xdr:colOff>
      <xdr:row>36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23</xdr:row>
      <xdr:rowOff>0</xdr:rowOff>
    </xdr:from>
    <xdr:to>
      <xdr:col>9</xdr:col>
      <xdr:colOff>421217</xdr:colOff>
      <xdr:row>35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23</xdr:row>
      <xdr:rowOff>0</xdr:rowOff>
    </xdr:from>
    <xdr:to>
      <xdr:col>13</xdr:col>
      <xdr:colOff>1078442</xdr:colOff>
      <xdr:row>35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23</xdr:row>
      <xdr:rowOff>0</xdr:rowOff>
    </xdr:from>
    <xdr:to>
      <xdr:col>9</xdr:col>
      <xdr:colOff>421217</xdr:colOff>
      <xdr:row>35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23</xdr:row>
      <xdr:rowOff>0</xdr:rowOff>
    </xdr:from>
    <xdr:to>
      <xdr:col>13</xdr:col>
      <xdr:colOff>1078442</xdr:colOff>
      <xdr:row>35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23</xdr:row>
      <xdr:rowOff>0</xdr:rowOff>
    </xdr:from>
    <xdr:to>
      <xdr:col>9</xdr:col>
      <xdr:colOff>421217</xdr:colOff>
      <xdr:row>35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23</xdr:row>
      <xdr:rowOff>0</xdr:rowOff>
    </xdr:from>
    <xdr:to>
      <xdr:col>13</xdr:col>
      <xdr:colOff>1078442</xdr:colOff>
      <xdr:row>35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23</xdr:row>
      <xdr:rowOff>0</xdr:rowOff>
    </xdr:from>
    <xdr:to>
      <xdr:col>9</xdr:col>
      <xdr:colOff>421217</xdr:colOff>
      <xdr:row>35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23</xdr:row>
      <xdr:rowOff>0</xdr:rowOff>
    </xdr:from>
    <xdr:to>
      <xdr:col>13</xdr:col>
      <xdr:colOff>1078442</xdr:colOff>
      <xdr:row>35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23</xdr:row>
      <xdr:rowOff>0</xdr:rowOff>
    </xdr:from>
    <xdr:to>
      <xdr:col>9</xdr:col>
      <xdr:colOff>421217</xdr:colOff>
      <xdr:row>35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23</xdr:row>
      <xdr:rowOff>0</xdr:rowOff>
    </xdr:from>
    <xdr:to>
      <xdr:col>13</xdr:col>
      <xdr:colOff>1078442</xdr:colOff>
      <xdr:row>35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8"/>
  <sheetViews>
    <sheetView topLeftCell="C1" zoomScale="55" zoomScaleNormal="55" workbookViewId="0">
      <selection activeCell="H57" sqref="H57"/>
    </sheetView>
  </sheetViews>
  <sheetFormatPr defaultRowHeight="15" x14ac:dyDescent="0.25"/>
  <cols>
    <col min="1" max="1" width="9.140625" style="66"/>
    <col min="3" max="3" width="30.42578125" style="13" bestFit="1" customWidth="1"/>
    <col min="4" max="4" width="17.7109375" style="13" customWidth="1"/>
    <col min="5" max="8" width="15.7109375" customWidth="1"/>
    <col min="9" max="10" width="15.7109375" style="7" customWidth="1"/>
    <col min="11" max="11" width="15.7109375" customWidth="1"/>
    <col min="12" max="12" width="15.7109375" style="124" customWidth="1"/>
    <col min="13" max="14" width="15.7109375" customWidth="1"/>
    <col min="15" max="16" width="15.7109375" style="7" customWidth="1"/>
    <col min="17" max="17" width="15.7109375" customWidth="1"/>
    <col min="18" max="18" width="15.7109375" style="124" customWidth="1"/>
    <col min="19" max="20" width="15.7109375" customWidth="1"/>
    <col min="21" max="22" width="15.7109375" style="7" customWidth="1"/>
    <col min="23" max="23" width="15.7109375" customWidth="1"/>
    <col min="24" max="24" width="15.7109375" style="124" customWidth="1"/>
    <col min="25" max="26" width="15.7109375" customWidth="1"/>
    <col min="27" max="28" width="15.7109375" style="7" customWidth="1"/>
    <col min="29" max="29" width="15.7109375" customWidth="1"/>
    <col min="30" max="30" width="15.7109375" style="124" customWidth="1"/>
    <col min="31" max="31" width="15.7109375" style="66" customWidth="1"/>
    <col min="32" max="35" width="9.140625" style="66"/>
  </cols>
  <sheetData>
    <row r="1" spans="1:38" ht="15.75" thickBot="1" x14ac:dyDescent="0.3">
      <c r="B1" s="66"/>
      <c r="C1" s="58"/>
      <c r="D1" s="58"/>
      <c r="E1" s="66"/>
      <c r="F1" s="66"/>
      <c r="G1" s="66"/>
      <c r="H1" s="66"/>
      <c r="I1" s="56"/>
      <c r="J1" s="56"/>
      <c r="K1" s="66"/>
      <c r="L1" s="59"/>
      <c r="M1" s="66"/>
      <c r="N1" s="66"/>
      <c r="O1" s="56"/>
      <c r="P1" s="56"/>
      <c r="Q1" s="66"/>
      <c r="R1" s="59"/>
      <c r="S1" s="66"/>
      <c r="T1" s="66"/>
      <c r="U1" s="56"/>
      <c r="V1" s="56"/>
      <c r="W1" s="66"/>
      <c r="X1" s="59"/>
      <c r="Y1" s="66"/>
      <c r="Z1" s="66"/>
      <c r="AA1" s="56"/>
      <c r="AB1" s="56"/>
      <c r="AC1" s="66"/>
      <c r="AD1" s="59"/>
    </row>
    <row r="2" spans="1:38" ht="18" customHeight="1" thickTop="1" thickBot="1" x14ac:dyDescent="0.4">
      <c r="B2" s="66"/>
      <c r="C2" s="58"/>
      <c r="D2" s="58"/>
      <c r="E2" s="59"/>
      <c r="F2" s="59"/>
      <c r="G2" s="145" t="s">
        <v>44</v>
      </c>
      <c r="H2" s="146"/>
      <c r="I2" s="146"/>
      <c r="J2" s="146"/>
      <c r="K2" s="146"/>
      <c r="L2" s="112"/>
      <c r="M2" s="146" t="s">
        <v>47</v>
      </c>
      <c r="N2" s="146"/>
      <c r="O2" s="146"/>
      <c r="P2" s="146"/>
      <c r="Q2" s="146"/>
      <c r="R2" s="112"/>
      <c r="S2" s="146" t="s">
        <v>46</v>
      </c>
      <c r="T2" s="146"/>
      <c r="U2" s="146"/>
      <c r="V2" s="146"/>
      <c r="W2" s="146"/>
      <c r="X2" s="112"/>
      <c r="Y2" s="146" t="s">
        <v>45</v>
      </c>
      <c r="Z2" s="146"/>
      <c r="AA2" s="146"/>
      <c r="AB2" s="146"/>
      <c r="AC2" s="146"/>
      <c r="AD2" s="112"/>
      <c r="AG2" s="107"/>
    </row>
    <row r="3" spans="1:38" ht="18" customHeight="1" thickTop="1" x14ac:dyDescent="0.25">
      <c r="B3" s="66"/>
      <c r="C3" s="60"/>
      <c r="D3" s="60"/>
      <c r="E3" s="60"/>
      <c r="F3" s="78"/>
      <c r="G3" s="132" t="s">
        <v>58</v>
      </c>
      <c r="H3" s="133"/>
      <c r="I3" s="92">
        <v>-80.5</v>
      </c>
      <c r="J3" s="92"/>
      <c r="K3" s="117"/>
      <c r="L3" s="117"/>
      <c r="M3" s="132" t="s">
        <v>58</v>
      </c>
      <c r="N3" s="133"/>
      <c r="O3" s="92">
        <v>-90</v>
      </c>
      <c r="P3" s="92"/>
      <c r="Q3" s="117"/>
      <c r="R3" s="117"/>
      <c r="S3" s="132" t="s">
        <v>58</v>
      </c>
      <c r="T3" s="133"/>
      <c r="U3" s="92">
        <v>-99.5</v>
      </c>
      <c r="V3" s="92"/>
      <c r="W3" s="117"/>
      <c r="X3" s="117"/>
      <c r="Y3" s="132" t="s">
        <v>58</v>
      </c>
      <c r="Z3" s="133"/>
      <c r="AA3" s="92">
        <v>-80.5</v>
      </c>
      <c r="AB3" s="92"/>
      <c r="AC3" s="117"/>
      <c r="AD3" s="96"/>
      <c r="AG3" s="107"/>
    </row>
    <row r="4" spans="1:38" ht="18" customHeight="1" x14ac:dyDescent="0.25">
      <c r="B4" s="66"/>
      <c r="C4" s="60"/>
      <c r="D4" s="60"/>
      <c r="E4" s="60"/>
      <c r="F4" s="78"/>
      <c r="G4" s="134" t="s">
        <v>59</v>
      </c>
      <c r="H4" s="135"/>
      <c r="I4" s="90">
        <v>-50.1</v>
      </c>
      <c r="J4" s="90"/>
      <c r="K4" s="118"/>
      <c r="L4" s="118"/>
      <c r="M4" s="134" t="s">
        <v>59</v>
      </c>
      <c r="N4" s="135"/>
      <c r="O4" s="90">
        <v>-57.7</v>
      </c>
      <c r="P4" s="90"/>
      <c r="Q4" s="118"/>
      <c r="R4" s="118"/>
      <c r="S4" s="134" t="s">
        <v>59</v>
      </c>
      <c r="T4" s="135"/>
      <c r="U4" s="90">
        <v>-50.1</v>
      </c>
      <c r="V4" s="90"/>
      <c r="W4" s="118"/>
      <c r="X4" s="118"/>
      <c r="Y4" s="134" t="s">
        <v>59</v>
      </c>
      <c r="Z4" s="135"/>
      <c r="AA4" s="90">
        <v>-65.3</v>
      </c>
      <c r="AB4" s="90"/>
      <c r="AC4" s="118"/>
      <c r="AD4" s="88"/>
      <c r="AG4" s="107"/>
    </row>
    <row r="5" spans="1:38" ht="18" customHeight="1" x14ac:dyDescent="0.25">
      <c r="B5" s="66"/>
      <c r="C5" s="62"/>
      <c r="D5" s="61"/>
      <c r="E5" s="62"/>
      <c r="F5" s="78"/>
      <c r="G5" s="134" t="s">
        <v>61</v>
      </c>
      <c r="H5" s="135"/>
      <c r="I5" s="90">
        <v>101.39999999999999</v>
      </c>
      <c r="J5" s="90"/>
      <c r="K5" s="118"/>
      <c r="L5" s="118"/>
      <c r="M5" s="134" t="s">
        <v>61</v>
      </c>
      <c r="N5" s="135"/>
      <c r="O5" s="90">
        <v>114.8</v>
      </c>
      <c r="P5" s="90"/>
      <c r="Q5" s="118"/>
      <c r="R5" s="118"/>
      <c r="S5" s="134" t="s">
        <v>61</v>
      </c>
      <c r="T5" s="135"/>
      <c r="U5" s="90">
        <v>128.19999999999999</v>
      </c>
      <c r="V5" s="90"/>
      <c r="W5" s="118"/>
      <c r="X5" s="118"/>
      <c r="Y5" s="134" t="s">
        <v>61</v>
      </c>
      <c r="Z5" s="135"/>
      <c r="AA5" s="90">
        <v>101.4</v>
      </c>
      <c r="AB5" s="90"/>
      <c r="AC5" s="118"/>
      <c r="AD5" s="88"/>
      <c r="AG5" s="107"/>
    </row>
    <row r="6" spans="1:38" ht="18" customHeight="1" thickBot="1" x14ac:dyDescent="0.3">
      <c r="B6" s="66"/>
      <c r="C6" s="98"/>
      <c r="D6" s="98"/>
      <c r="E6" s="94"/>
      <c r="F6" s="99"/>
      <c r="G6" s="136" t="s">
        <v>60</v>
      </c>
      <c r="H6" s="137"/>
      <c r="I6" s="93">
        <v>-6</v>
      </c>
      <c r="J6" s="93"/>
      <c r="K6" s="119"/>
      <c r="L6" s="119"/>
      <c r="M6" s="136" t="s">
        <v>60</v>
      </c>
      <c r="N6" s="137"/>
      <c r="O6" s="93">
        <v>-10.199999999999999</v>
      </c>
      <c r="P6" s="93"/>
      <c r="Q6" s="119"/>
      <c r="R6" s="119"/>
      <c r="S6" s="136" t="s">
        <v>60</v>
      </c>
      <c r="T6" s="137"/>
      <c r="U6" s="93">
        <v>-21</v>
      </c>
      <c r="V6" s="93"/>
      <c r="W6" s="119"/>
      <c r="X6" s="119"/>
      <c r="Y6" s="136" t="s">
        <v>60</v>
      </c>
      <c r="Z6" s="137"/>
      <c r="AA6" s="93">
        <v>0.6</v>
      </c>
      <c r="AB6" s="93"/>
      <c r="AC6" s="119"/>
      <c r="AD6" s="97"/>
      <c r="AG6" s="107"/>
    </row>
    <row r="7" spans="1:38" ht="18" customHeight="1" thickTop="1" x14ac:dyDescent="0.35">
      <c r="B7" s="142" t="s">
        <v>38</v>
      </c>
      <c r="C7" s="81"/>
      <c r="D7" s="109"/>
      <c r="E7" s="110"/>
      <c r="F7" s="83"/>
      <c r="G7" s="128" t="s">
        <v>62</v>
      </c>
      <c r="H7" s="129"/>
      <c r="I7" s="113">
        <f>'Region B -constants 1'!$H$21</f>
        <v>-20.439397564128438</v>
      </c>
      <c r="J7" s="113"/>
      <c r="K7" s="120"/>
      <c r="L7" s="120"/>
      <c r="M7" s="143" t="s">
        <v>68</v>
      </c>
      <c r="N7" s="144"/>
      <c r="O7" s="113">
        <f>'Region B -constants 2'!$H$21</f>
        <v>-24.020748913089765</v>
      </c>
      <c r="P7" s="113"/>
      <c r="Q7" s="120"/>
      <c r="R7" s="120"/>
      <c r="S7" s="143" t="s">
        <v>68</v>
      </c>
      <c r="T7" s="144"/>
      <c r="U7" s="113">
        <f>'Region B -constants 3'!$H$21</f>
        <v>-30.567647074900808</v>
      </c>
      <c r="V7" s="113"/>
      <c r="W7" s="120"/>
      <c r="X7" s="120"/>
      <c r="Y7" s="143" t="s">
        <v>68</v>
      </c>
      <c r="Z7" s="144"/>
      <c r="AA7" s="113" t="e">
        <f>#REF!</f>
        <v>#REF!</v>
      </c>
      <c r="AB7" s="113"/>
      <c r="AC7" s="121"/>
      <c r="AD7" s="114"/>
      <c r="AG7" s="107"/>
    </row>
    <row r="8" spans="1:38" ht="18" customHeight="1" x14ac:dyDescent="0.35">
      <c r="B8" s="138"/>
      <c r="C8" s="81"/>
      <c r="D8" s="109"/>
      <c r="E8" s="110"/>
      <c r="F8" s="83"/>
      <c r="G8" s="128" t="s">
        <v>64</v>
      </c>
      <c r="H8" s="129"/>
      <c r="I8" s="91">
        <f>'Region B -constants 1'!$H$22</f>
        <v>-20.484898551430788</v>
      </c>
      <c r="J8" s="91"/>
      <c r="K8" s="121"/>
      <c r="L8" s="121"/>
      <c r="M8" s="128" t="s">
        <v>64</v>
      </c>
      <c r="N8" s="129"/>
      <c r="O8" s="91">
        <f>'Region B -constants 2'!$H$22</f>
        <v>-24.077958667549545</v>
      </c>
      <c r="P8" s="91"/>
      <c r="Q8" s="121"/>
      <c r="R8" s="121"/>
      <c r="S8" s="128" t="s">
        <v>64</v>
      </c>
      <c r="T8" s="129"/>
      <c r="U8" s="91">
        <f>'Region B -constants 3'!$H$22</f>
        <v>-30.637816835538395</v>
      </c>
      <c r="V8" s="91"/>
      <c r="W8" s="121"/>
      <c r="X8" s="121"/>
      <c r="Y8" s="128" t="s">
        <v>64</v>
      </c>
      <c r="Z8" s="129"/>
      <c r="AA8" s="91" t="e">
        <f>#REF!</f>
        <v>#REF!</v>
      </c>
      <c r="AB8" s="91"/>
      <c r="AC8" s="121"/>
      <c r="AD8" s="87"/>
      <c r="AG8" s="107"/>
    </row>
    <row r="9" spans="1:38" ht="18" customHeight="1" x14ac:dyDescent="0.35">
      <c r="B9" s="138"/>
      <c r="C9" s="82"/>
      <c r="D9" s="86"/>
      <c r="E9" s="90"/>
      <c r="F9" s="83"/>
      <c r="G9" s="128" t="s">
        <v>63</v>
      </c>
      <c r="H9" s="129"/>
      <c r="I9" s="111">
        <v>-20.471537999999999</v>
      </c>
      <c r="J9" s="111"/>
      <c r="K9" s="121"/>
      <c r="L9" s="121"/>
      <c r="M9" s="128" t="s">
        <v>63</v>
      </c>
      <c r="N9" s="129"/>
      <c r="O9" s="111">
        <v>-24.060628000000001</v>
      </c>
      <c r="P9" s="111"/>
      <c r="Q9" s="121"/>
      <c r="R9" s="121"/>
      <c r="S9" s="128" t="s">
        <v>63</v>
      </c>
      <c r="T9" s="129"/>
      <c r="U9" s="111">
        <v>-30.616</v>
      </c>
      <c r="V9" s="111"/>
      <c r="W9" s="121"/>
      <c r="X9" s="121"/>
      <c r="Y9" s="128" t="s">
        <v>63</v>
      </c>
      <c r="Z9" s="129"/>
      <c r="AA9" s="111">
        <v>-17.504572</v>
      </c>
      <c r="AB9" s="111"/>
      <c r="AC9" s="121"/>
      <c r="AD9" s="87"/>
      <c r="AG9" s="107"/>
    </row>
    <row r="10" spans="1:38" ht="18" customHeight="1" x14ac:dyDescent="0.35">
      <c r="B10" s="138"/>
      <c r="C10" s="82"/>
      <c r="D10" s="101" t="s">
        <v>56</v>
      </c>
      <c r="E10" s="102">
        <f>'Region B -constants 1'!$H$19</f>
        <v>0.39720149497210933</v>
      </c>
      <c r="F10" s="83"/>
      <c r="G10" s="128" t="s">
        <v>57</v>
      </c>
      <c r="H10" s="129"/>
      <c r="I10" s="111">
        <v>0.3972033393147249</v>
      </c>
      <c r="J10" s="111"/>
      <c r="K10" s="121"/>
      <c r="L10" s="121"/>
      <c r="M10" s="128" t="s">
        <v>57</v>
      </c>
      <c r="N10" s="129"/>
      <c r="O10" s="111">
        <v>0.3972008029657757</v>
      </c>
      <c r="P10" s="111"/>
      <c r="Q10" s="121"/>
      <c r="R10" s="121"/>
      <c r="S10" s="128" t="s">
        <v>57</v>
      </c>
      <c r="T10" s="129"/>
      <c r="U10" s="111">
        <v>0.39719756926723887</v>
      </c>
      <c r="V10" s="111"/>
      <c r="W10" s="121"/>
      <c r="X10" s="121"/>
      <c r="Y10" s="128" t="s">
        <v>57</v>
      </c>
      <c r="Z10" s="129"/>
      <c r="AA10" s="111">
        <v>0.39719891137649094</v>
      </c>
      <c r="AB10" s="111"/>
      <c r="AC10" s="121"/>
      <c r="AD10" s="87"/>
      <c r="AG10" s="107"/>
    </row>
    <row r="11" spans="1:38" ht="18" customHeight="1" thickBot="1" x14ac:dyDescent="0.4">
      <c r="B11" s="138"/>
      <c r="C11" s="84"/>
      <c r="D11" s="103" t="s">
        <v>49</v>
      </c>
      <c r="E11" s="102">
        <f>'Region B -constants 1'!$H$20</f>
        <v>1.3132375247255246E-2</v>
      </c>
      <c r="F11" s="85"/>
      <c r="G11" s="130" t="s">
        <v>69</v>
      </c>
      <c r="H11" s="131"/>
      <c r="I11" s="115">
        <f>(3-$E10-3+I10)/($E11)</f>
        <v>1.4044242421797247E-4</v>
      </c>
      <c r="J11" s="116"/>
      <c r="K11" s="122"/>
      <c r="L11" s="122"/>
      <c r="M11" s="130" t="s">
        <v>69</v>
      </c>
      <c r="N11" s="131"/>
      <c r="O11" s="115">
        <f>(3-$E10-3+O10)/($E11)</f>
        <v>-5.2694681708878746E-5</v>
      </c>
      <c r="P11" s="116"/>
      <c r="Q11" s="122"/>
      <c r="R11" s="122"/>
      <c r="S11" s="130" t="s">
        <v>69</v>
      </c>
      <c r="T11" s="131"/>
      <c r="U11" s="115">
        <f>(3-$E10-3+U10)/($E11)</f>
        <v>-2.9893334576980171E-4</v>
      </c>
      <c r="V11" s="116"/>
      <c r="W11" s="122"/>
      <c r="X11" s="122"/>
      <c r="Y11" s="130" t="s">
        <v>69</v>
      </c>
      <c r="Z11" s="131"/>
      <c r="AA11" s="115">
        <f>(3-$E10-3+AA10)/($E11)</f>
        <v>-1.9673483051281231E-4</v>
      </c>
      <c r="AB11" s="116"/>
      <c r="AC11" s="122"/>
      <c r="AD11" s="89"/>
      <c r="AG11" s="107"/>
    </row>
    <row r="12" spans="1:38" s="57" customFormat="1" ht="18" customHeight="1" thickTop="1" thickBot="1" x14ac:dyDescent="0.3">
      <c r="A12" s="100"/>
      <c r="B12" s="138"/>
      <c r="C12" s="63" t="s">
        <v>48</v>
      </c>
      <c r="D12" s="65" t="s">
        <v>50</v>
      </c>
      <c r="E12" s="65" t="s">
        <v>24</v>
      </c>
      <c r="F12" s="64" t="s">
        <v>51</v>
      </c>
      <c r="G12" s="63" t="s">
        <v>52</v>
      </c>
      <c r="H12" s="65" t="s">
        <v>53</v>
      </c>
      <c r="I12" s="65" t="s">
        <v>54</v>
      </c>
      <c r="J12" s="65"/>
      <c r="K12" s="65" t="s">
        <v>55</v>
      </c>
      <c r="L12" s="65"/>
      <c r="M12" s="63" t="s">
        <v>52</v>
      </c>
      <c r="N12" s="65" t="s">
        <v>53</v>
      </c>
      <c r="O12" s="65" t="s">
        <v>54</v>
      </c>
      <c r="P12" s="65"/>
      <c r="Q12" s="65" t="s">
        <v>55</v>
      </c>
      <c r="R12" s="65"/>
      <c r="S12" s="63" t="s">
        <v>52</v>
      </c>
      <c r="T12" s="65" t="s">
        <v>53</v>
      </c>
      <c r="U12" s="65" t="s">
        <v>54</v>
      </c>
      <c r="V12" s="65"/>
      <c r="W12" s="65" t="s">
        <v>55</v>
      </c>
      <c r="X12" s="65"/>
      <c r="Y12" s="63" t="s">
        <v>52</v>
      </c>
      <c r="Z12" s="65" t="s">
        <v>53</v>
      </c>
      <c r="AA12" s="65" t="s">
        <v>54</v>
      </c>
      <c r="AB12" s="65"/>
      <c r="AC12" s="65" t="s">
        <v>55</v>
      </c>
      <c r="AD12" s="64"/>
      <c r="AE12" s="100"/>
      <c r="AF12" s="100"/>
      <c r="AG12" s="108"/>
      <c r="AH12" s="100"/>
      <c r="AI12" s="100"/>
    </row>
    <row r="13" spans="1:38" ht="15" customHeight="1" thickTop="1" x14ac:dyDescent="0.25">
      <c r="B13" s="138"/>
      <c r="C13" s="67">
        <f>'Region B -constants 1'!F2</f>
        <v>2</v>
      </c>
      <c r="D13" s="104">
        <f>'Region B -constants 1'!G2</f>
        <v>790.69868995633192</v>
      </c>
      <c r="E13" s="69">
        <f>'Region B -constants 1'!$N2</f>
        <v>0.40289082195095105</v>
      </c>
      <c r="F13" s="79">
        <f>'Region B -constants 1'!$W2</f>
        <v>0.39783057065373817</v>
      </c>
      <c r="G13" s="68">
        <f>'Region B -constants 1'!$P2</f>
        <v>-4.8570200189292922E-2</v>
      </c>
      <c r="H13" s="69">
        <f>'Region B -constants 1'!$Y2</f>
        <v>-1.9148453361212292E-2</v>
      </c>
      <c r="I13" s="70">
        <f>'Region B -constants 1'!$T2</f>
        <v>-21.054898216326819</v>
      </c>
      <c r="J13" s="70">
        <f>I13-I$9</f>
        <v>-0.58336021632682034</v>
      </c>
      <c r="K13" s="70">
        <f>'Region B -constants 1'!$AC2</f>
        <v>-20.844020632287684</v>
      </c>
      <c r="L13" s="70">
        <f>K13-I$9</f>
        <v>-0.37248263228768508</v>
      </c>
      <c r="M13" s="68">
        <f>'Region B -constants 2'!$P2</f>
        <v>-5.3647668498094936E-2</v>
      </c>
      <c r="N13" s="69">
        <f>'Region B -constants 2'!$Y2</f>
        <v>-2.4225921670014305E-2</v>
      </c>
      <c r="O13" s="70">
        <f>'Region B -constants 2'!$T2</f>
        <v>-24.703074858193254</v>
      </c>
      <c r="P13" s="70">
        <f>O13-O$9</f>
        <v>-0.64244685819325298</v>
      </c>
      <c r="Q13" s="70">
        <f>'Region B -constants 2'!$AC2</f>
        <v>-24.492206267277691</v>
      </c>
      <c r="R13" s="70">
        <f>Q13-O$9</f>
        <v>-0.43157826727768978</v>
      </c>
      <c r="S13" s="68">
        <f>'Region B -constants 3'!$P2</f>
        <v>-4.3435200459603918E-2</v>
      </c>
      <c r="T13" s="69">
        <f>'Region B -constants 3'!$Y2</f>
        <v>-1.4013453631523287E-2</v>
      </c>
      <c r="U13" s="70">
        <f>'Region B -constants 3'!$T2</f>
        <v>-31.318063757980021</v>
      </c>
      <c r="V13" s="70">
        <f>U13-U$9</f>
        <v>-0.70206375798002085</v>
      </c>
      <c r="W13" s="70">
        <f>'Region B -constants 3'!$AC2</f>
        <v>-31.10719645971599</v>
      </c>
      <c r="X13" s="70">
        <f>W13-U$9</f>
        <v>-0.49119645971599013</v>
      </c>
      <c r="Y13" s="68" t="e">
        <f>#REF!</f>
        <v>#REF!</v>
      </c>
      <c r="Z13" s="69" t="e">
        <f>#REF!</f>
        <v>#REF!</v>
      </c>
      <c r="AA13" s="70" t="e">
        <f>#REF!</f>
        <v>#REF!</v>
      </c>
      <c r="AB13" s="70" t="e">
        <f>AA13-AA$9</f>
        <v>#REF!</v>
      </c>
      <c r="AC13" s="70" t="e">
        <f>#REF!</f>
        <v>#REF!</v>
      </c>
      <c r="AD13" s="71" t="e">
        <f>AC13-AA$9</f>
        <v>#REF!</v>
      </c>
      <c r="AE13" s="125">
        <f>1-S13/M13</f>
        <v>0.19036182418353687</v>
      </c>
      <c r="AF13" s="125">
        <f>1-T13/N13</f>
        <v>0.42155126965227196</v>
      </c>
      <c r="AG13" s="125" t="e">
        <f>1-Y13/M13</f>
        <v>#REF!</v>
      </c>
      <c r="AH13" s="125" t="e">
        <f>1-Z13/N13</f>
        <v>#REF!</v>
      </c>
      <c r="AI13" s="125">
        <f>1-V13/P13</f>
        <v>-9.2796624384509974E-2</v>
      </c>
      <c r="AJ13" s="125">
        <f>1-X13/R13</f>
        <v>-0.13813993186997142</v>
      </c>
      <c r="AK13" s="126" t="e">
        <f>1-AB13/P13</f>
        <v>#REF!</v>
      </c>
      <c r="AL13" s="126" t="e">
        <f>1-AD13/R13</f>
        <v>#REF!</v>
      </c>
    </row>
    <row r="14" spans="1:38" x14ac:dyDescent="0.25">
      <c r="B14" s="138"/>
      <c r="C14" s="72">
        <f>'Region B -constants 1'!F3</f>
        <v>4</v>
      </c>
      <c r="D14" s="105">
        <f>'Region B -constants 1'!G3</f>
        <v>791.39737991266372</v>
      </c>
      <c r="E14" s="69">
        <f>'Region B -constants 1'!$N3</f>
        <v>0.40220349518197823</v>
      </c>
      <c r="F14" s="79">
        <f>'Region B -constants 1'!$W3</f>
        <v>0.39735766131260386</v>
      </c>
      <c r="G14" s="68">
        <f>'Region B -constants 1'!$P3</f>
        <v>-4.6118653054047554E-2</v>
      </c>
      <c r="H14" s="69">
        <f>'Region B -constants 1'!$Y3</f>
        <v>-1.7943590413542265E-2</v>
      </c>
      <c r="I14" s="70">
        <f>'Region B -constants 1'!$T3</f>
        <v>-21.026152772530793</v>
      </c>
      <c r="J14" s="70">
        <f t="shared" ref="J14:J28" si="0">I14-I$9</f>
        <v>-0.55461477253079394</v>
      </c>
      <c r="K14" s="70">
        <f>'Region B -constants 1'!$AC3</f>
        <v>-20.823587088022673</v>
      </c>
      <c r="L14" s="70">
        <f t="shared" ref="L14:L28" si="1">K14-I$9</f>
        <v>-0.35204908802267454</v>
      </c>
      <c r="M14" s="68">
        <f>'Region B -constants 2'!$P3</f>
        <v>-5.1003614462684532E-2</v>
      </c>
      <c r="N14" s="69">
        <f>'Region B -constants 2'!$Y3</f>
        <v>-2.2828551822179244E-2</v>
      </c>
      <c r="O14" s="70">
        <f>'Region B -constants 2'!$T3</f>
        <v>-24.671990700617126</v>
      </c>
      <c r="P14" s="70">
        <f t="shared" ref="P14:P28" si="2">O14-O$9</f>
        <v>-0.61136270061712494</v>
      </c>
      <c r="Q14" s="70">
        <f>'Region B -constants 2'!$AC3</f>
        <v>-24.469433764701321</v>
      </c>
      <c r="R14" s="70">
        <f t="shared" ref="R14:R28" si="3">Q14-O$9</f>
        <v>-0.40880576470132013</v>
      </c>
      <c r="S14" s="68">
        <f>'Region B -constants 3'!$P3</f>
        <v>-4.1182949458103579E-2</v>
      </c>
      <c r="T14" s="69">
        <f>'Region B -constants 3'!$Y3</f>
        <v>-1.3007886817598291E-2</v>
      </c>
      <c r="U14" s="70">
        <f>'Region B -constants 3'!$T3</f>
        <v>-31.284640215048338</v>
      </c>
      <c r="V14" s="70">
        <f t="shared" ref="V14:V28" si="4">U14-U$9</f>
        <v>-0.66864021504833815</v>
      </c>
      <c r="W14" s="70">
        <f>'Region B -constants 3'!$AC3</f>
        <v>-31.082084538205265</v>
      </c>
      <c r="X14" s="70">
        <f t="shared" ref="X14:X28" si="5">W14-U$9</f>
        <v>-0.46608453820526563</v>
      </c>
      <c r="Y14" s="68" t="e">
        <f>#REF!</f>
        <v>#REF!</v>
      </c>
      <c r="Z14" s="69" t="e">
        <f>#REF!</f>
        <v>#REF!</v>
      </c>
      <c r="AA14" s="70" t="e">
        <f>#REF!</f>
        <v>#REF!</v>
      </c>
      <c r="AB14" s="70" t="e">
        <f t="shared" ref="AB14:AB28" si="6">AA14-AA$9</f>
        <v>#REF!</v>
      </c>
      <c r="AC14" s="70" t="e">
        <f>#REF!</f>
        <v>#REF!</v>
      </c>
      <c r="AD14" s="71" t="e">
        <f t="shared" ref="AD14:AD28" si="7">AC14-AA$9</f>
        <v>#REF!</v>
      </c>
      <c r="AE14" s="125">
        <f>1-S28/M28</f>
        <v>1.1278632687672301</v>
      </c>
      <c r="AF14" s="125">
        <f>1-T28/N28</f>
        <v>0.24625691886629997</v>
      </c>
      <c r="AG14" s="125" t="e">
        <f>1-Y28/M28</f>
        <v>#REF!</v>
      </c>
      <c r="AH14" s="125" t="e">
        <f>1-Z28/N28</f>
        <v>#REF!</v>
      </c>
      <c r="AI14" s="125">
        <f>1-V28/P28</f>
        <v>-0.21554244866338279</v>
      </c>
      <c r="AJ14" s="125">
        <f>1-X28/R28</f>
        <v>-0.10406140670401309</v>
      </c>
      <c r="AK14" s="126" t="e">
        <f>1-AB28/P28</f>
        <v>#REF!</v>
      </c>
      <c r="AL14" s="126" t="e">
        <f>1-AD28/R28</f>
        <v>#REF!</v>
      </c>
    </row>
    <row r="15" spans="1:38" x14ac:dyDescent="0.25">
      <c r="B15" s="138"/>
      <c r="C15" s="72">
        <f>'Region B -constants 1'!F4</f>
        <v>6</v>
      </c>
      <c r="D15" s="105">
        <f>'Region B -constants 1'!G4</f>
        <v>792.09606986899564</v>
      </c>
      <c r="E15" s="69">
        <f>'Region B -constants 1'!$N4</f>
        <v>0.4005084065021135</v>
      </c>
      <c r="F15" s="79">
        <f>'Region B -constants 1'!$W4</f>
        <v>0.39611284923121542</v>
      </c>
      <c r="G15" s="68">
        <f>'Region B -constants 1'!$P4</f>
        <v>-4.2088773499133036E-2</v>
      </c>
      <c r="H15" s="69">
        <f>'Region B -constants 1'!$Y4</f>
        <v>-1.6531747652625606E-2</v>
      </c>
      <c r="I15" s="70">
        <f>'Region B -constants 1'!$T4</f>
        <v>-20.982978894169641</v>
      </c>
      <c r="J15" s="70">
        <f t="shared" si="0"/>
        <v>-0.51144089416964178</v>
      </c>
      <c r="K15" s="70">
        <f>'Region B -constants 1'!$AC4</f>
        <v>-20.79778457147755</v>
      </c>
      <c r="L15" s="70">
        <f t="shared" si="1"/>
        <v>-0.32624657147755087</v>
      </c>
      <c r="M15" s="68">
        <f>'Region B -constants 2'!$P4</f>
        <v>-4.6779585960485037E-2</v>
      </c>
      <c r="N15" s="69">
        <f>'Region B -constants 2'!$Y4</f>
        <v>-2.1222560113977607E-2</v>
      </c>
      <c r="O15" s="70">
        <f>'Region B -constants 2'!$T4</f>
        <v>-24.626481774471895</v>
      </c>
      <c r="P15" s="70">
        <f t="shared" si="2"/>
        <v>-0.56585377447189344</v>
      </c>
      <c r="Q15" s="70">
        <f>'Region B -constants 2'!$AC4</f>
        <v>-24.441295619777314</v>
      </c>
      <c r="R15" s="70">
        <f t="shared" si="3"/>
        <v>-0.38066761977731289</v>
      </c>
      <c r="S15" s="68">
        <f>'Region B -constants 3'!$P4</f>
        <v>-3.7353628818783013E-2</v>
      </c>
      <c r="T15" s="69">
        <f>'Region B -constants 3'!$Y4</f>
        <v>-1.1796602972275583E-2</v>
      </c>
      <c r="U15" s="70">
        <f>'Region B -constants 3'!$T4</f>
        <v>-31.236795058910271</v>
      </c>
      <c r="V15" s="70">
        <f t="shared" si="4"/>
        <v>-0.62079505891027154</v>
      </c>
      <c r="W15" s="70">
        <f>'Region B -constants 3'!$AC4</f>
        <v>-31.051610080863533</v>
      </c>
      <c r="X15" s="70">
        <f t="shared" si="5"/>
        <v>-0.43561008086353326</v>
      </c>
      <c r="Y15" s="68" t="e">
        <f>#REF!</f>
        <v>#REF!</v>
      </c>
      <c r="Z15" s="69" t="e">
        <f>#REF!</f>
        <v>#REF!</v>
      </c>
      <c r="AA15" s="70" t="e">
        <f>#REF!</f>
        <v>#REF!</v>
      </c>
      <c r="AB15" s="70" t="e">
        <f t="shared" si="6"/>
        <v>#REF!</v>
      </c>
      <c r="AC15" s="70" t="e">
        <f>#REF!</f>
        <v>#REF!</v>
      </c>
      <c r="AD15" s="71" t="e">
        <f t="shared" si="7"/>
        <v>#REF!</v>
      </c>
    </row>
    <row r="16" spans="1:38" x14ac:dyDescent="0.25">
      <c r="B16" s="138"/>
      <c r="C16" s="72">
        <f>'Region B -constants 1'!F5</f>
        <v>8</v>
      </c>
      <c r="D16" s="105">
        <f>'Region B -constants 1'!G5</f>
        <v>792.79475982532756</v>
      </c>
      <c r="E16" s="69">
        <f>'Region B -constants 1'!$N5</f>
        <v>0.4001212641321249</v>
      </c>
      <c r="F16" s="79">
        <f>'Region B -constants 1'!$W5</f>
        <v>0.3957257068612211</v>
      </c>
      <c r="G16" s="68">
        <f>'Region B -constants 1'!$P5</f>
        <v>-4.0465884459592316E-2</v>
      </c>
      <c r="H16" s="69">
        <f>'Region B -constants 1'!$Y5</f>
        <v>-1.490885861305169E-2</v>
      </c>
      <c r="I16" s="70">
        <f>'Region B -constants 1'!$T5</f>
        <v>-20.960545487142344</v>
      </c>
      <c r="J16" s="70">
        <f t="shared" si="0"/>
        <v>-0.4890074871423451</v>
      </c>
      <c r="K16" s="70">
        <f>'Region B -constants 1'!$AC5</f>
        <v>-20.77496063960524</v>
      </c>
      <c r="L16" s="70">
        <f t="shared" si="1"/>
        <v>-0.30342263960524107</v>
      </c>
      <c r="M16" s="68">
        <f>'Region B -constants 2'!$P5</f>
        <v>-4.49637431336673E-2</v>
      </c>
      <c r="N16" s="69">
        <f>'Region B -constants 2'!$Y5</f>
        <v>-1.9406717287126674E-2</v>
      </c>
      <c r="O16" s="70">
        <f>'Region B -constants 2'!$T5</f>
        <v>-24.601715560923374</v>
      </c>
      <c r="P16" s="70">
        <f t="shared" si="2"/>
        <v>-0.54108756092337273</v>
      </c>
      <c r="Q16" s="70">
        <f>'Region B -constants 2'!$AC5</f>
        <v>-24.416138990139608</v>
      </c>
      <c r="R16" s="70">
        <f t="shared" si="3"/>
        <v>-0.35551099013960652</v>
      </c>
      <c r="S16" s="68">
        <f>'Region B -constants 3'!$P5</f>
        <v>-3.5929646912535307E-2</v>
      </c>
      <c r="T16" s="69">
        <f>'Region B -constants 3'!$Y5</f>
        <v>-1.037262106599468E-2</v>
      </c>
      <c r="U16" s="70">
        <f>'Region B -constants 3'!$T5</f>
        <v>-31.20969556035476</v>
      </c>
      <c r="V16" s="70">
        <f t="shared" si="4"/>
        <v>-0.59369556035476023</v>
      </c>
      <c r="W16" s="70">
        <f>'Region B -constants 3'!$AC5</f>
        <v>-31.024120183263896</v>
      </c>
      <c r="X16" s="70">
        <f t="shared" si="5"/>
        <v>-0.40812018326389676</v>
      </c>
      <c r="Y16" s="68" t="e">
        <f>#REF!</f>
        <v>#REF!</v>
      </c>
      <c r="Z16" s="69" t="e">
        <f>#REF!</f>
        <v>#REF!</v>
      </c>
      <c r="AA16" s="70" t="e">
        <f>#REF!</f>
        <v>#REF!</v>
      </c>
      <c r="AB16" s="70" t="e">
        <f t="shared" si="6"/>
        <v>#REF!</v>
      </c>
      <c r="AC16" s="70" t="e">
        <f>#REF!</f>
        <v>#REF!</v>
      </c>
      <c r="AD16" s="71" t="e">
        <f t="shared" si="7"/>
        <v>#REF!</v>
      </c>
    </row>
    <row r="17" spans="2:30" ht="15" customHeight="1" x14ac:dyDescent="0.25">
      <c r="B17" s="138"/>
      <c r="C17" s="72">
        <f>'Region B -constants 1'!F6</f>
        <v>21.5</v>
      </c>
      <c r="D17" s="105">
        <f>'Region B -constants 1'!G6</f>
        <v>797.51091703056773</v>
      </c>
      <c r="E17" s="69">
        <f>'Region B -constants 1'!$N6</f>
        <v>0.39577127196913153</v>
      </c>
      <c r="F17" s="79">
        <f>'Region B -constants 1'!$W6</f>
        <v>0.39324114632051366</v>
      </c>
      <c r="G17" s="68">
        <f>'Region B -constants 1'!$P6</f>
        <v>-2.3104801502875028E-2</v>
      </c>
      <c r="H17" s="69">
        <f>'Region B -constants 1'!$Y6</f>
        <v>-8.3939280887682099E-3</v>
      </c>
      <c r="I17" s="70">
        <f>'Region B -constants 1'!$T6</f>
        <v>-20.761862812539807</v>
      </c>
      <c r="J17" s="70">
        <f t="shared" si="0"/>
        <v>-0.29032481253980791</v>
      </c>
      <c r="K17" s="70">
        <f>'Region B -constants 1'!$AC6</f>
        <v>-20.653059732410973</v>
      </c>
      <c r="L17" s="70">
        <f t="shared" si="1"/>
        <v>-0.18152173241097458</v>
      </c>
      <c r="M17" s="68">
        <f>'Region B -constants 2'!$P6</f>
        <v>-2.6243035272783988E-2</v>
      </c>
      <c r="N17" s="69">
        <f>'Region B -constants 2'!$Y6</f>
        <v>-1.153216185867717E-2</v>
      </c>
      <c r="O17" s="70">
        <f>'Region B -constants 2'!$T6</f>
        <v>-24.387368412623744</v>
      </c>
      <c r="P17" s="70">
        <f t="shared" si="2"/>
        <v>-0.32674041262374232</v>
      </c>
      <c r="Q17" s="70">
        <f>'Region B -constants 2'!$AC6</f>
        <v>-24.278570594627194</v>
      </c>
      <c r="R17" s="70">
        <f t="shared" si="3"/>
        <v>-0.21794259462719268</v>
      </c>
      <c r="S17" s="68">
        <f>'Region B -constants 3'!$P6</f>
        <v>-1.9959712628794979E-2</v>
      </c>
      <c r="T17" s="69">
        <f>'Region B -constants 3'!$Y6</f>
        <v>-5.2488392146881613E-3</v>
      </c>
      <c r="U17" s="70">
        <f>'Region B -constants 3'!$T6</f>
        <v>-30.97967873418478</v>
      </c>
      <c r="V17" s="70">
        <f t="shared" si="4"/>
        <v>-0.36367873418478069</v>
      </c>
      <c r="W17" s="70">
        <f>'Region B -constants 3'!$AC6</f>
        <v>-30.87088168076815</v>
      </c>
      <c r="X17" s="70">
        <f t="shared" si="5"/>
        <v>-0.25488168076815043</v>
      </c>
      <c r="Y17" s="68" t="e">
        <f>#REF!</f>
        <v>#REF!</v>
      </c>
      <c r="Z17" s="69" t="e">
        <f>#REF!</f>
        <v>#REF!</v>
      </c>
      <c r="AA17" s="70" t="e">
        <f>#REF!</f>
        <v>#REF!</v>
      </c>
      <c r="AB17" s="70" t="e">
        <f t="shared" si="6"/>
        <v>#REF!</v>
      </c>
      <c r="AC17" s="70" t="e">
        <f>#REF!</f>
        <v>#REF!</v>
      </c>
      <c r="AD17" s="71" t="e">
        <f t="shared" si="7"/>
        <v>#REF!</v>
      </c>
    </row>
    <row r="18" spans="2:30" x14ac:dyDescent="0.25">
      <c r="B18" s="138"/>
      <c r="C18" s="72">
        <f>'Region B -constants 1'!F7</f>
        <v>31.5</v>
      </c>
      <c r="D18" s="105">
        <f>'Region B -constants 1'!G7</f>
        <v>801.00436681222709</v>
      </c>
      <c r="E18" s="69">
        <f>'Region B -constants 1'!$N7</f>
        <v>0.39503629771514254</v>
      </c>
      <c r="F18" s="79">
        <f>'Region B -constants 1'!$W7</f>
        <v>0.39259193903765893</v>
      </c>
      <c r="G18" s="68">
        <f>'Region B -constants 1'!$P7</f>
        <v>-1.5794890076592349E-2</v>
      </c>
      <c r="H18" s="69">
        <f>'Region B -constants 1'!$Y7</f>
        <v>-1.582690337509074E-3</v>
      </c>
      <c r="I18" s="70">
        <f>'Region B -constants 1'!$T7</f>
        <v>-20.662300866347003</v>
      </c>
      <c r="J18" s="70">
        <f t="shared" si="0"/>
        <v>-0.19076286634700423</v>
      </c>
      <c r="K18" s="70">
        <f>'Region B -constants 1'!$AC7</f>
        <v>-20.556785811847703</v>
      </c>
      <c r="L18" s="70">
        <f t="shared" si="1"/>
        <v>-8.5247811847704469E-2</v>
      </c>
      <c r="M18" s="68">
        <f>'Region B -constants 2'!$P7</f>
        <v>-1.7887220289584393E-2</v>
      </c>
      <c r="N18" s="69">
        <f>'Region B -constants 2'!$Y7</f>
        <v>-3.675020550501118E-3</v>
      </c>
      <c r="O18" s="70">
        <f>'Region B -constants 2'!$T7</f>
        <v>-24.276290004217046</v>
      </c>
      <c r="P18" s="70">
        <f t="shared" si="2"/>
        <v>-0.21566200421704451</v>
      </c>
      <c r="Q18" s="70">
        <f>'Region B -constants 2'!$AC7</f>
        <v>-24.170780277672417</v>
      </c>
      <c r="R18" s="70">
        <f t="shared" si="3"/>
        <v>-0.11015227767241598</v>
      </c>
      <c r="S18" s="68">
        <f>'Region B -constants 3'!$P7</f>
        <v>-1.3709629644924393E-2</v>
      </c>
      <c r="T18" s="69">
        <f>'Region B -constants 3'!$Y7</f>
        <v>5.0257009415888287E-4</v>
      </c>
      <c r="U18" s="70">
        <f>'Region B -constants 3'!$T7</f>
        <v>-30.857081610411598</v>
      </c>
      <c r="V18" s="70">
        <f t="shared" si="4"/>
        <v>-0.24108161041159804</v>
      </c>
      <c r="W18" s="70">
        <f>'Region B -constants 3'!$AC7</f>
        <v>-30.751572661827563</v>
      </c>
      <c r="X18" s="70">
        <f t="shared" si="5"/>
        <v>-0.13557266182756322</v>
      </c>
      <c r="Y18" s="68" t="e">
        <f>#REF!</f>
        <v>#REF!</v>
      </c>
      <c r="Z18" s="69" t="e">
        <f>#REF!</f>
        <v>#REF!</v>
      </c>
      <c r="AA18" s="70" t="e">
        <f>#REF!</f>
        <v>#REF!</v>
      </c>
      <c r="AB18" s="70" t="e">
        <f t="shared" si="6"/>
        <v>#REF!</v>
      </c>
      <c r="AC18" s="70" t="e">
        <f>#REF!</f>
        <v>#REF!</v>
      </c>
      <c r="AD18" s="71" t="e">
        <f t="shared" si="7"/>
        <v>#REF!</v>
      </c>
    </row>
    <row r="19" spans="2:30" x14ac:dyDescent="0.25">
      <c r="B19" s="138"/>
      <c r="C19" s="72">
        <f>'Region B -constants 1'!F8</f>
        <v>41.5</v>
      </c>
      <c r="D19" s="105">
        <f>'Region B -constants 1'!G8</f>
        <v>804.49781659388645</v>
      </c>
      <c r="E19" s="69">
        <f>'Region B -constants 1'!$N8</f>
        <v>0.39460150786013198</v>
      </c>
      <c r="F19" s="79">
        <f>'Region B -constants 1'!$W8</f>
        <v>0.3929290519229196</v>
      </c>
      <c r="G19" s="68">
        <f>'Region B -constants 1'!$P8</f>
        <v>-7.0657103553820599E-3</v>
      </c>
      <c r="H19" s="69">
        <f>'Region B -constants 1'!$Y8</f>
        <v>2.6584263081241843E-3</v>
      </c>
      <c r="I19" s="70">
        <f>'Region B -constants 1'!$T8</f>
        <v>-20.556106766060314</v>
      </c>
      <c r="J19" s="70">
        <f t="shared" si="0"/>
        <v>-8.4568766060314715E-2</v>
      </c>
      <c r="K19" s="70">
        <f>'Region B -constants 1'!$AC8</f>
        <v>-20.483898915190103</v>
      </c>
      <c r="L19" s="70">
        <f t="shared" si="1"/>
        <v>-1.2360915190104294E-2</v>
      </c>
      <c r="M19" s="68">
        <f>'Region B -constants 2'!$P8</f>
        <v>-8.0791949023370502E-3</v>
      </c>
      <c r="N19" s="69">
        <f>'Region B -constants 2'!$Y8</f>
        <v>1.6449417611691941E-3</v>
      </c>
      <c r="O19" s="70">
        <f>'Region B -constants 2'!$T8</f>
        <v>-24.158654595785016</v>
      </c>
      <c r="P19" s="70">
        <f t="shared" si="2"/>
        <v>-9.8026595785015047E-2</v>
      </c>
      <c r="Q19" s="70">
        <f>'Region B -constants 2'!$AC8</f>
        <v>-24.086450524860282</v>
      </c>
      <c r="R19" s="70">
        <f t="shared" si="3"/>
        <v>-2.5822524860281248E-2</v>
      </c>
      <c r="S19" s="68">
        <f>'Region B -constants 3'!$P8</f>
        <v>-6.0664291260150716E-3</v>
      </c>
      <c r="T19" s="69">
        <f>'Region B -constants 3'!$Y8</f>
        <v>3.6577075374911727E-3</v>
      </c>
      <c r="U19" s="70">
        <f>'Region B -constants 3'!$T8</f>
        <v>-30.728002243790698</v>
      </c>
      <c r="V19" s="70">
        <f t="shared" si="4"/>
        <v>-0.11200224379069823</v>
      </c>
      <c r="W19" s="70">
        <f>'Region B -constants 3'!$AC8</f>
        <v>-30.655798727752707</v>
      </c>
      <c r="X19" s="70">
        <f t="shared" si="5"/>
        <v>-3.9798727752707208E-2</v>
      </c>
      <c r="Y19" s="68" t="e">
        <f>#REF!</f>
        <v>#REF!</v>
      </c>
      <c r="Z19" s="69" t="e">
        <f>#REF!</f>
        <v>#REF!</v>
      </c>
      <c r="AA19" s="70" t="e">
        <f>#REF!</f>
        <v>#REF!</v>
      </c>
      <c r="AB19" s="70" t="e">
        <f t="shared" si="6"/>
        <v>#REF!</v>
      </c>
      <c r="AC19" s="70" t="e">
        <f>#REF!</f>
        <v>#REF!</v>
      </c>
      <c r="AD19" s="71" t="e">
        <f t="shared" si="7"/>
        <v>#REF!</v>
      </c>
    </row>
    <row r="20" spans="2:30" x14ac:dyDescent="0.25">
      <c r="B20" s="138"/>
      <c r="C20" s="72">
        <f>'Region B -constants 1'!F9</f>
        <v>51.5</v>
      </c>
      <c r="D20" s="105">
        <f>'Region B -constants 1'!G9</f>
        <v>807.99126637554582</v>
      </c>
      <c r="E20" s="69">
        <f>'Region B -constants 1'!$N9</f>
        <v>0.39429536846183705</v>
      </c>
      <c r="F20" s="79">
        <f>'Region B -constants 1'!$W9</f>
        <v>0.39326616480816878</v>
      </c>
      <c r="G20" s="68">
        <f>'Region B -constants 1'!$P9</f>
        <v>1.2483093129492251E-3</v>
      </c>
      <c r="H20" s="69">
        <f>'Region B -constants 1'!$Y9</f>
        <v>7.2323934135632428E-3</v>
      </c>
      <c r="I20" s="70">
        <f>'Region B -constants 1'!$T9</f>
        <v>-20.453846631760669</v>
      </c>
      <c r="J20" s="70">
        <f t="shared" si="0"/>
        <v>1.7691368239329819E-2</v>
      </c>
      <c r="K20" s="70">
        <f>'Region B -constants 1'!$AC9</f>
        <v>-20.409416826048329</v>
      </c>
      <c r="L20" s="70">
        <f t="shared" si="1"/>
        <v>6.2121173951670272E-2</v>
      </c>
      <c r="M20" s="68">
        <f>'Region B -constants 2'!$P9</f>
        <v>1.3360005037001965E-3</v>
      </c>
      <c r="N20" s="69">
        <f>'Region B -constants 2'!$Y9</f>
        <v>7.3200846043142143E-3</v>
      </c>
      <c r="O20" s="70">
        <f>'Region B -constants 2'!$T9</f>
        <v>-24.04502707826288</v>
      </c>
      <c r="P20" s="70">
        <f t="shared" si="2"/>
        <v>1.5600921737121354E-2</v>
      </c>
      <c r="Q20" s="70">
        <f>'Region B -constants 2'!$AC9</f>
        <v>-24.000599682151446</v>
      </c>
      <c r="R20" s="70">
        <f t="shared" si="3"/>
        <v>6.0028317848555446E-2</v>
      </c>
      <c r="S20" s="68">
        <f>'Region B -constants 3'!$P9</f>
        <v>1.1449351709892364E-3</v>
      </c>
      <c r="T20" s="69">
        <f>'Region B -constants 3'!$Y9</f>
        <v>7.1290192716032541E-3</v>
      </c>
      <c r="U20" s="70">
        <f>'Region B -constants 3'!$T9</f>
        <v>-30.603004727869969</v>
      </c>
      <c r="V20" s="70">
        <f t="shared" si="4"/>
        <v>1.29952721300306E-2</v>
      </c>
      <c r="W20" s="70">
        <f>'Region B -constants 3'!$AC9</f>
        <v>-30.55857768738047</v>
      </c>
      <c r="X20" s="70">
        <f t="shared" si="5"/>
        <v>5.7422312619529237E-2</v>
      </c>
      <c r="Y20" s="68" t="e">
        <f>#REF!</f>
        <v>#REF!</v>
      </c>
      <c r="Z20" s="69" t="e">
        <f>#REF!</f>
        <v>#REF!</v>
      </c>
      <c r="AA20" s="70" t="e">
        <f>#REF!</f>
        <v>#REF!</v>
      </c>
      <c r="AB20" s="70" t="e">
        <f t="shared" si="6"/>
        <v>#REF!</v>
      </c>
      <c r="AC20" s="70" t="e">
        <f>#REF!</f>
        <v>#REF!</v>
      </c>
      <c r="AD20" s="71" t="e">
        <f t="shared" si="7"/>
        <v>#REF!</v>
      </c>
    </row>
    <row r="21" spans="2:30" x14ac:dyDescent="0.25">
      <c r="B21" s="138"/>
      <c r="C21" s="72">
        <f>'Region B -constants 1'!F10</f>
        <v>61.5</v>
      </c>
      <c r="D21" s="105">
        <f>'Region B -constants 1'!G10</f>
        <v>810.74235807860259</v>
      </c>
      <c r="E21" s="69">
        <f>'Region B -constants 1'!$N10</f>
        <v>0.39474363571621496</v>
      </c>
      <c r="F21" s="79">
        <f>'Region B -constants 1'!$W10</f>
        <v>0.39324271372127106</v>
      </c>
      <c r="G21" s="68">
        <f>'Region B -constants 1'!$P10</f>
        <v>4.7784129112842244E-3</v>
      </c>
      <c r="H21" s="69">
        <f>'Region B -constants 1'!$Y10</f>
        <v>1.3505202224743718E-2</v>
      </c>
      <c r="I21" s="70">
        <f>'Region B -constants 1'!$T10</f>
        <v>-20.396854962905515</v>
      </c>
      <c r="J21" s="70">
        <f t="shared" si="0"/>
        <v>7.4683037094484206E-2</v>
      </c>
      <c r="K21" s="70">
        <f>'Region B -constants 1'!$AC10</f>
        <v>-20.33213504142245</v>
      </c>
      <c r="L21" s="70">
        <f t="shared" si="1"/>
        <v>0.13940295857754847</v>
      </c>
      <c r="M21" s="68">
        <f>'Region B -constants 2'!$P10</f>
        <v>5.7486431964332563E-3</v>
      </c>
      <c r="N21" s="69">
        <f>'Region B -constants 2'!$Y10</f>
        <v>1.4475432509892749E-2</v>
      </c>
      <c r="O21" s="70">
        <f>'Region B -constants 2'!$T10</f>
        <v>-23.979134010028567</v>
      </c>
      <c r="P21" s="70">
        <f t="shared" si="2"/>
        <v>8.1493989971434644E-2</v>
      </c>
      <c r="Q21" s="70">
        <f>'Region B -constants 2'!$AC10</f>
        <v>-23.914417691390003</v>
      </c>
      <c r="R21" s="70">
        <f t="shared" si="3"/>
        <v>0.14621030860999795</v>
      </c>
      <c r="S21" s="68">
        <f>'Region B -constants 3'!$P10</f>
        <v>3.7944649981362377E-3</v>
      </c>
      <c r="T21" s="69">
        <f>'Region B -constants 3'!$Y10</f>
        <v>1.2521254311595731E-2</v>
      </c>
      <c r="U21" s="70">
        <f>'Region B -constants 3'!$T10</f>
        <v>-30.52820920297637</v>
      </c>
      <c r="V21" s="70">
        <f t="shared" si="4"/>
        <v>8.7790797023629352E-2</v>
      </c>
      <c r="W21" s="70">
        <f>'Region B -constants 3'!$AC10</f>
        <v>-30.463493418273146</v>
      </c>
      <c r="X21" s="70">
        <f t="shared" si="5"/>
        <v>0.15250658172685405</v>
      </c>
      <c r="Y21" s="68" t="e">
        <f>#REF!</f>
        <v>#REF!</v>
      </c>
      <c r="Z21" s="69" t="e">
        <f>#REF!</f>
        <v>#REF!</v>
      </c>
      <c r="AA21" s="70" t="e">
        <f>#REF!</f>
        <v>#REF!</v>
      </c>
      <c r="AB21" s="70" t="e">
        <f t="shared" si="6"/>
        <v>#REF!</v>
      </c>
      <c r="AC21" s="70" t="e">
        <f>#REF!</f>
        <v>#REF!</v>
      </c>
      <c r="AD21" s="71" t="e">
        <f t="shared" si="7"/>
        <v>#REF!</v>
      </c>
    </row>
    <row r="22" spans="2:30" x14ac:dyDescent="0.25">
      <c r="B22" s="138"/>
      <c r="C22" s="72">
        <f>'Region B -constants 1'!F11</f>
        <v>71.5</v>
      </c>
      <c r="D22" s="105">
        <f>'Region B -constants 1'!G11</f>
        <v>812.48908296943227</v>
      </c>
      <c r="E22" s="69">
        <f>'Region B -constants 1'!$N11</f>
        <v>0.39656320635327558</v>
      </c>
      <c r="F22" s="79">
        <f>'Region B -constants 1'!$W11</f>
        <v>0.39476209995934747</v>
      </c>
      <c r="G22" s="68">
        <f>'Region B -constants 1'!$P11</f>
        <v>5.4995728251431841E-3</v>
      </c>
      <c r="H22" s="69">
        <f>'Region B -constants 1'!$Y11</f>
        <v>1.5971720001268064E-2</v>
      </c>
      <c r="I22" s="70">
        <f>'Region B -constants 1'!$T11</f>
        <v>-20.378302713359318</v>
      </c>
      <c r="J22" s="70">
        <f t="shared" si="0"/>
        <v>9.3235286640680926E-2</v>
      </c>
      <c r="K22" s="70">
        <f>'Region B -constants 1'!$AC11</f>
        <v>-20.301345531761573</v>
      </c>
      <c r="L22" s="70">
        <f t="shared" si="1"/>
        <v>0.17019246823842593</v>
      </c>
      <c r="M22" s="68">
        <f>'Region B -constants 2'!$P11</f>
        <v>7.037062762057178E-3</v>
      </c>
      <c r="N22" s="69">
        <f>'Region B -constants 2'!$Y11</f>
        <v>1.7509209938182058E-2</v>
      </c>
      <c r="O22" s="70">
        <f>'Region B -constants 2'!$T11</f>
        <v>-23.954952556019357</v>
      </c>
      <c r="P22" s="70">
        <f t="shared" si="2"/>
        <v>0.10567544398064399</v>
      </c>
      <c r="Q22" s="70">
        <f>'Region B -constants 2'!$AC11</f>
        <v>-23.877999664196143</v>
      </c>
      <c r="R22" s="70">
        <f t="shared" si="3"/>
        <v>0.18262833580385873</v>
      </c>
      <c r="S22" s="68">
        <f>'Region B -constants 3'!$P11</f>
        <v>3.9507226697891862E-3</v>
      </c>
      <c r="T22" s="69">
        <f>'Region B -constants 3'!$Y11</f>
        <v>1.4422869845914066E-2</v>
      </c>
      <c r="U22" s="70">
        <f>'Region B -constants 3'!$T11</f>
        <v>-30.498398675200228</v>
      </c>
      <c r="V22" s="70">
        <f t="shared" si="4"/>
        <v>0.11760132479977159</v>
      </c>
      <c r="W22" s="70">
        <f>'Region B -constants 3'!$AC11</f>
        <v>-30.421446420560638</v>
      </c>
      <c r="X22" s="70">
        <f t="shared" si="5"/>
        <v>0.19455357943936136</v>
      </c>
      <c r="Y22" s="68" t="e">
        <f>#REF!</f>
        <v>#REF!</v>
      </c>
      <c r="Z22" s="69" t="e">
        <f>#REF!</f>
        <v>#REF!</v>
      </c>
      <c r="AA22" s="70" t="e">
        <f>#REF!</f>
        <v>#REF!</v>
      </c>
      <c r="AB22" s="70" t="e">
        <f t="shared" si="6"/>
        <v>#REF!</v>
      </c>
      <c r="AC22" s="70" t="e">
        <f>#REF!</f>
        <v>#REF!</v>
      </c>
      <c r="AD22" s="71" t="e">
        <f t="shared" si="7"/>
        <v>#REF!</v>
      </c>
    </row>
    <row r="23" spans="2:30" x14ac:dyDescent="0.25">
      <c r="B23" s="138"/>
      <c r="C23" s="72">
        <f>'Region B -constants 1'!F12</f>
        <v>81.5</v>
      </c>
      <c r="D23" s="105">
        <f>'Region B -constants 1'!G12</f>
        <v>814.23580786026196</v>
      </c>
      <c r="E23" s="69">
        <f>'Region B -constants 1'!$N12</f>
        <v>0.39911179624502024</v>
      </c>
      <c r="F23" s="79">
        <f>'Region B -constants 1'!$W12</f>
        <v>0.39726780636552217</v>
      </c>
      <c r="G23" s="68">
        <f>'Region B -constants 1'!$P12</f>
        <v>6.1168930128982502E-3</v>
      </c>
      <c r="H23" s="69">
        <f>'Region B -constants 1'!$Y12</f>
        <v>1.6838377026551388E-2</v>
      </c>
      <c r="I23" s="70">
        <f>'Region B -constants 1'!$T12</f>
        <v>-20.36385898135088</v>
      </c>
      <c r="J23" s="70">
        <f t="shared" si="0"/>
        <v>0.10767901864911877</v>
      </c>
      <c r="K23" s="70">
        <f>'Region B -constants 1'!$AC12</f>
        <v>-20.28614814979408</v>
      </c>
      <c r="L23" s="70">
        <f t="shared" si="1"/>
        <v>0.1853898502059188</v>
      </c>
      <c r="M23" s="68">
        <f>'Region B -constants 2'!$P12</f>
        <v>8.2253059051072275E-3</v>
      </c>
      <c r="N23" s="69">
        <f>'Region B -constants 2'!$Y12</f>
        <v>1.8946789918760365E-2</v>
      </c>
      <c r="O23" s="70">
        <f>'Region B -constants 2'!$T12</f>
        <v>-23.934897490502021</v>
      </c>
      <c r="P23" s="70">
        <f t="shared" si="2"/>
        <v>0.12573050949798059</v>
      </c>
      <c r="Q23" s="70">
        <f>'Region B -constants 2'!$AC12</f>
        <v>-23.857190960347044</v>
      </c>
      <c r="R23" s="70">
        <f t="shared" si="3"/>
        <v>0.20343703965295745</v>
      </c>
      <c r="S23" s="68">
        <f>'Region B -constants 3'!$P12</f>
        <v>4.0001297380992118E-3</v>
      </c>
      <c r="T23" s="69">
        <f>'Region B -constants 3'!$Y12</f>
        <v>1.4721613751752349E-2</v>
      </c>
      <c r="U23" s="70">
        <f>'Region B -constants 3'!$T12</f>
        <v>-30.47273258816038</v>
      </c>
      <c r="V23" s="70">
        <f t="shared" si="4"/>
        <v>0.14326741183962</v>
      </c>
      <c r="W23" s="70">
        <f>'Region B -constants 3'!$AC12</f>
        <v>-30.395026698896242</v>
      </c>
      <c r="X23" s="70">
        <f t="shared" si="5"/>
        <v>0.22097330110375779</v>
      </c>
      <c r="Y23" s="68" t="e">
        <f>#REF!</f>
        <v>#REF!</v>
      </c>
      <c r="Z23" s="69" t="e">
        <f>#REF!</f>
        <v>#REF!</v>
      </c>
      <c r="AA23" s="70" t="e">
        <f>#REF!</f>
        <v>#REF!</v>
      </c>
      <c r="AB23" s="70" t="e">
        <f t="shared" si="6"/>
        <v>#REF!</v>
      </c>
      <c r="AC23" s="70" t="e">
        <f>#REF!</f>
        <v>#REF!</v>
      </c>
      <c r="AD23" s="71" t="e">
        <f t="shared" si="7"/>
        <v>#REF!</v>
      </c>
    </row>
    <row r="24" spans="2:30" x14ac:dyDescent="0.25">
      <c r="B24" s="138"/>
      <c r="C24" s="72">
        <f>'Region B -constants 1'!F13</f>
        <v>91.5</v>
      </c>
      <c r="D24" s="105">
        <f>'Region B -constants 1'!G13</f>
        <v>815.98253275109175</v>
      </c>
      <c r="E24" s="69">
        <f>'Region B -constants 1'!$N13</f>
        <v>0.40170326962233494</v>
      </c>
      <c r="F24" s="79">
        <f>'Region B -constants 1'!$W13</f>
        <v>0.40050253202638098</v>
      </c>
      <c r="G24" s="68">
        <f>'Region B -constants 1'!$P13</f>
        <v>8.329035582164579E-3</v>
      </c>
      <c r="H24" s="69">
        <f>'Region B -constants 1'!$Y13</f>
        <v>1.531046703292549E-2</v>
      </c>
      <c r="I24" s="70">
        <f>'Region B -constants 1'!$T13</f>
        <v>-20.33938397885256</v>
      </c>
      <c r="J24" s="70">
        <f t="shared" si="0"/>
        <v>0.13215402114743924</v>
      </c>
      <c r="K24" s="70">
        <f>'Region B -constants 1'!$AC13</f>
        <v>-20.289575545364759</v>
      </c>
      <c r="L24" s="70">
        <f t="shared" si="1"/>
        <v>0.18196245463524008</v>
      </c>
      <c r="M24" s="68">
        <f>'Region B -constants 2'!$P13</f>
        <v>1.1008129601717598E-2</v>
      </c>
      <c r="N24" s="69">
        <f>'Region B -constants 2'!$Y13</f>
        <v>1.7989561052478509E-2</v>
      </c>
      <c r="O24" s="70">
        <f>'Region B -constants 2'!$T13</f>
        <v>-23.904829696545178</v>
      </c>
      <c r="P24" s="70">
        <f t="shared" si="2"/>
        <v>0.15579830345482293</v>
      </c>
      <c r="Q24" s="70">
        <f>'Region B -constants 2'!$AC13</f>
        <v>-23.855023990679179</v>
      </c>
      <c r="R24" s="70">
        <f t="shared" si="3"/>
        <v>0.20560400932082246</v>
      </c>
      <c r="S24" s="68">
        <f>'Region B -constants 3'!$P13</f>
        <v>5.6450532240696072E-3</v>
      </c>
      <c r="T24" s="69">
        <f>'Region B -constants 3'!$Y13</f>
        <v>1.2626484674830518E-2</v>
      </c>
      <c r="U24" s="70">
        <f>'Region B -constants 3'!$T13</f>
        <v>-30.437071851681587</v>
      </c>
      <c r="V24" s="70">
        <f t="shared" si="4"/>
        <v>0.17892814831841264</v>
      </c>
      <c r="W24" s="70">
        <f>'Region B -constants 3'!$AC13</f>
        <v>-30.387266553271992</v>
      </c>
      <c r="X24" s="70">
        <f t="shared" si="5"/>
        <v>0.22873344672800755</v>
      </c>
      <c r="Y24" s="68" t="e">
        <f>#REF!</f>
        <v>#REF!</v>
      </c>
      <c r="Z24" s="69" t="e">
        <f>#REF!</f>
        <v>#REF!</v>
      </c>
      <c r="AA24" s="70" t="e">
        <f>#REF!</f>
        <v>#REF!</v>
      </c>
      <c r="AB24" s="70" t="e">
        <f t="shared" si="6"/>
        <v>#REF!</v>
      </c>
      <c r="AC24" s="70" t="e">
        <f>#REF!</f>
        <v>#REF!</v>
      </c>
      <c r="AD24" s="71" t="e">
        <f t="shared" si="7"/>
        <v>#REF!</v>
      </c>
    </row>
    <row r="25" spans="2:30" x14ac:dyDescent="0.25">
      <c r="B25" s="138"/>
      <c r="C25" s="72">
        <f>'Region B -constants 1'!F14</f>
        <v>106.5</v>
      </c>
      <c r="D25" s="105">
        <f>'Region B -constants 1'!G14</f>
        <v>818.60262008733628</v>
      </c>
      <c r="E25" s="69">
        <f>'Region B -constants 1'!$N14</f>
        <v>0.40466848474855782</v>
      </c>
      <c r="F25" s="79">
        <f>'Region B -constants 1'!$W14</f>
        <v>0.40218124258551569</v>
      </c>
      <c r="G25" s="68">
        <f>'Region B -constants 1'!$P14</f>
        <v>7.1752879635238465E-3</v>
      </c>
      <c r="H25" s="69">
        <f>'Region B -constants 1'!$Y14</f>
        <v>2.1636824540068877E-2</v>
      </c>
      <c r="I25" s="70">
        <f>'Region B -constants 1'!$T14</f>
        <v>-20.325609658095736</v>
      </c>
      <c r="J25" s="70">
        <f t="shared" si="0"/>
        <v>0.14592834190426274</v>
      </c>
      <c r="K25" s="70">
        <f>'Region B -constants 1'!$AC14</f>
        <v>-20.223701045659592</v>
      </c>
      <c r="L25" s="70">
        <f t="shared" si="1"/>
        <v>0.24783695434040709</v>
      </c>
      <c r="M25" s="68">
        <f>'Region B -constants 2'!$P14</f>
        <v>1.0718011782798853E-2</v>
      </c>
      <c r="N25" s="69">
        <f>'Region B -constants 2'!$Y14</f>
        <v>2.5179548359343884E-2</v>
      </c>
      <c r="O25" s="70">
        <f>'Region B -constants 2'!$T14</f>
        <v>-23.882698535491119</v>
      </c>
      <c r="P25" s="70">
        <f t="shared" si="2"/>
        <v>0.17792946450888181</v>
      </c>
      <c r="Q25" s="70">
        <f>'Region B -constants 2'!$AC14</f>
        <v>-23.78079553174701</v>
      </c>
      <c r="R25" s="70">
        <f t="shared" si="3"/>
        <v>0.27983246825299091</v>
      </c>
      <c r="S25" s="68">
        <f>'Region B -constants 3'!$P14</f>
        <v>3.6333752621298676E-3</v>
      </c>
      <c r="T25" s="69">
        <f>'Region B -constants 3'!$Y14</f>
        <v>1.8094911838674899E-2</v>
      </c>
      <c r="U25" s="70">
        <f>'Region B -constants 3'!$T14</f>
        <v>-30.406584651839747</v>
      </c>
      <c r="V25" s="70">
        <f t="shared" si="4"/>
        <v>0.20941534816025253</v>
      </c>
      <c r="W25" s="70">
        <f>'Region B -constants 3'!$AC14</f>
        <v>-30.30468248918795</v>
      </c>
      <c r="X25" s="70">
        <f t="shared" si="5"/>
        <v>0.31131751081204939</v>
      </c>
      <c r="Y25" s="68" t="e">
        <f>#REF!</f>
        <v>#REF!</v>
      </c>
      <c r="Z25" s="69" t="e">
        <f>#REF!</f>
        <v>#REF!</v>
      </c>
      <c r="AA25" s="70" t="e">
        <f>#REF!</f>
        <v>#REF!</v>
      </c>
      <c r="AB25" s="70" t="e">
        <f t="shared" si="6"/>
        <v>#REF!</v>
      </c>
      <c r="AC25" s="70" t="e">
        <f>#REF!</f>
        <v>#REF!</v>
      </c>
      <c r="AD25" s="71" t="e">
        <f t="shared" si="7"/>
        <v>#REF!</v>
      </c>
    </row>
    <row r="26" spans="2:30" x14ac:dyDescent="0.25">
      <c r="B26" s="138"/>
      <c r="C26" s="72">
        <f>'Region B -constants 1'!F15</f>
        <v>108.5</v>
      </c>
      <c r="D26" s="105">
        <f>'Region B -constants 1'!G15</f>
        <v>818.95196506550224</v>
      </c>
      <c r="E26" s="69">
        <f>'Region B -constants 1'!$N15</f>
        <v>0.40421761265014944</v>
      </c>
      <c r="F26" s="79">
        <f>'Region B -constants 1'!$W15</f>
        <v>0.40224497231394141</v>
      </c>
      <c r="G26" s="68">
        <f>'Region B -constants 1'!$P15</f>
        <v>9.5210221678935225E-3</v>
      </c>
      <c r="H26" s="69">
        <f>'Region B -constants 1'!$Y15</f>
        <v>2.0990516694131656E-2</v>
      </c>
      <c r="I26" s="70">
        <f>'Region B -constants 1'!$T15</f>
        <v>-20.30452300363935</v>
      </c>
      <c r="J26" s="70">
        <f t="shared" si="0"/>
        <v>0.16701499636064909</v>
      </c>
      <c r="K26" s="70">
        <f>'Region B -constants 1'!$AC15</f>
        <v>-20.223619805750396</v>
      </c>
      <c r="L26" s="70">
        <f t="shared" si="1"/>
        <v>0.24791819424960337</v>
      </c>
      <c r="M26" s="68">
        <f>'Region B -constants 2'!$P15</f>
        <v>1.3179414728242522E-2</v>
      </c>
      <c r="N26" s="69">
        <f>'Region B -constants 2'!$Y15</f>
        <v>2.4648909254480655E-2</v>
      </c>
      <c r="O26" s="70">
        <f>'Region B -constants 2'!$T15</f>
        <v>-23.860501687635093</v>
      </c>
      <c r="P26" s="70">
        <f t="shared" si="2"/>
        <v>0.20012631236490819</v>
      </c>
      <c r="Q26" s="70">
        <f>'Region B -constants 2'!$AC15</f>
        <v>-23.77960296468515</v>
      </c>
      <c r="R26" s="70">
        <f t="shared" si="3"/>
        <v>0.28102503531485112</v>
      </c>
      <c r="S26" s="68">
        <f>'Region B -constants 3'!$P15</f>
        <v>5.8642182201745219E-3</v>
      </c>
      <c r="T26" s="69">
        <f>'Region B -constants 3'!$Y15</f>
        <v>1.7333712746412655E-2</v>
      </c>
      <c r="U26" s="70">
        <f>'Region B -constants 3'!$T15</f>
        <v>-30.383276848371469</v>
      </c>
      <c r="V26" s="70">
        <f t="shared" si="4"/>
        <v>0.23272315162853019</v>
      </c>
      <c r="W26" s="70">
        <f>'Region B -constants 3'!$AC15</f>
        <v>-30.302378796616711</v>
      </c>
      <c r="X26" s="70">
        <f t="shared" si="5"/>
        <v>0.31362120338328836</v>
      </c>
      <c r="Y26" s="68" t="e">
        <f>#REF!</f>
        <v>#REF!</v>
      </c>
      <c r="Z26" s="69" t="e">
        <f>#REF!</f>
        <v>#REF!</v>
      </c>
      <c r="AA26" s="70" t="e">
        <f>#REF!</f>
        <v>#REF!</v>
      </c>
      <c r="AB26" s="70" t="e">
        <f t="shared" si="6"/>
        <v>#REF!</v>
      </c>
      <c r="AC26" s="70" t="e">
        <f>#REF!</f>
        <v>#REF!</v>
      </c>
      <c r="AD26" s="71" t="e">
        <f t="shared" si="7"/>
        <v>#REF!</v>
      </c>
    </row>
    <row r="27" spans="2:30" x14ac:dyDescent="0.25">
      <c r="B27" s="138"/>
      <c r="C27" s="72">
        <f>'Region B -constants 1'!F16</f>
        <v>110.5</v>
      </c>
      <c r="D27" s="105">
        <f>'Region B -constants 1'!G16</f>
        <v>819.30131004366808</v>
      </c>
      <c r="E27" s="69">
        <f>'Region B -constants 1'!$N16</f>
        <v>0.40543919648895332</v>
      </c>
      <c r="F27" s="79">
        <f>'Region B -constants 1'!$W16</f>
        <v>0.40273753689805547</v>
      </c>
      <c r="G27" s="68">
        <f>'Region B -constants 1'!$P16</f>
        <v>7.2008087901924145E-3</v>
      </c>
      <c r="H27" s="69">
        <f>'Region B -constants 1'!$Y16</f>
        <v>2.2909029554412819E-2</v>
      </c>
      <c r="I27" s="70">
        <f>'Region B -constants 1'!$T16</f>
        <v>-20.319694313882426</v>
      </c>
      <c r="J27" s="70">
        <f t="shared" si="0"/>
        <v>0.15184368611757293</v>
      </c>
      <c r="K27" s="70">
        <f>'Region B -constants 1'!$AC16</f>
        <v>-20.209389359625099</v>
      </c>
      <c r="L27" s="70">
        <f t="shared" si="1"/>
        <v>0.2621486403748996</v>
      </c>
      <c r="M27" s="68">
        <f>'Region B -constants 2'!$P16</f>
        <v>1.0974924483873383E-2</v>
      </c>
      <c r="N27" s="69">
        <f>'Region B -constants 2'!$Y16</f>
        <v>2.6683145248093787E-2</v>
      </c>
      <c r="O27" s="70">
        <f>'Region B -constants 2'!$T16</f>
        <v>-23.874561592746794</v>
      </c>
      <c r="P27" s="70">
        <f t="shared" si="2"/>
        <v>0.18606640725320744</v>
      </c>
      <c r="Q27" s="70">
        <f>'Region B -constants 2'!$AC16</f>
        <v>-23.764262714871382</v>
      </c>
      <c r="R27" s="70">
        <f t="shared" si="3"/>
        <v>0.29636528512861915</v>
      </c>
      <c r="S27" s="68">
        <f>'Region B -constants 3'!$P16</f>
        <v>3.4290582902514188E-3</v>
      </c>
      <c r="T27" s="69">
        <f>'Region B -constants 3'!$Y16</f>
        <v>1.9137279054471823E-2</v>
      </c>
      <c r="U27" s="70">
        <f>'Region B -constants 3'!$T16</f>
        <v>-30.396226219652057</v>
      </c>
      <c r="V27" s="70">
        <f t="shared" si="4"/>
        <v>0.2197737803479427</v>
      </c>
      <c r="W27" s="70">
        <f>'Region B -constants 3'!$AC16</f>
        <v>-30.285928253985386</v>
      </c>
      <c r="X27" s="70">
        <f t="shared" si="5"/>
        <v>0.33007174601461386</v>
      </c>
      <c r="Y27" s="68" t="e">
        <f>#REF!</f>
        <v>#REF!</v>
      </c>
      <c r="Z27" s="69" t="e">
        <f>#REF!</f>
        <v>#REF!</v>
      </c>
      <c r="AA27" s="70" t="e">
        <f>#REF!</f>
        <v>#REF!</v>
      </c>
      <c r="AB27" s="70" t="e">
        <f t="shared" si="6"/>
        <v>#REF!</v>
      </c>
      <c r="AC27" s="70" t="e">
        <f>#REF!</f>
        <v>#REF!</v>
      </c>
      <c r="AD27" s="71" t="e">
        <f t="shared" si="7"/>
        <v>#REF!</v>
      </c>
    </row>
    <row r="28" spans="2:30" ht="15.75" thickBot="1" x14ac:dyDescent="0.3">
      <c r="B28" s="139"/>
      <c r="C28" s="73">
        <f>'Region B -constants 1'!F17</f>
        <v>112.5</v>
      </c>
      <c r="D28" s="106">
        <f>'Region B -constants 1'!G17</f>
        <v>819.65065502183404</v>
      </c>
      <c r="E28" s="76">
        <f>'Region B -constants 1'!$N17</f>
        <v>0.40657501335662283</v>
      </c>
      <c r="F28" s="80">
        <f>'Region B -constants 1'!$W17</f>
        <v>0.40232954828521689</v>
      </c>
      <c r="G28" s="75">
        <f>'Region B -constants 1'!$P17</f>
        <v>3.0051293322660433E-3</v>
      </c>
      <c r="H28" s="76">
        <f>'Region B -constants 1'!$Y17</f>
        <v>2.7689476247440559E-2</v>
      </c>
      <c r="I28" s="77">
        <f>'Region B -constants 1'!$T17</f>
        <v>-20.345338674034778</v>
      </c>
      <c r="J28" s="77">
        <f t="shared" si="0"/>
        <v>0.12619932596522077</v>
      </c>
      <c r="K28" s="77">
        <f>'Region B -constants 1'!$AC17</f>
        <v>-20.17229223097516</v>
      </c>
      <c r="L28" s="77">
        <f t="shared" si="1"/>
        <v>0.29924576902483935</v>
      </c>
      <c r="M28" s="75">
        <f>'Region B -constants 2'!$P17</f>
        <v>6.895017505535006E-3</v>
      </c>
      <c r="N28" s="76">
        <f>'Region B -constants 2'!$Y17</f>
        <v>3.1579364420709521E-2</v>
      </c>
      <c r="O28" s="77">
        <f>'Region B -constants 2'!$T17</f>
        <v>-23.899094736252817</v>
      </c>
      <c r="P28" s="77">
        <f t="shared" si="2"/>
        <v>0.16153326374718446</v>
      </c>
      <c r="Q28" s="77">
        <f>'Region B -constants 2'!$AC17</f>
        <v>-23.72605784085799</v>
      </c>
      <c r="R28" s="77">
        <f t="shared" si="3"/>
        <v>0.33457015914201094</v>
      </c>
      <c r="S28" s="75">
        <f>'Region B -constants 3'!$P17</f>
        <v>-8.8161947646497874E-4</v>
      </c>
      <c r="T28" s="76">
        <f>'Region B -constants 3'!$Y17</f>
        <v>2.3802727438709537E-2</v>
      </c>
      <c r="U28" s="77">
        <f>'Region B -constants 3'!$T17</f>
        <v>-30.419649461044159</v>
      </c>
      <c r="V28" s="77">
        <f t="shared" si="4"/>
        <v>0.19635053895584065</v>
      </c>
      <c r="W28" s="77">
        <f>'Region B -constants 3'!$AC17</f>
        <v>-30.246613999456486</v>
      </c>
      <c r="X28" s="77">
        <f t="shared" si="5"/>
        <v>0.36938600054351411</v>
      </c>
      <c r="Y28" s="75" t="e">
        <f>#REF!</f>
        <v>#REF!</v>
      </c>
      <c r="Z28" s="76" t="e">
        <f>#REF!</f>
        <v>#REF!</v>
      </c>
      <c r="AA28" s="77" t="e">
        <f>#REF!</f>
        <v>#REF!</v>
      </c>
      <c r="AB28" s="77" t="e">
        <f t="shared" si="6"/>
        <v>#REF!</v>
      </c>
      <c r="AC28" s="77" t="e">
        <f>#REF!</f>
        <v>#REF!</v>
      </c>
      <c r="AD28" s="74" t="e">
        <f t="shared" si="7"/>
        <v>#REF!</v>
      </c>
    </row>
    <row r="29" spans="2:30" ht="18.75" thickTop="1" x14ac:dyDescent="0.35">
      <c r="B29" s="138" t="s">
        <v>39</v>
      </c>
      <c r="C29" s="81"/>
      <c r="D29" s="109"/>
      <c r="E29" s="110"/>
      <c r="F29" s="83"/>
      <c r="G29" s="128" t="s">
        <v>62</v>
      </c>
      <c r="H29" s="129"/>
      <c r="I29" s="113">
        <f>'Region C -constants 1'!$H$21</f>
        <v>-20.439397564128438</v>
      </c>
      <c r="J29" s="113"/>
      <c r="K29" s="121"/>
      <c r="L29" s="121"/>
      <c r="M29" s="128" t="s">
        <v>62</v>
      </c>
      <c r="N29" s="129"/>
      <c r="O29" s="113" t="e">
        <f>#REF!</f>
        <v>#REF!</v>
      </c>
      <c r="P29" s="113"/>
      <c r="Q29" s="121"/>
      <c r="R29" s="121"/>
      <c r="S29" s="128" t="s">
        <v>62</v>
      </c>
      <c r="T29" s="129"/>
      <c r="U29" s="113" t="e">
        <f>#REF!</f>
        <v>#REF!</v>
      </c>
      <c r="V29" s="113"/>
      <c r="W29" s="121"/>
      <c r="X29" s="121"/>
      <c r="Y29" s="128" t="s">
        <v>62</v>
      </c>
      <c r="Z29" s="129"/>
      <c r="AA29" s="113" t="e">
        <f>#REF!</f>
        <v>#REF!</v>
      </c>
      <c r="AB29" s="113"/>
      <c r="AC29" s="121"/>
      <c r="AD29" s="87"/>
    </row>
    <row r="30" spans="2:30" ht="18" x14ac:dyDescent="0.35">
      <c r="B30" s="138"/>
      <c r="C30" s="82"/>
      <c r="D30" s="109"/>
      <c r="E30" s="110"/>
      <c r="F30" s="83"/>
      <c r="G30" s="128" t="s">
        <v>64</v>
      </c>
      <c r="H30" s="129"/>
      <c r="I30" s="91">
        <f>'Region C -constants 1'!$H$22</f>
        <v>-20.484898551430788</v>
      </c>
      <c r="J30" s="91"/>
      <c r="K30" s="121"/>
      <c r="L30" s="121"/>
      <c r="M30" s="128" t="s">
        <v>64</v>
      </c>
      <c r="N30" s="129"/>
      <c r="O30" s="91" t="e">
        <f>#REF!</f>
        <v>#REF!</v>
      </c>
      <c r="P30" s="91"/>
      <c r="Q30" s="121"/>
      <c r="R30" s="121"/>
      <c r="S30" s="128" t="s">
        <v>64</v>
      </c>
      <c r="T30" s="129"/>
      <c r="U30" s="91" t="e">
        <f>#REF!</f>
        <v>#REF!</v>
      </c>
      <c r="V30" s="91"/>
      <c r="W30" s="121"/>
      <c r="X30" s="121"/>
      <c r="Y30" s="128" t="s">
        <v>64</v>
      </c>
      <c r="Z30" s="129"/>
      <c r="AA30" s="91" t="e">
        <f>#REF!</f>
        <v>#REF!</v>
      </c>
      <c r="AB30" s="91"/>
      <c r="AC30" s="121"/>
      <c r="AD30" s="87"/>
    </row>
    <row r="31" spans="2:30" ht="18" x14ac:dyDescent="0.35">
      <c r="B31" s="138"/>
      <c r="C31" s="82"/>
      <c r="D31" s="86"/>
      <c r="E31" s="90"/>
      <c r="F31" s="83"/>
      <c r="G31" s="128" t="s">
        <v>63</v>
      </c>
      <c r="H31" s="129"/>
      <c r="I31" s="111">
        <v>-20.473143</v>
      </c>
      <c r="J31" s="111"/>
      <c r="K31" s="121"/>
      <c r="L31" s="121"/>
      <c r="M31" s="128" t="s">
        <v>63</v>
      </c>
      <c r="N31" s="129"/>
      <c r="O31" s="111">
        <v>-24.062255</v>
      </c>
      <c r="P31" s="111"/>
      <c r="Q31" s="121"/>
      <c r="R31" s="121"/>
      <c r="S31" s="128" t="s">
        <v>63</v>
      </c>
      <c r="T31" s="129"/>
      <c r="U31" s="111">
        <v>-30.617671999999999</v>
      </c>
      <c r="V31" s="111"/>
      <c r="W31" s="121"/>
      <c r="X31" s="121"/>
      <c r="Y31" s="128" t="s">
        <v>63</v>
      </c>
      <c r="Z31" s="129"/>
      <c r="AA31" s="111">
        <v>-17.506211</v>
      </c>
      <c r="AB31" s="111"/>
      <c r="AC31" s="121"/>
      <c r="AD31" s="87"/>
    </row>
    <row r="32" spans="2:30" ht="20.25" x14ac:dyDescent="0.35">
      <c r="B32" s="138"/>
      <c r="C32" s="82"/>
      <c r="D32" s="101" t="s">
        <v>56</v>
      </c>
      <c r="E32" s="102">
        <f>'Region C -constants 1'!$H$19</f>
        <v>0.39734437750263274</v>
      </c>
      <c r="F32" s="83"/>
      <c r="G32" s="128" t="s">
        <v>57</v>
      </c>
      <c r="H32" s="129"/>
      <c r="I32" s="111">
        <v>0.39734380919808293</v>
      </c>
      <c r="J32" s="111"/>
      <c r="K32" s="121"/>
      <c r="L32" s="121"/>
      <c r="M32" s="128" t="s">
        <v>57</v>
      </c>
      <c r="N32" s="129"/>
      <c r="O32" s="111">
        <v>0.39734415833862441</v>
      </c>
      <c r="P32" s="111"/>
      <c r="Q32" s="121"/>
      <c r="R32" s="121"/>
      <c r="S32" s="128" t="s">
        <v>57</v>
      </c>
      <c r="T32" s="129"/>
      <c r="U32" s="111">
        <v>0.3973418598428517</v>
      </c>
      <c r="V32" s="111"/>
      <c r="W32" s="121"/>
      <c r="X32" s="121"/>
      <c r="Y32" s="128" t="s">
        <v>57</v>
      </c>
      <c r="Z32" s="129"/>
      <c r="AA32" s="111">
        <v>0.3973436299398117</v>
      </c>
      <c r="AB32" s="111"/>
      <c r="AC32" s="121"/>
      <c r="AD32" s="87"/>
    </row>
    <row r="33" spans="2:38" ht="20.25" thickBot="1" x14ac:dyDescent="0.4">
      <c r="B33" s="138"/>
      <c r="C33" s="84"/>
      <c r="D33" s="103" t="s">
        <v>49</v>
      </c>
      <c r="E33" s="102">
        <f>'Region C -constants 1'!$H$20</f>
        <v>1.1346187116384854E-2</v>
      </c>
      <c r="F33" s="85"/>
      <c r="G33" s="130" t="s">
        <v>69</v>
      </c>
      <c r="H33" s="131"/>
      <c r="I33" s="115">
        <f>(3-$E32-3+I32)/($E33)</f>
        <v>-5.008771174562094E-5</v>
      </c>
      <c r="J33" s="115"/>
      <c r="K33" s="123"/>
      <c r="L33" s="123"/>
      <c r="M33" s="130" t="s">
        <v>69</v>
      </c>
      <c r="N33" s="131"/>
      <c r="O33" s="115">
        <f>(3-$E32-3+O32)/($E33)</f>
        <v>-1.9316093236548838E-5</v>
      </c>
      <c r="P33" s="115"/>
      <c r="Q33" s="123"/>
      <c r="R33" s="123"/>
      <c r="S33" s="130" t="s">
        <v>69</v>
      </c>
      <c r="T33" s="131"/>
      <c r="U33" s="115">
        <f>(3-$E32-3+U32)/($E33)</f>
        <v>-2.2189478765920011E-4</v>
      </c>
      <c r="V33" s="115"/>
      <c r="W33" s="123"/>
      <c r="X33" s="123"/>
      <c r="Y33" s="130" t="s">
        <v>69</v>
      </c>
      <c r="Z33" s="131"/>
      <c r="AA33" s="115">
        <f>(3-$E32-3+AA32)/($E33)</f>
        <v>-6.5886699492607296E-5</v>
      </c>
      <c r="AB33" s="115"/>
      <c r="AC33" s="123"/>
      <c r="AD33" s="95"/>
    </row>
    <row r="34" spans="2:38" ht="17.25" thickTop="1" thickBot="1" x14ac:dyDescent="0.3">
      <c r="B34" s="138"/>
      <c r="C34" s="63" t="s">
        <v>48</v>
      </c>
      <c r="D34" s="65" t="s">
        <v>50</v>
      </c>
      <c r="E34" s="65" t="s">
        <v>24</v>
      </c>
      <c r="F34" s="64" t="s">
        <v>51</v>
      </c>
      <c r="G34" s="63" t="s">
        <v>52</v>
      </c>
      <c r="H34" s="65" t="s">
        <v>53</v>
      </c>
      <c r="I34" s="65" t="s">
        <v>54</v>
      </c>
      <c r="J34" s="65"/>
      <c r="K34" s="65" t="s">
        <v>55</v>
      </c>
      <c r="L34" s="65"/>
      <c r="M34" s="63" t="s">
        <v>52</v>
      </c>
      <c r="N34" s="65" t="s">
        <v>53</v>
      </c>
      <c r="O34" s="65" t="s">
        <v>54</v>
      </c>
      <c r="P34" s="65"/>
      <c r="Q34" s="65" t="s">
        <v>55</v>
      </c>
      <c r="R34" s="65"/>
      <c r="S34" s="63" t="s">
        <v>52</v>
      </c>
      <c r="T34" s="65" t="s">
        <v>53</v>
      </c>
      <c r="U34" s="65" t="s">
        <v>54</v>
      </c>
      <c r="V34" s="65"/>
      <c r="W34" s="65" t="s">
        <v>55</v>
      </c>
      <c r="X34" s="65"/>
      <c r="Y34" s="63" t="s">
        <v>52</v>
      </c>
      <c r="Z34" s="65" t="s">
        <v>53</v>
      </c>
      <c r="AA34" s="65" t="s">
        <v>54</v>
      </c>
      <c r="AB34" s="65"/>
      <c r="AC34" s="65" t="s">
        <v>55</v>
      </c>
      <c r="AD34" s="64"/>
    </row>
    <row r="35" spans="2:38" ht="15.75" thickTop="1" x14ac:dyDescent="0.25">
      <c r="B35" s="138"/>
      <c r="C35" s="67">
        <f>'Region C -constants 1'!F2</f>
        <v>2</v>
      </c>
      <c r="D35" s="104">
        <f>'Region C -constants 1'!G2</f>
        <v>790.69868995633192</v>
      </c>
      <c r="E35" s="69">
        <f>'Region C -constants 1'!N2</f>
        <v>0.4028264967225989</v>
      </c>
      <c r="F35" s="79">
        <f>'Region C -constants 1'!$W2</f>
        <v>0.3973374105696747</v>
      </c>
      <c r="G35" s="68">
        <f>'Region C -constants 1'!$P2</f>
        <v>-4.9404674140786142E-2</v>
      </c>
      <c r="H35" s="69">
        <f>'Region C -constants 1'!$Y2</f>
        <v>-1.7489558937355432E-2</v>
      </c>
      <c r="I35" s="70">
        <f>'Region C -constants 1'!$Q2</f>
        <v>1.2481185337435565</v>
      </c>
      <c r="J35" s="70">
        <f>I35-I$31</f>
        <v>21.721261533743558</v>
      </c>
      <c r="K35" s="70">
        <f>'Region C -constants 1'!$Z2</f>
        <v>1.1523731881332644</v>
      </c>
      <c r="L35" s="70">
        <f>K35-I$31</f>
        <v>21.625516188133265</v>
      </c>
      <c r="M35" s="68" t="e">
        <f>#REF!</f>
        <v>#REF!</v>
      </c>
      <c r="N35" s="69" t="e">
        <f>#REF!</f>
        <v>#REF!</v>
      </c>
      <c r="O35" s="70" t="e">
        <f>#REF!</f>
        <v>#REF!</v>
      </c>
      <c r="P35" s="70" t="e">
        <f>O35-O$31</f>
        <v>#REF!</v>
      </c>
      <c r="Q35" s="70" t="e">
        <f>#REF!</f>
        <v>#REF!</v>
      </c>
      <c r="R35" s="70" t="e">
        <f>Q35-O$31</f>
        <v>#REF!</v>
      </c>
      <c r="S35" s="68" t="e">
        <f>#REF!</f>
        <v>#REF!</v>
      </c>
      <c r="T35" s="69" t="e">
        <f>#REF!</f>
        <v>#REF!</v>
      </c>
      <c r="U35" s="70" t="e">
        <f>#REF!</f>
        <v>#REF!</v>
      </c>
      <c r="V35" s="70" t="e">
        <f>U35-U$31</f>
        <v>#REF!</v>
      </c>
      <c r="W35" s="70" t="e">
        <f>#REF!</f>
        <v>#REF!</v>
      </c>
      <c r="X35" s="70" t="e">
        <f>W35-U$31</f>
        <v>#REF!</v>
      </c>
      <c r="Y35" s="68" t="e">
        <f>#REF!</f>
        <v>#REF!</v>
      </c>
      <c r="Z35" s="69" t="e">
        <f>#REF!</f>
        <v>#REF!</v>
      </c>
      <c r="AA35" s="70" t="e">
        <f>#REF!</f>
        <v>#REF!</v>
      </c>
      <c r="AB35" s="70" t="e">
        <f>AA35-AA$31</f>
        <v>#REF!</v>
      </c>
      <c r="AC35" s="70" t="e">
        <f>#REF!</f>
        <v>#REF!</v>
      </c>
      <c r="AD35" s="71" t="e">
        <f>AC35-AA$31</f>
        <v>#REF!</v>
      </c>
    </row>
    <row r="36" spans="2:38" x14ac:dyDescent="0.25">
      <c r="B36" s="138"/>
      <c r="C36" s="72">
        <f>'Region C -constants 1'!F3</f>
        <v>4</v>
      </c>
      <c r="D36" s="105">
        <f>'Region C -constants 1'!G3</f>
        <v>791.39737991266372</v>
      </c>
      <c r="E36" s="69">
        <f>'Region C -constants 1'!N3</f>
        <v>0.40231070389590606</v>
      </c>
      <c r="F36" s="79">
        <f>'Region C -constants 1'!$W3</f>
        <v>0.39692882645690969</v>
      </c>
      <c r="G36" s="68">
        <f>'Region C -constants 1'!$P3</f>
        <v>-4.7382246396748595E-2</v>
      </c>
      <c r="H36" s="69">
        <f>'Region C -constants 1'!$Y3</f>
        <v>-1.6090473287155405E-2</v>
      </c>
      <c r="I36" s="70">
        <f>'Region C -constants 1'!$Q3</f>
        <v>0.83053130346240922</v>
      </c>
      <c r="J36" s="70">
        <f t="shared" ref="J36:J50" si="8">I36-I$31</f>
        <v>21.303674303462408</v>
      </c>
      <c r="K36" s="70">
        <f>'Region C -constants 1'!$Z3</f>
        <v>0.76794775724322284</v>
      </c>
      <c r="L36" s="70">
        <f t="shared" ref="L36:L50" si="9">K36-I$31</f>
        <v>21.241090757243224</v>
      </c>
      <c r="M36" s="68" t="e">
        <f>#REF!</f>
        <v>#REF!</v>
      </c>
      <c r="N36" s="69" t="e">
        <f>#REF!</f>
        <v>#REF!</v>
      </c>
      <c r="O36" s="70" t="e">
        <f>#REF!</f>
        <v>#REF!</v>
      </c>
      <c r="P36" s="70" t="e">
        <f t="shared" ref="P36:P50" si="10">O36-O$31</f>
        <v>#REF!</v>
      </c>
      <c r="Q36" s="70" t="e">
        <f>#REF!</f>
        <v>#REF!</v>
      </c>
      <c r="R36" s="70" t="e">
        <f t="shared" ref="R36:R50" si="11">Q36-O$31</f>
        <v>#REF!</v>
      </c>
      <c r="S36" s="68" t="e">
        <f>#REF!</f>
        <v>#REF!</v>
      </c>
      <c r="T36" s="69" t="e">
        <f>#REF!</f>
        <v>#REF!</v>
      </c>
      <c r="U36" s="70" t="e">
        <f>#REF!</f>
        <v>#REF!</v>
      </c>
      <c r="V36" s="70" t="e">
        <f t="shared" ref="V36:V50" si="12">U36-U$31</f>
        <v>#REF!</v>
      </c>
      <c r="W36" s="70" t="e">
        <f>#REF!</f>
        <v>#REF!</v>
      </c>
      <c r="X36" s="70" t="e">
        <f t="shared" ref="X36:X50" si="13">W36-U$31</f>
        <v>#REF!</v>
      </c>
      <c r="Y36" s="68" t="e">
        <f>#REF!</f>
        <v>#REF!</v>
      </c>
      <c r="Z36" s="69" t="e">
        <f>#REF!</f>
        <v>#REF!</v>
      </c>
      <c r="AA36" s="70" t="e">
        <f>#REF!</f>
        <v>#REF!</v>
      </c>
      <c r="AB36" s="70" t="e">
        <f t="shared" ref="AB36:AB50" si="14">AA36-AA$31</f>
        <v>#REF!</v>
      </c>
      <c r="AC36" s="70" t="e">
        <f>#REF!</f>
        <v>#REF!</v>
      </c>
      <c r="AD36" s="71" t="e">
        <f t="shared" ref="AD36:AD50" si="15">AC36-AA$31</f>
        <v>#REF!</v>
      </c>
    </row>
    <row r="37" spans="2:38" x14ac:dyDescent="0.25">
      <c r="B37" s="138"/>
      <c r="C37" s="72">
        <f>'Region C -constants 1'!F4</f>
        <v>6</v>
      </c>
      <c r="D37" s="105">
        <f>'Region C -constants 1'!G4</f>
        <v>792.09606986899564</v>
      </c>
      <c r="E37" s="69">
        <f>'Region C -constants 1'!N4</f>
        <v>0.40027254733147</v>
      </c>
      <c r="F37" s="79">
        <f>'Region C -constants 1'!$W4</f>
        <v>0.39583410657501339</v>
      </c>
      <c r="G37" s="68">
        <f>'Region C -constants 1'!$P4</f>
        <v>-4.182171634563131E-2</v>
      </c>
      <c r="H37" s="69">
        <f>'Region C -constants 1'!$Y4</f>
        <v>-1.6015353661662124E-2</v>
      </c>
      <c r="I37" s="70">
        <f>'Region C -constants 1'!$Q4</f>
        <v>0.82191301659045257</v>
      </c>
      <c r="J37" s="70">
        <f t="shared" si="8"/>
        <v>21.295056016590454</v>
      </c>
      <c r="K37" s="70">
        <f>'Region C -constants 1'!$Z4</f>
        <v>0.7703002912225142</v>
      </c>
      <c r="L37" s="70">
        <f t="shared" si="9"/>
        <v>21.243443291222516</v>
      </c>
      <c r="M37" s="68" t="e">
        <f>#REF!</f>
        <v>#REF!</v>
      </c>
      <c r="N37" s="69" t="e">
        <f>#REF!</f>
        <v>#REF!</v>
      </c>
      <c r="O37" s="70" t="e">
        <f>#REF!</f>
        <v>#REF!</v>
      </c>
      <c r="P37" s="70" t="e">
        <f t="shared" si="10"/>
        <v>#REF!</v>
      </c>
      <c r="Q37" s="70" t="e">
        <f>#REF!</f>
        <v>#REF!</v>
      </c>
      <c r="R37" s="70" t="e">
        <f t="shared" si="11"/>
        <v>#REF!</v>
      </c>
      <c r="S37" s="68" t="e">
        <f>#REF!</f>
        <v>#REF!</v>
      </c>
      <c r="T37" s="69" t="e">
        <f>#REF!</f>
        <v>#REF!</v>
      </c>
      <c r="U37" s="70" t="e">
        <f>#REF!</f>
        <v>#REF!</v>
      </c>
      <c r="V37" s="70" t="e">
        <f t="shared" si="12"/>
        <v>#REF!</v>
      </c>
      <c r="W37" s="70" t="e">
        <f>#REF!</f>
        <v>#REF!</v>
      </c>
      <c r="X37" s="70" t="e">
        <f t="shared" si="13"/>
        <v>#REF!</v>
      </c>
      <c r="Y37" s="68" t="e">
        <f>#REF!</f>
        <v>#REF!</v>
      </c>
      <c r="Z37" s="69" t="e">
        <f>#REF!</f>
        <v>#REF!</v>
      </c>
      <c r="AA37" s="70" t="e">
        <f>#REF!</f>
        <v>#REF!</v>
      </c>
      <c r="AB37" s="70" t="e">
        <f t="shared" si="14"/>
        <v>#REF!</v>
      </c>
      <c r="AC37" s="70" t="e">
        <f>#REF!</f>
        <v>#REF!</v>
      </c>
      <c r="AD37" s="71" t="e">
        <f t="shared" si="15"/>
        <v>#REF!</v>
      </c>
    </row>
    <row r="38" spans="2:38" x14ac:dyDescent="0.25">
      <c r="B38" s="138"/>
      <c r="C38" s="72">
        <f>'Region C -constants 1'!F5</f>
        <v>8</v>
      </c>
      <c r="D38" s="105">
        <f>'Region C -constants 1'!G5</f>
        <v>792.79475982532756</v>
      </c>
      <c r="E38" s="69">
        <f>'Region C -constants 1'!N5</f>
        <v>0.39979963799034712</v>
      </c>
      <c r="F38" s="79">
        <f>'Region C -constants 1'!$W5</f>
        <v>0.39587579906072468</v>
      </c>
      <c r="G38" s="68">
        <f>'Region C -constants 1'!$P5</f>
        <v>-3.8873876531208884E-2</v>
      </c>
      <c r="H38" s="69">
        <f>'Region C -constants 1'!$Y5</f>
        <v>-1.6059555897546929E-2</v>
      </c>
      <c r="I38" s="70">
        <f>'Region C -constants 1'!$Q5</f>
        <v>3.1716478110283433</v>
      </c>
      <c r="J38" s="70">
        <f t="shared" si="8"/>
        <v>23.644790811028344</v>
      </c>
      <c r="K38" s="70">
        <f>'Region C -constants 1'!$Z5</f>
        <v>2.9948368261174632</v>
      </c>
      <c r="L38" s="70">
        <f t="shared" si="9"/>
        <v>23.467979826117464</v>
      </c>
      <c r="M38" s="68" t="e">
        <f>#REF!</f>
        <v>#REF!</v>
      </c>
      <c r="N38" s="69" t="e">
        <f>#REF!</f>
        <v>#REF!</v>
      </c>
      <c r="O38" s="70" t="e">
        <f>#REF!</f>
        <v>#REF!</v>
      </c>
      <c r="P38" s="70" t="e">
        <f t="shared" si="10"/>
        <v>#REF!</v>
      </c>
      <c r="Q38" s="70" t="e">
        <f>#REF!</f>
        <v>#REF!</v>
      </c>
      <c r="R38" s="70" t="e">
        <f t="shared" si="11"/>
        <v>#REF!</v>
      </c>
      <c r="S38" s="68" t="e">
        <f>#REF!</f>
        <v>#REF!</v>
      </c>
      <c r="T38" s="69" t="e">
        <f>#REF!</f>
        <v>#REF!</v>
      </c>
      <c r="U38" s="70" t="e">
        <f>#REF!</f>
        <v>#REF!</v>
      </c>
      <c r="V38" s="70" t="e">
        <f t="shared" si="12"/>
        <v>#REF!</v>
      </c>
      <c r="W38" s="70" t="e">
        <f>#REF!</f>
        <v>#REF!</v>
      </c>
      <c r="X38" s="70" t="e">
        <f t="shared" si="13"/>
        <v>#REF!</v>
      </c>
      <c r="Y38" s="68" t="e">
        <f>#REF!</f>
        <v>#REF!</v>
      </c>
      <c r="Z38" s="69" t="e">
        <f>#REF!</f>
        <v>#REF!</v>
      </c>
      <c r="AA38" s="70" t="e">
        <f>#REF!</f>
        <v>#REF!</v>
      </c>
      <c r="AB38" s="70" t="e">
        <f t="shared" si="14"/>
        <v>#REF!</v>
      </c>
      <c r="AC38" s="70" t="e">
        <f>#REF!</f>
        <v>#REF!</v>
      </c>
      <c r="AD38" s="71" t="e">
        <f t="shared" si="15"/>
        <v>#REF!</v>
      </c>
    </row>
    <row r="39" spans="2:38" x14ac:dyDescent="0.25">
      <c r="B39" s="138"/>
      <c r="C39" s="72">
        <f>'Region C -constants 1'!F6</f>
        <v>21.5</v>
      </c>
      <c r="D39" s="105">
        <f>'Region C -constants 1'!G6</f>
        <v>797.51091703056773</v>
      </c>
      <c r="E39" s="69">
        <f>'Region C -constants 1'!N6</f>
        <v>0.39534243711342593</v>
      </c>
      <c r="F39" s="79">
        <f>'Region C -constants 1'!$W6</f>
        <v>0.39418458300305342</v>
      </c>
      <c r="G39" s="68">
        <f>'Region C -constants 1'!$P6</f>
        <v>-1.923479968652958E-2</v>
      </c>
      <c r="H39" s="69">
        <f>'Region C -constants 1'!$Y6</f>
        <v>-1.2502705073363762E-2</v>
      </c>
      <c r="I39" s="70">
        <f>'Region C -constants 1'!$Q6</f>
        <v>4.6780222990366651</v>
      </c>
      <c r="J39" s="70">
        <f t="shared" si="8"/>
        <v>25.151165299036666</v>
      </c>
      <c r="K39" s="70">
        <f>'Region C -constants 1'!$Z6</f>
        <v>4.5989201873319674</v>
      </c>
      <c r="L39" s="70">
        <f t="shared" si="9"/>
        <v>25.072063187331967</v>
      </c>
      <c r="M39" s="68" t="e">
        <f>#REF!</f>
        <v>#REF!</v>
      </c>
      <c r="N39" s="69" t="e">
        <f>#REF!</f>
        <v>#REF!</v>
      </c>
      <c r="O39" s="70" t="e">
        <f>#REF!</f>
        <v>#REF!</v>
      </c>
      <c r="P39" s="70" t="e">
        <f t="shared" si="10"/>
        <v>#REF!</v>
      </c>
      <c r="Q39" s="70" t="e">
        <f>#REF!</f>
        <v>#REF!</v>
      </c>
      <c r="R39" s="70" t="e">
        <f t="shared" si="11"/>
        <v>#REF!</v>
      </c>
      <c r="S39" s="68" t="e">
        <f>#REF!</f>
        <v>#REF!</v>
      </c>
      <c r="T39" s="69" t="e">
        <f>#REF!</f>
        <v>#REF!</v>
      </c>
      <c r="U39" s="70" t="e">
        <f>#REF!</f>
        <v>#REF!</v>
      </c>
      <c r="V39" s="70" t="e">
        <f t="shared" si="12"/>
        <v>#REF!</v>
      </c>
      <c r="W39" s="70" t="e">
        <f>#REF!</f>
        <v>#REF!</v>
      </c>
      <c r="X39" s="70" t="e">
        <f t="shared" si="13"/>
        <v>#REF!</v>
      </c>
      <c r="Y39" s="68" t="e">
        <f>#REF!</f>
        <v>#REF!</v>
      </c>
      <c r="Z39" s="69" t="e">
        <f>#REF!</f>
        <v>#REF!</v>
      </c>
      <c r="AA39" s="70" t="e">
        <f>#REF!</f>
        <v>#REF!</v>
      </c>
      <c r="AB39" s="70" t="e">
        <f t="shared" si="14"/>
        <v>#REF!</v>
      </c>
      <c r="AC39" s="70" t="e">
        <f>#REF!</f>
        <v>#REF!</v>
      </c>
      <c r="AD39" s="71" t="e">
        <f t="shared" si="15"/>
        <v>#REF!</v>
      </c>
    </row>
    <row r="40" spans="2:38" x14ac:dyDescent="0.25">
      <c r="B40" s="138"/>
      <c r="C40" s="72">
        <f>'Region C -constants 1'!F7</f>
        <v>31.5</v>
      </c>
      <c r="D40" s="105">
        <f>'Region C -constants 1'!G7</f>
        <v>801.00436681222709</v>
      </c>
      <c r="E40" s="69">
        <f>'Region C -constants 1'!N7</f>
        <v>0.39529359862855673</v>
      </c>
      <c r="F40" s="79">
        <f>'Region C -constants 1'!$W7</f>
        <v>0.39276347297995029</v>
      </c>
      <c r="G40" s="68">
        <f>'Region C -constants 1'!$P7</f>
        <v>-1.6118666314472674E-2</v>
      </c>
      <c r="H40" s="69">
        <f>'Region C -constants 1'!$Y7</f>
        <v>-1.4077929004323586E-3</v>
      </c>
      <c r="I40" s="70">
        <f>'Region C -constants 1'!$Q7</f>
        <v>4.0138397251127369</v>
      </c>
      <c r="J40" s="70">
        <f t="shared" si="8"/>
        <v>24.486982725112739</v>
      </c>
      <c r="K40" s="70">
        <f>'Region C -constants 1'!$Z7</f>
        <v>3.8667309909723335</v>
      </c>
      <c r="L40" s="70">
        <f t="shared" si="9"/>
        <v>24.339873990972333</v>
      </c>
      <c r="M40" s="68" t="e">
        <f>#REF!</f>
        <v>#REF!</v>
      </c>
      <c r="N40" s="69" t="e">
        <f>#REF!</f>
        <v>#REF!</v>
      </c>
      <c r="O40" s="70" t="e">
        <f>#REF!</f>
        <v>#REF!</v>
      </c>
      <c r="P40" s="70" t="e">
        <f t="shared" si="10"/>
        <v>#REF!</v>
      </c>
      <c r="Q40" s="70" t="e">
        <f>#REF!</f>
        <v>#REF!</v>
      </c>
      <c r="R40" s="70" t="e">
        <f t="shared" si="11"/>
        <v>#REF!</v>
      </c>
      <c r="S40" s="68" t="e">
        <f>#REF!</f>
        <v>#REF!</v>
      </c>
      <c r="T40" s="69" t="e">
        <f>#REF!</f>
        <v>#REF!</v>
      </c>
      <c r="U40" s="70" t="e">
        <f>#REF!</f>
        <v>#REF!</v>
      </c>
      <c r="V40" s="70" t="e">
        <f t="shared" si="12"/>
        <v>#REF!</v>
      </c>
      <c r="W40" s="70" t="e">
        <f>#REF!</f>
        <v>#REF!</v>
      </c>
      <c r="X40" s="70" t="e">
        <f t="shared" si="13"/>
        <v>#REF!</v>
      </c>
      <c r="Y40" s="68" t="e">
        <f>#REF!</f>
        <v>#REF!</v>
      </c>
      <c r="Z40" s="69" t="e">
        <f>#REF!</f>
        <v>#REF!</v>
      </c>
      <c r="AA40" s="70" t="e">
        <f>#REF!</f>
        <v>#REF!</v>
      </c>
      <c r="AB40" s="70" t="e">
        <f t="shared" si="14"/>
        <v>#REF!</v>
      </c>
      <c r="AC40" s="70" t="e">
        <f>#REF!</f>
        <v>#REF!</v>
      </c>
      <c r="AD40" s="71" t="e">
        <f t="shared" si="15"/>
        <v>#REF!</v>
      </c>
    </row>
    <row r="41" spans="2:38" x14ac:dyDescent="0.25">
      <c r="B41" s="138"/>
      <c r="C41" s="72">
        <f>'Region C -constants 1'!F8</f>
        <v>41.5</v>
      </c>
      <c r="D41" s="105">
        <f>'Region C -constants 1'!G8</f>
        <v>804.49781659388645</v>
      </c>
      <c r="E41" s="69">
        <f>'Region C -constants 1'!N8</f>
        <v>0.39507322620139612</v>
      </c>
      <c r="F41" s="79">
        <f>'Region C -constants 1'!$W8</f>
        <v>0.39340077026418374</v>
      </c>
      <c r="G41" s="68">
        <f>'Region C -constants 1'!$P8</f>
        <v>-7.3955343713622002E-3</v>
      </c>
      <c r="H41" s="69">
        <f>'Region C -constants 1'!$Y8</f>
        <v>2.3286022921440441E-3</v>
      </c>
      <c r="I41" s="70">
        <f>'Region C -constants 1'!$Q8</f>
        <v>3.9909906656454321</v>
      </c>
      <c r="J41" s="70">
        <f t="shared" si="8"/>
        <v>24.464133665645434</v>
      </c>
      <c r="K41" s="70">
        <f>'Region C -constants 1'!$Z8</f>
        <v>3.8937492990103695</v>
      </c>
      <c r="L41" s="70">
        <f t="shared" si="9"/>
        <v>24.36689229901037</v>
      </c>
      <c r="M41" s="68" t="e">
        <f>#REF!</f>
        <v>#REF!</v>
      </c>
      <c r="N41" s="69" t="e">
        <f>#REF!</f>
        <v>#REF!</v>
      </c>
      <c r="O41" s="70" t="e">
        <f>#REF!</f>
        <v>#REF!</v>
      </c>
      <c r="P41" s="70" t="e">
        <f t="shared" si="10"/>
        <v>#REF!</v>
      </c>
      <c r="Q41" s="70" t="e">
        <f>#REF!</f>
        <v>#REF!</v>
      </c>
      <c r="R41" s="70" t="e">
        <f t="shared" si="11"/>
        <v>#REF!</v>
      </c>
      <c r="S41" s="68" t="e">
        <f>#REF!</f>
        <v>#REF!</v>
      </c>
      <c r="T41" s="69" t="e">
        <f>#REF!</f>
        <v>#REF!</v>
      </c>
      <c r="U41" s="70" t="e">
        <f>#REF!</f>
        <v>#REF!</v>
      </c>
      <c r="V41" s="70" t="e">
        <f t="shared" si="12"/>
        <v>#REF!</v>
      </c>
      <c r="W41" s="70" t="e">
        <f>#REF!</f>
        <v>#REF!</v>
      </c>
      <c r="X41" s="70" t="e">
        <f t="shared" si="13"/>
        <v>#REF!</v>
      </c>
      <c r="Y41" s="68" t="e">
        <f>#REF!</f>
        <v>#REF!</v>
      </c>
      <c r="Z41" s="69" t="e">
        <f>#REF!</f>
        <v>#REF!</v>
      </c>
      <c r="AA41" s="70" t="e">
        <f>#REF!</f>
        <v>#REF!</v>
      </c>
      <c r="AB41" s="70" t="e">
        <f t="shared" si="14"/>
        <v>#REF!</v>
      </c>
      <c r="AC41" s="70" t="e">
        <f>#REF!</f>
        <v>#REF!</v>
      </c>
      <c r="AD41" s="71" t="e">
        <f t="shared" si="15"/>
        <v>#REF!</v>
      </c>
    </row>
    <row r="42" spans="2:38" x14ac:dyDescent="0.25">
      <c r="B42" s="138"/>
      <c r="C42" s="72">
        <f>'Region C -constants 1'!F9</f>
        <v>51.5</v>
      </c>
      <c r="D42" s="105">
        <f>'Region C -constants 1'!G9</f>
        <v>807.99126637554582</v>
      </c>
      <c r="E42" s="69">
        <f>'Region C -constants 1'!N9</f>
        <v>0.39455266937525696</v>
      </c>
      <c r="F42" s="79">
        <f>'Region C -constants 1'!$W9</f>
        <v>0.39390941709171284</v>
      </c>
      <c r="G42" s="68">
        <f>'Region C -constants 1'!$P9</f>
        <v>2.0636937091569885E-3</v>
      </c>
      <c r="H42" s="69">
        <f>'Region C -constants 1'!$Y9</f>
        <v>5.803746272049215E-3</v>
      </c>
      <c r="I42" s="70">
        <f>'Region C -constants 1'!$Q9</f>
        <v>3.96101069514931</v>
      </c>
      <c r="J42" s="70">
        <f t="shared" si="8"/>
        <v>24.434153695149309</v>
      </c>
      <c r="K42" s="70">
        <f>'Region C -constants 1'!$Z9</f>
        <v>3.923610169520388</v>
      </c>
      <c r="L42" s="70">
        <f t="shared" si="9"/>
        <v>24.396753169520387</v>
      </c>
      <c r="M42" s="68" t="e">
        <f>#REF!</f>
        <v>#REF!</v>
      </c>
      <c r="N42" s="69" t="e">
        <f>#REF!</f>
        <v>#REF!</v>
      </c>
      <c r="O42" s="70" t="e">
        <f>#REF!</f>
        <v>#REF!</v>
      </c>
      <c r="P42" s="70" t="e">
        <f t="shared" si="10"/>
        <v>#REF!</v>
      </c>
      <c r="Q42" s="70" t="e">
        <f>#REF!</f>
        <v>#REF!</v>
      </c>
      <c r="R42" s="70" t="e">
        <f t="shared" si="11"/>
        <v>#REF!</v>
      </c>
      <c r="S42" s="68" t="e">
        <f>#REF!</f>
        <v>#REF!</v>
      </c>
      <c r="T42" s="69" t="e">
        <f>#REF!</f>
        <v>#REF!</v>
      </c>
      <c r="U42" s="70" t="e">
        <f>#REF!</f>
        <v>#REF!</v>
      </c>
      <c r="V42" s="70" t="e">
        <f t="shared" si="12"/>
        <v>#REF!</v>
      </c>
      <c r="W42" s="70" t="e">
        <f>#REF!</f>
        <v>#REF!</v>
      </c>
      <c r="X42" s="70" t="e">
        <f t="shared" si="13"/>
        <v>#REF!</v>
      </c>
      <c r="Y42" s="68" t="e">
        <f>#REF!</f>
        <v>#REF!</v>
      </c>
      <c r="Z42" s="69" t="e">
        <f>#REF!</f>
        <v>#REF!</v>
      </c>
      <c r="AA42" s="70" t="e">
        <f>#REF!</f>
        <v>#REF!</v>
      </c>
      <c r="AB42" s="70" t="e">
        <f t="shared" si="14"/>
        <v>#REF!</v>
      </c>
      <c r="AC42" s="70" t="e">
        <f>#REF!</f>
        <v>#REF!</v>
      </c>
      <c r="AD42" s="71" t="e">
        <f t="shared" si="15"/>
        <v>#REF!</v>
      </c>
    </row>
    <row r="43" spans="2:38" x14ac:dyDescent="0.25">
      <c r="B43" s="138"/>
      <c r="C43" s="72">
        <f>'Region C -constants 1'!F10</f>
        <v>61.5</v>
      </c>
      <c r="D43" s="105">
        <f>'Region C -constants 1'!G10</f>
        <v>810.74235807860259</v>
      </c>
      <c r="E43" s="69">
        <f>'Region C -constants 1'!N10</f>
        <v>0.39474363571621496</v>
      </c>
      <c r="F43" s="79">
        <f>'Region C -constants 1'!$W10</f>
        <v>0.39354289812026672</v>
      </c>
      <c r="G43" s="68">
        <f>'Region C -constants 1'!$P10</f>
        <v>5.6459084483955202E-3</v>
      </c>
      <c r="H43" s="69">
        <f>'Region C -constants 1'!$Y10</f>
        <v>1.2627339899123124E-2</v>
      </c>
      <c r="I43" s="70">
        <f>'Region C -constants 1'!$Q10</f>
        <v>3.9763398264360452</v>
      </c>
      <c r="J43" s="70">
        <f t="shared" si="8"/>
        <v>24.449482826436046</v>
      </c>
      <c r="K43" s="70">
        <f>'Region C -constants 1'!$Z10</f>
        <v>3.906525511928769</v>
      </c>
      <c r="L43" s="70">
        <f t="shared" si="9"/>
        <v>24.37966851192877</v>
      </c>
      <c r="M43" s="68" t="e">
        <f>#REF!</f>
        <v>#REF!</v>
      </c>
      <c r="N43" s="69" t="e">
        <f>#REF!</f>
        <v>#REF!</v>
      </c>
      <c r="O43" s="70" t="e">
        <f>#REF!</f>
        <v>#REF!</v>
      </c>
      <c r="P43" s="70" t="e">
        <f t="shared" si="10"/>
        <v>#REF!</v>
      </c>
      <c r="Q43" s="70" t="e">
        <f>#REF!</f>
        <v>#REF!</v>
      </c>
      <c r="R43" s="70" t="e">
        <f t="shared" si="11"/>
        <v>#REF!</v>
      </c>
      <c r="S43" s="68" t="e">
        <f>#REF!</f>
        <v>#REF!</v>
      </c>
      <c r="T43" s="69" t="e">
        <f>#REF!</f>
        <v>#REF!</v>
      </c>
      <c r="U43" s="70" t="e">
        <f>#REF!</f>
        <v>#REF!</v>
      </c>
      <c r="V43" s="70" t="e">
        <f t="shared" si="12"/>
        <v>#REF!</v>
      </c>
      <c r="W43" s="70" t="e">
        <f>#REF!</f>
        <v>#REF!</v>
      </c>
      <c r="X43" s="70" t="e">
        <f t="shared" si="13"/>
        <v>#REF!</v>
      </c>
      <c r="Y43" s="68" t="e">
        <f>#REF!</f>
        <v>#REF!</v>
      </c>
      <c r="Z43" s="69" t="e">
        <f>#REF!</f>
        <v>#REF!</v>
      </c>
      <c r="AA43" s="70" t="e">
        <f>#REF!</f>
        <v>#REF!</v>
      </c>
      <c r="AB43" s="70" t="e">
        <f t="shared" si="14"/>
        <v>#REF!</v>
      </c>
      <c r="AC43" s="70" t="e">
        <f>#REF!</f>
        <v>#REF!</v>
      </c>
      <c r="AD43" s="71" t="e">
        <f t="shared" si="15"/>
        <v>#REF!</v>
      </c>
    </row>
    <row r="44" spans="2:38" x14ac:dyDescent="0.25">
      <c r="B44" s="138"/>
      <c r="C44" s="72">
        <f>'Region C -constants 1'!F11</f>
        <v>71.5</v>
      </c>
      <c r="D44" s="105">
        <f>'Region C -constants 1'!G11</f>
        <v>812.48908296943227</v>
      </c>
      <c r="E44" s="69">
        <f>'Region C -constants 1'!N11</f>
        <v>0.39630590543986133</v>
      </c>
      <c r="F44" s="79">
        <f>'Region C -constants 1'!$W11</f>
        <v>0.39471921647378322</v>
      </c>
      <c r="G44" s="68">
        <f>'Region C -constants 1'!$P11</f>
        <v>6.4186655358595135E-3</v>
      </c>
      <c r="H44" s="69">
        <f>'Region C -constants 1'!$Y11</f>
        <v>1.5644128524342216E-2</v>
      </c>
      <c r="I44" s="70">
        <f>'Region C -constants 1'!$Q11</f>
        <v>4.0012529245106352</v>
      </c>
      <c r="J44" s="70">
        <f t="shared" si="8"/>
        <v>24.474395924510635</v>
      </c>
      <c r="K44" s="70">
        <f>'Region C -constants 1'!$Z11</f>
        <v>3.9089982946258077</v>
      </c>
      <c r="L44" s="70">
        <f t="shared" si="9"/>
        <v>24.382141294625807</v>
      </c>
      <c r="M44" s="68" t="e">
        <f>#REF!</f>
        <v>#REF!</v>
      </c>
      <c r="N44" s="69" t="e">
        <f>#REF!</f>
        <v>#REF!</v>
      </c>
      <c r="O44" s="70" t="e">
        <f>#REF!</f>
        <v>#REF!</v>
      </c>
      <c r="P44" s="70" t="e">
        <f t="shared" si="10"/>
        <v>#REF!</v>
      </c>
      <c r="Q44" s="70" t="e">
        <f>#REF!</f>
        <v>#REF!</v>
      </c>
      <c r="R44" s="70" t="e">
        <f t="shared" si="11"/>
        <v>#REF!</v>
      </c>
      <c r="S44" s="68" t="e">
        <f>#REF!</f>
        <v>#REF!</v>
      </c>
      <c r="T44" s="69" t="e">
        <f>#REF!</f>
        <v>#REF!</v>
      </c>
      <c r="U44" s="70" t="e">
        <f>#REF!</f>
        <v>#REF!</v>
      </c>
      <c r="V44" s="70" t="e">
        <f t="shared" si="12"/>
        <v>#REF!</v>
      </c>
      <c r="W44" s="70" t="e">
        <f>#REF!</f>
        <v>#REF!</v>
      </c>
      <c r="X44" s="70" t="e">
        <f t="shared" si="13"/>
        <v>#REF!</v>
      </c>
      <c r="Y44" s="68" t="e">
        <f>#REF!</f>
        <v>#REF!</v>
      </c>
      <c r="Z44" s="69" t="e">
        <f>#REF!</f>
        <v>#REF!</v>
      </c>
      <c r="AA44" s="70" t="e">
        <f>#REF!</f>
        <v>#REF!</v>
      </c>
      <c r="AB44" s="70" t="e">
        <f t="shared" si="14"/>
        <v>#REF!</v>
      </c>
      <c r="AC44" s="70" t="e">
        <f>#REF!</f>
        <v>#REF!</v>
      </c>
      <c r="AD44" s="71" t="e">
        <f t="shared" si="15"/>
        <v>#REF!</v>
      </c>
    </row>
    <row r="45" spans="2:38" x14ac:dyDescent="0.25">
      <c r="B45" s="138"/>
      <c r="C45" s="72">
        <f>'Region C -constants 1'!F12</f>
        <v>81.5</v>
      </c>
      <c r="D45" s="105">
        <f>'Region C -constants 1'!G12</f>
        <v>814.23580786026196</v>
      </c>
      <c r="E45" s="69">
        <f>'Region C -constants 1'!N12</f>
        <v>0.39876872836046034</v>
      </c>
      <c r="F45" s="79">
        <f>'Region C -constants 1'!$W12</f>
        <v>0.39731068985109219</v>
      </c>
      <c r="G45" s="68">
        <f>'Region C -constants 1'!$P12</f>
        <v>7.5353659633547454E-3</v>
      </c>
      <c r="H45" s="69">
        <f>'Region C -constants 1'!$Y12</f>
        <v>1.6012818439252452E-2</v>
      </c>
      <c r="I45" s="70">
        <f>'Region C -constants 1'!$Q12</f>
        <v>4.0227843534372525</v>
      </c>
      <c r="J45" s="70">
        <f t="shared" si="8"/>
        <v>24.495927353437253</v>
      </c>
      <c r="K45" s="70">
        <f>'Region C -constants 1'!$Z12</f>
        <v>3.9380098286782754</v>
      </c>
      <c r="L45" s="70">
        <f t="shared" si="9"/>
        <v>24.411152828678276</v>
      </c>
      <c r="M45" s="68" t="e">
        <f>#REF!</f>
        <v>#REF!</v>
      </c>
      <c r="N45" s="69" t="e">
        <f>#REF!</f>
        <v>#REF!</v>
      </c>
      <c r="O45" s="70" t="e">
        <f>#REF!</f>
        <v>#REF!</v>
      </c>
      <c r="P45" s="70" t="e">
        <f t="shared" si="10"/>
        <v>#REF!</v>
      </c>
      <c r="Q45" s="70" t="e">
        <f>#REF!</f>
        <v>#REF!</v>
      </c>
      <c r="R45" s="70" t="e">
        <f t="shared" si="11"/>
        <v>#REF!</v>
      </c>
      <c r="S45" s="68" t="e">
        <f>#REF!</f>
        <v>#REF!</v>
      </c>
      <c r="T45" s="69" t="e">
        <f>#REF!</f>
        <v>#REF!</v>
      </c>
      <c r="U45" s="70" t="e">
        <f>#REF!</f>
        <v>#REF!</v>
      </c>
      <c r="V45" s="70" t="e">
        <f t="shared" si="12"/>
        <v>#REF!</v>
      </c>
      <c r="W45" s="70" t="e">
        <f>#REF!</f>
        <v>#REF!</v>
      </c>
      <c r="X45" s="70" t="e">
        <f t="shared" si="13"/>
        <v>#REF!</v>
      </c>
      <c r="Y45" s="68" t="e">
        <f>#REF!</f>
        <v>#REF!</v>
      </c>
      <c r="Z45" s="69" t="e">
        <f>#REF!</f>
        <v>#REF!</v>
      </c>
      <c r="AA45" s="70" t="e">
        <f>#REF!</f>
        <v>#REF!</v>
      </c>
      <c r="AB45" s="70" t="e">
        <f t="shared" si="14"/>
        <v>#REF!</v>
      </c>
      <c r="AC45" s="70" t="e">
        <f>#REF!</f>
        <v>#REF!</v>
      </c>
      <c r="AD45" s="71" t="e">
        <f t="shared" si="15"/>
        <v>#REF!</v>
      </c>
      <c r="AJ45" s="66"/>
      <c r="AK45" s="66"/>
      <c r="AL45" s="66"/>
    </row>
    <row r="46" spans="2:38" x14ac:dyDescent="0.25">
      <c r="B46" s="138"/>
      <c r="C46" s="72">
        <f>'Region C -constants 1'!F13</f>
        <v>91.5</v>
      </c>
      <c r="D46" s="105">
        <f>'Region C -constants 1'!G13</f>
        <v>815.98253275109175</v>
      </c>
      <c r="E46" s="69">
        <f>'Region C -constants 1'!N13</f>
        <v>0.40183192007904489</v>
      </c>
      <c r="F46" s="79">
        <f>'Region C -constants 1'!$W13</f>
        <v>0.40024523111296673</v>
      </c>
      <c r="G46" s="68">
        <f>'Region C -constants 1'!$P13</f>
        <v>7.418369362700683E-3</v>
      </c>
      <c r="H46" s="69">
        <f>'Region C -constants 1'!$Y13</f>
        <v>1.6643832351183718E-2</v>
      </c>
      <c r="I46" s="70">
        <f>'Region C -constants 1'!$Q13</f>
        <v>5.070641338628092</v>
      </c>
      <c r="J46" s="70">
        <f t="shared" si="8"/>
        <v>25.543784338628093</v>
      </c>
      <c r="K46" s="70">
        <f>'Region C -constants 1'!$Z13</f>
        <v>4.9553230512720532</v>
      </c>
      <c r="L46" s="70">
        <f t="shared" si="9"/>
        <v>25.428466051272054</v>
      </c>
      <c r="M46" s="68" t="e">
        <f>#REF!</f>
        <v>#REF!</v>
      </c>
      <c r="N46" s="69" t="e">
        <f>#REF!</f>
        <v>#REF!</v>
      </c>
      <c r="O46" s="70" t="e">
        <f>#REF!</f>
        <v>#REF!</v>
      </c>
      <c r="P46" s="70" t="e">
        <f t="shared" si="10"/>
        <v>#REF!</v>
      </c>
      <c r="Q46" s="70" t="e">
        <f>#REF!</f>
        <v>#REF!</v>
      </c>
      <c r="R46" s="70" t="e">
        <f t="shared" si="11"/>
        <v>#REF!</v>
      </c>
      <c r="S46" s="68" t="e">
        <f>#REF!</f>
        <v>#REF!</v>
      </c>
      <c r="T46" s="69" t="e">
        <f>#REF!</f>
        <v>#REF!</v>
      </c>
      <c r="U46" s="70" t="e">
        <f>#REF!</f>
        <v>#REF!</v>
      </c>
      <c r="V46" s="70" t="e">
        <f t="shared" si="12"/>
        <v>#REF!</v>
      </c>
      <c r="W46" s="70" t="e">
        <f>#REF!</f>
        <v>#REF!</v>
      </c>
      <c r="X46" s="70" t="e">
        <f t="shared" si="13"/>
        <v>#REF!</v>
      </c>
      <c r="Y46" s="68" t="e">
        <f>#REF!</f>
        <v>#REF!</v>
      </c>
      <c r="Z46" s="69" t="e">
        <f>#REF!</f>
        <v>#REF!</v>
      </c>
      <c r="AA46" s="70" t="e">
        <f>#REF!</f>
        <v>#REF!</v>
      </c>
      <c r="AB46" s="70" t="e">
        <f t="shared" si="14"/>
        <v>#REF!</v>
      </c>
      <c r="AC46" s="70" t="e">
        <f>#REF!</f>
        <v>#REF!</v>
      </c>
      <c r="AD46" s="71" t="e">
        <f t="shared" si="15"/>
        <v>#REF!</v>
      </c>
      <c r="AJ46" s="66"/>
      <c r="AK46" s="66"/>
      <c r="AL46" s="66"/>
    </row>
    <row r="47" spans="2:38" x14ac:dyDescent="0.25">
      <c r="B47" s="138"/>
      <c r="C47" s="72">
        <f>'Region C -constants 1'!F14</f>
        <v>106.5</v>
      </c>
      <c r="D47" s="105">
        <f>'Region C -constants 1'!G14</f>
        <v>818.60262008733628</v>
      </c>
      <c r="E47" s="69">
        <f>'Region C -constants 1'!N14</f>
        <v>0.4048400186908378</v>
      </c>
      <c r="F47" s="79">
        <f>'Region C -constants 1'!$W14</f>
        <v>0.4028244948690598</v>
      </c>
      <c r="G47" s="68">
        <f>'Region C -constants 1'!$P14</f>
        <v>8.2871823259981214E-3</v>
      </c>
      <c r="H47" s="69">
        <f>'Region C -constants 1'!$Y14</f>
        <v>2.0006013689764512E-2</v>
      </c>
      <c r="I47" s="70">
        <f>'Region C -constants 1'!$Q14</f>
        <v>3.4823792159255706</v>
      </c>
      <c r="J47" s="70">
        <f t="shared" si="8"/>
        <v>23.955522215925569</v>
      </c>
      <c r="K47" s="70">
        <f>'Region C -constants 1'!$Z14</f>
        <v>3.3827691493335563</v>
      </c>
      <c r="L47" s="70">
        <f t="shared" si="9"/>
        <v>23.855912149333555</v>
      </c>
      <c r="M47" s="68" t="e">
        <f>#REF!</f>
        <v>#REF!</v>
      </c>
      <c r="N47" s="69" t="e">
        <f>#REF!</f>
        <v>#REF!</v>
      </c>
      <c r="O47" s="70" t="e">
        <f>#REF!</f>
        <v>#REF!</v>
      </c>
      <c r="P47" s="70" t="e">
        <f t="shared" si="10"/>
        <v>#REF!</v>
      </c>
      <c r="Q47" s="70" t="e">
        <f>#REF!</f>
        <v>#REF!</v>
      </c>
      <c r="R47" s="70" t="e">
        <f t="shared" si="11"/>
        <v>#REF!</v>
      </c>
      <c r="S47" s="68" t="e">
        <f>#REF!</f>
        <v>#REF!</v>
      </c>
      <c r="T47" s="69" t="e">
        <f>#REF!</f>
        <v>#REF!</v>
      </c>
      <c r="U47" s="70" t="e">
        <f>#REF!</f>
        <v>#REF!</v>
      </c>
      <c r="V47" s="70" t="e">
        <f t="shared" si="12"/>
        <v>#REF!</v>
      </c>
      <c r="W47" s="70" t="e">
        <f>#REF!</f>
        <v>#REF!</v>
      </c>
      <c r="X47" s="70" t="e">
        <f t="shared" si="13"/>
        <v>#REF!</v>
      </c>
      <c r="Y47" s="68" t="e">
        <f>#REF!</f>
        <v>#REF!</v>
      </c>
      <c r="Z47" s="69" t="e">
        <f>#REF!</f>
        <v>#REF!</v>
      </c>
      <c r="AA47" s="70" t="e">
        <f>#REF!</f>
        <v>#REF!</v>
      </c>
      <c r="AB47" s="70" t="e">
        <f t="shared" si="14"/>
        <v>#REF!</v>
      </c>
      <c r="AC47" s="70" t="e">
        <f>#REF!</f>
        <v>#REF!</v>
      </c>
      <c r="AD47" s="71" t="e">
        <f t="shared" si="15"/>
        <v>#REF!</v>
      </c>
      <c r="AJ47" s="66"/>
      <c r="AK47" s="66"/>
      <c r="AL47" s="66"/>
    </row>
    <row r="48" spans="2:38" x14ac:dyDescent="0.25">
      <c r="B48" s="138"/>
      <c r="C48" s="72">
        <f>'Region C -constants 1'!F15</f>
        <v>108.5</v>
      </c>
      <c r="D48" s="105">
        <f>'Region C -constants 1'!G15</f>
        <v>818.95196506550224</v>
      </c>
      <c r="E48" s="69">
        <f>'Region C -constants 1'!N15</f>
        <v>0.40426049613571369</v>
      </c>
      <c r="F48" s="79">
        <f>'Region C -constants 1'!$W15</f>
        <v>0.40310264202532975</v>
      </c>
      <c r="G48" s="68">
        <f>'Region C -constants 1'!$P15</f>
        <v>1.1587494483975114E-2</v>
      </c>
      <c r="H48" s="69">
        <f>'Region C -constants 1'!$Y15</f>
        <v>1.8319589097207434E-2</v>
      </c>
      <c r="I48" s="70">
        <f>'Region C -constants 1'!$Q15</f>
        <v>0.81409523277427576</v>
      </c>
      <c r="J48" s="70">
        <f t="shared" si="8"/>
        <v>21.287238232774275</v>
      </c>
      <c r="K48" s="70">
        <f>'Region C -constants 1'!$Z15</f>
        <v>0.80063104354781112</v>
      </c>
      <c r="L48" s="70">
        <f t="shared" si="9"/>
        <v>21.27377404354781</v>
      </c>
      <c r="M48" s="68" t="e">
        <f>#REF!</f>
        <v>#REF!</v>
      </c>
      <c r="N48" s="69" t="e">
        <f>#REF!</f>
        <v>#REF!</v>
      </c>
      <c r="O48" s="70" t="e">
        <f>#REF!</f>
        <v>#REF!</v>
      </c>
      <c r="P48" s="70" t="e">
        <f t="shared" si="10"/>
        <v>#REF!</v>
      </c>
      <c r="Q48" s="70" t="e">
        <f>#REF!</f>
        <v>#REF!</v>
      </c>
      <c r="R48" s="70" t="e">
        <f t="shared" si="11"/>
        <v>#REF!</v>
      </c>
      <c r="S48" s="68" t="e">
        <f>#REF!</f>
        <v>#REF!</v>
      </c>
      <c r="T48" s="69" t="e">
        <f>#REF!</f>
        <v>#REF!</v>
      </c>
      <c r="U48" s="70" t="e">
        <f>#REF!</f>
        <v>#REF!</v>
      </c>
      <c r="V48" s="70" t="e">
        <f t="shared" si="12"/>
        <v>#REF!</v>
      </c>
      <c r="W48" s="70" t="e">
        <f>#REF!</f>
        <v>#REF!</v>
      </c>
      <c r="X48" s="70" t="e">
        <f t="shared" si="13"/>
        <v>#REF!</v>
      </c>
      <c r="Y48" s="68" t="e">
        <f>#REF!</f>
        <v>#REF!</v>
      </c>
      <c r="Z48" s="69" t="e">
        <f>#REF!</f>
        <v>#REF!</v>
      </c>
      <c r="AA48" s="70" t="e">
        <f>#REF!</f>
        <v>#REF!</v>
      </c>
      <c r="AB48" s="70" t="e">
        <f t="shared" si="14"/>
        <v>#REF!</v>
      </c>
      <c r="AC48" s="70" t="e">
        <f>#REF!</f>
        <v>#REF!</v>
      </c>
      <c r="AD48" s="71" t="e">
        <f t="shared" si="15"/>
        <v>#REF!</v>
      </c>
      <c r="AJ48" s="66"/>
      <c r="AK48" s="66"/>
      <c r="AL48" s="66"/>
    </row>
    <row r="49" spans="2:38" x14ac:dyDescent="0.25">
      <c r="B49" s="138"/>
      <c r="C49" s="72">
        <f>'Region C -constants 1'!F16</f>
        <v>110.5</v>
      </c>
      <c r="D49" s="105">
        <f>'Region C -constants 1'!G16</f>
        <v>819.30131004366808</v>
      </c>
      <c r="E49" s="69">
        <f>'Region C -constants 1'!N16</f>
        <v>0.40556784694565756</v>
      </c>
      <c r="F49" s="79">
        <f>'Region C -constants 1'!$W16</f>
        <v>0.40350943963831526</v>
      </c>
      <c r="G49" s="68">
        <f>'Region C -constants 1'!$P16</f>
        <v>8.7687197312137366E-3</v>
      </c>
      <c r="H49" s="69">
        <f>'Region C -constants 1'!$Y16</f>
        <v>2.0736887932475412E-2</v>
      </c>
      <c r="I49" s="70">
        <f>'Region C -constants 1'!$Q16</f>
        <v>0.8210454547852345</v>
      </c>
      <c r="J49" s="70">
        <f t="shared" si="8"/>
        <v>21.294188454785235</v>
      </c>
      <c r="K49" s="70">
        <f>'Region C -constants 1'!$Z16</f>
        <v>0.79710911838271115</v>
      </c>
      <c r="L49" s="70">
        <f t="shared" si="9"/>
        <v>21.270252118382711</v>
      </c>
      <c r="M49" s="68" t="e">
        <f>#REF!</f>
        <v>#REF!</v>
      </c>
      <c r="N49" s="69" t="e">
        <f>#REF!</f>
        <v>#REF!</v>
      </c>
      <c r="O49" s="70" t="e">
        <f>#REF!</f>
        <v>#REF!</v>
      </c>
      <c r="P49" s="70" t="e">
        <f t="shared" si="10"/>
        <v>#REF!</v>
      </c>
      <c r="Q49" s="70" t="e">
        <f>#REF!</f>
        <v>#REF!</v>
      </c>
      <c r="R49" s="70" t="e">
        <f t="shared" si="11"/>
        <v>#REF!</v>
      </c>
      <c r="S49" s="68" t="e">
        <f>#REF!</f>
        <v>#REF!</v>
      </c>
      <c r="T49" s="69" t="e">
        <f>#REF!</f>
        <v>#REF!</v>
      </c>
      <c r="U49" s="70" t="e">
        <f>#REF!</f>
        <v>#REF!</v>
      </c>
      <c r="V49" s="70" t="e">
        <f t="shared" si="12"/>
        <v>#REF!</v>
      </c>
      <c r="W49" s="70" t="e">
        <f>#REF!</f>
        <v>#REF!</v>
      </c>
      <c r="X49" s="70" t="e">
        <f t="shared" si="13"/>
        <v>#REF!</v>
      </c>
      <c r="Y49" s="68" t="e">
        <f>#REF!</f>
        <v>#REF!</v>
      </c>
      <c r="Z49" s="69" t="e">
        <f>#REF!</f>
        <v>#REF!</v>
      </c>
      <c r="AA49" s="70" t="e">
        <f>#REF!</f>
        <v>#REF!</v>
      </c>
      <c r="AB49" s="70" t="e">
        <f t="shared" si="14"/>
        <v>#REF!</v>
      </c>
      <c r="AC49" s="70" t="e">
        <f>#REF!</f>
        <v>#REF!</v>
      </c>
      <c r="AD49" s="71" t="e">
        <f t="shared" si="15"/>
        <v>#REF!</v>
      </c>
      <c r="AJ49" s="66"/>
      <c r="AK49" s="66"/>
      <c r="AL49" s="66"/>
    </row>
    <row r="50" spans="2:38" ht="15.75" thickBot="1" x14ac:dyDescent="0.3">
      <c r="B50" s="139"/>
      <c r="C50" s="73">
        <f>'Region C -constants 1'!F17</f>
        <v>112.5</v>
      </c>
      <c r="D50" s="106">
        <f>'Region C -constants 1'!G17</f>
        <v>819.65065502183404</v>
      </c>
      <c r="E50" s="69">
        <f>'Region C -constants 1'!N17</f>
        <v>0.40640347941433719</v>
      </c>
      <c r="F50" s="79">
        <f>'Region C -constants 1'!$W17</f>
        <v>0.40340163542446084</v>
      </c>
      <c r="G50" s="68">
        <f>'Region C -constants 1'!$P17</f>
        <v>6.3185086439267457E-3</v>
      </c>
      <c r="H50" s="69">
        <f>'Region C -constants 1'!$Y17</f>
        <v>2.377208727077923E-2</v>
      </c>
      <c r="I50" s="77">
        <f>'Region C -constants 1'!$Q17</f>
        <v>1.2408880401984757</v>
      </c>
      <c r="J50" s="77">
        <f t="shared" si="8"/>
        <v>21.714031040198478</v>
      </c>
      <c r="K50" s="77">
        <f>'Region C -constants 1'!$Z17</f>
        <v>1.1885273043179183</v>
      </c>
      <c r="L50" s="77">
        <f t="shared" si="9"/>
        <v>21.661670304317919</v>
      </c>
      <c r="M50" s="75" t="e">
        <f>#REF!</f>
        <v>#REF!</v>
      </c>
      <c r="N50" s="76" t="e">
        <f>#REF!</f>
        <v>#REF!</v>
      </c>
      <c r="O50" s="77" t="e">
        <f>#REF!</f>
        <v>#REF!</v>
      </c>
      <c r="P50" s="77" t="e">
        <f t="shared" si="10"/>
        <v>#REF!</v>
      </c>
      <c r="Q50" s="77" t="e">
        <f>#REF!</f>
        <v>#REF!</v>
      </c>
      <c r="R50" s="77" t="e">
        <f t="shared" si="11"/>
        <v>#REF!</v>
      </c>
      <c r="S50" s="75" t="e">
        <f>#REF!</f>
        <v>#REF!</v>
      </c>
      <c r="T50" s="76" t="e">
        <f>#REF!</f>
        <v>#REF!</v>
      </c>
      <c r="U50" s="77" t="e">
        <f>#REF!</f>
        <v>#REF!</v>
      </c>
      <c r="V50" s="77" t="e">
        <f t="shared" si="12"/>
        <v>#REF!</v>
      </c>
      <c r="W50" s="77" t="e">
        <f>#REF!</f>
        <v>#REF!</v>
      </c>
      <c r="X50" s="77" t="e">
        <f t="shared" si="13"/>
        <v>#REF!</v>
      </c>
      <c r="Y50" s="75" t="e">
        <f>#REF!</f>
        <v>#REF!</v>
      </c>
      <c r="Z50" s="76" t="e">
        <f>#REF!</f>
        <v>#REF!</v>
      </c>
      <c r="AA50" s="77" t="e">
        <f>#REF!</f>
        <v>#REF!</v>
      </c>
      <c r="AB50" s="77" t="e">
        <f t="shared" si="14"/>
        <v>#REF!</v>
      </c>
      <c r="AC50" s="77" t="e">
        <f>#REF!</f>
        <v>#REF!</v>
      </c>
      <c r="AD50" s="74" t="e">
        <f t="shared" si="15"/>
        <v>#REF!</v>
      </c>
      <c r="AJ50" s="66"/>
      <c r="AK50" s="66"/>
      <c r="AL50" s="66"/>
    </row>
    <row r="51" spans="2:38" ht="18.75" thickTop="1" x14ac:dyDescent="0.35">
      <c r="B51" s="138" t="s">
        <v>40</v>
      </c>
      <c r="C51" s="81"/>
      <c r="D51" s="109"/>
      <c r="E51" s="110"/>
      <c r="F51" s="83"/>
      <c r="G51" s="128" t="s">
        <v>62</v>
      </c>
      <c r="H51" s="129"/>
      <c r="I51" s="113">
        <f>'Region D -constants 1'!$H$21</f>
        <v>-20.393099665648815</v>
      </c>
      <c r="J51" s="113"/>
      <c r="K51" s="121"/>
      <c r="L51" s="121"/>
      <c r="M51" s="140" t="s">
        <v>65</v>
      </c>
      <c r="N51" s="141"/>
      <c r="O51" s="113" t="e">
        <f>#REF!</f>
        <v>#REF!</v>
      </c>
      <c r="P51" s="113"/>
      <c r="Q51" s="121"/>
      <c r="R51" s="121"/>
      <c r="S51" s="128" t="s">
        <v>62</v>
      </c>
      <c r="T51" s="129"/>
      <c r="U51" s="113" t="e">
        <f>#REF!</f>
        <v>#REF!</v>
      </c>
      <c r="V51" s="113"/>
      <c r="W51" s="121"/>
      <c r="X51" s="121"/>
      <c r="Y51" s="128" t="s">
        <v>62</v>
      </c>
      <c r="Z51" s="129"/>
      <c r="AA51" s="113" t="e">
        <f>#REF!</f>
        <v>#REF!</v>
      </c>
      <c r="AB51" s="113"/>
      <c r="AC51" s="121"/>
      <c r="AD51" s="87"/>
      <c r="AJ51" s="66"/>
      <c r="AK51" s="66"/>
      <c r="AL51" s="66"/>
    </row>
    <row r="52" spans="2:38" ht="18" x14ac:dyDescent="0.35">
      <c r="B52" s="138"/>
      <c r="C52" s="82"/>
      <c r="D52" s="109"/>
      <c r="E52" s="110"/>
      <c r="F52" s="83"/>
      <c r="G52" s="128" t="s">
        <v>64</v>
      </c>
      <c r="H52" s="129"/>
      <c r="I52" s="91">
        <f>'Region D -constants 1'!$H$22</f>
        <v>-20.448124424239388</v>
      </c>
      <c r="J52" s="91"/>
      <c r="K52" s="121"/>
      <c r="L52" s="121"/>
      <c r="M52" s="128" t="s">
        <v>66</v>
      </c>
      <c r="N52" s="129"/>
      <c r="O52" s="91" t="e">
        <f>#REF!</f>
        <v>#REF!</v>
      </c>
      <c r="P52" s="91"/>
      <c r="Q52" s="121"/>
      <c r="R52" s="121"/>
      <c r="S52" s="128" t="s">
        <v>64</v>
      </c>
      <c r="T52" s="129"/>
      <c r="U52" s="113" t="e">
        <f>#REF!</f>
        <v>#REF!</v>
      </c>
      <c r="V52" s="91"/>
      <c r="W52" s="121"/>
      <c r="X52" s="121"/>
      <c r="Y52" s="128" t="s">
        <v>64</v>
      </c>
      <c r="Z52" s="129"/>
      <c r="AA52" s="91" t="e">
        <f>#REF!</f>
        <v>#REF!</v>
      </c>
      <c r="AB52" s="91"/>
      <c r="AC52" s="121"/>
      <c r="AD52" s="87"/>
      <c r="AJ52" s="66"/>
      <c r="AK52" s="66"/>
      <c r="AL52" s="66"/>
    </row>
    <row r="53" spans="2:38" ht="18" x14ac:dyDescent="0.35">
      <c r="B53" s="138"/>
      <c r="C53" s="82"/>
      <c r="D53" s="86"/>
      <c r="E53" s="90"/>
      <c r="F53" s="83"/>
      <c r="G53" s="128" t="s">
        <v>63</v>
      </c>
      <c r="H53" s="129"/>
      <c r="I53" s="111">
        <v>-20.437694</v>
      </c>
      <c r="J53" s="111"/>
      <c r="K53" s="121"/>
      <c r="L53" s="121"/>
      <c r="M53" s="128" t="s">
        <v>67</v>
      </c>
      <c r="N53" s="129"/>
      <c r="O53" s="111">
        <v>-24.026812</v>
      </c>
      <c r="P53" s="111"/>
      <c r="Q53" s="121"/>
      <c r="R53" s="121"/>
      <c r="S53" s="128" t="s">
        <v>63</v>
      </c>
      <c r="T53" s="129"/>
      <c r="U53" s="111">
        <v>-30.582288999999999</v>
      </c>
      <c r="V53" s="111"/>
      <c r="W53" s="121"/>
      <c r="X53" s="121"/>
      <c r="Y53" s="128" t="s">
        <v>63</v>
      </c>
      <c r="Z53" s="129"/>
      <c r="AA53" s="111">
        <v>-17.470794999999999</v>
      </c>
      <c r="AB53" s="111"/>
      <c r="AC53" s="121"/>
      <c r="AD53" s="87"/>
      <c r="AJ53" s="66"/>
      <c r="AK53" s="66"/>
      <c r="AL53" s="66"/>
    </row>
    <row r="54" spans="2:38" ht="20.25" x14ac:dyDescent="0.35">
      <c r="B54" s="138"/>
      <c r="C54" s="82"/>
      <c r="D54" s="101" t="s">
        <v>56</v>
      </c>
      <c r="E54" s="102">
        <f>'Region D -constants 1'!$H$19</f>
        <v>0.39426172904103435</v>
      </c>
      <c r="F54" s="83"/>
      <c r="G54" s="128" t="s">
        <v>57</v>
      </c>
      <c r="H54" s="129"/>
      <c r="I54" s="111">
        <v>0.39426140614737942</v>
      </c>
      <c r="J54" s="111"/>
      <c r="K54" s="121"/>
      <c r="L54" s="121"/>
      <c r="M54" s="128" t="s">
        <v>57</v>
      </c>
      <c r="N54" s="129"/>
      <c r="O54" s="111">
        <v>0.39426098397650705</v>
      </c>
      <c r="P54" s="111"/>
      <c r="Q54" s="121"/>
      <c r="R54" s="121"/>
      <c r="S54" s="128" t="s">
        <v>57</v>
      </c>
      <c r="T54" s="129"/>
      <c r="U54" s="111">
        <v>0.39426354357430249</v>
      </c>
      <c r="V54" s="111"/>
      <c r="W54" s="121"/>
      <c r="X54" s="121"/>
      <c r="Y54" s="128" t="s">
        <v>57</v>
      </c>
      <c r="Z54" s="129"/>
      <c r="AA54" s="111">
        <v>0.39426565020901688</v>
      </c>
      <c r="AB54" s="111"/>
      <c r="AC54" s="121"/>
      <c r="AD54" s="87"/>
      <c r="AJ54" s="66"/>
      <c r="AK54" s="66"/>
      <c r="AL54" s="66"/>
    </row>
    <row r="55" spans="2:38" ht="20.25" thickBot="1" x14ac:dyDescent="0.4">
      <c r="B55" s="138"/>
      <c r="C55" s="84"/>
      <c r="D55" s="103" t="s">
        <v>49</v>
      </c>
      <c r="E55" s="102">
        <f>'Region D -constants 1'!$H$20</f>
        <v>1.9463788828987583E-2</v>
      </c>
      <c r="F55" s="85"/>
      <c r="G55" s="130" t="s">
        <v>69</v>
      </c>
      <c r="H55" s="131"/>
      <c r="I55" s="115">
        <f>(3-$E54-3+I54)/($E55)</f>
        <v>-1.658945531198457E-5</v>
      </c>
      <c r="J55" s="116"/>
      <c r="K55" s="122"/>
      <c r="L55" s="122"/>
      <c r="M55" s="130" t="s">
        <v>69</v>
      </c>
      <c r="N55" s="131"/>
      <c r="O55" s="115">
        <f>(3-$E54-3+O54)/($E55)</f>
        <v>-3.8279521726134487E-5</v>
      </c>
      <c r="P55" s="116"/>
      <c r="Q55" s="122"/>
      <c r="R55" s="122"/>
      <c r="S55" s="130" t="s">
        <v>69</v>
      </c>
      <c r="T55" s="131"/>
      <c r="U55" s="115">
        <f>(3-$E54-3+U54)/($E55)</f>
        <v>9.3226107415573077E-5</v>
      </c>
      <c r="V55" s="116"/>
      <c r="W55" s="122"/>
      <c r="X55" s="122"/>
      <c r="Y55" s="130" t="s">
        <v>69</v>
      </c>
      <c r="Z55" s="131"/>
      <c r="AA55" s="115">
        <f>(3-$E54-3+AA54)/($E55)</f>
        <v>2.0145964472442657E-4</v>
      </c>
      <c r="AB55" s="116"/>
      <c r="AC55" s="122"/>
      <c r="AD55" s="89"/>
      <c r="AJ55" s="66"/>
      <c r="AK55" s="66"/>
      <c r="AL55" s="66"/>
    </row>
    <row r="56" spans="2:38" ht="17.25" thickTop="1" thickBot="1" x14ac:dyDescent="0.3">
      <c r="B56" s="138"/>
      <c r="C56" s="63" t="s">
        <v>48</v>
      </c>
      <c r="D56" s="65" t="s">
        <v>50</v>
      </c>
      <c r="E56" s="65" t="s">
        <v>24</v>
      </c>
      <c r="F56" s="64" t="s">
        <v>51</v>
      </c>
      <c r="G56" s="63" t="s">
        <v>52</v>
      </c>
      <c r="H56" s="65" t="s">
        <v>53</v>
      </c>
      <c r="I56" s="65" t="s">
        <v>54</v>
      </c>
      <c r="J56" s="65"/>
      <c r="K56" s="65" t="s">
        <v>55</v>
      </c>
      <c r="L56" s="65"/>
      <c r="M56" s="63" t="s">
        <v>52</v>
      </c>
      <c r="N56" s="65" t="s">
        <v>53</v>
      </c>
      <c r="O56" s="65" t="s">
        <v>54</v>
      </c>
      <c r="P56" s="65"/>
      <c r="Q56" s="65" t="s">
        <v>55</v>
      </c>
      <c r="R56" s="65"/>
      <c r="S56" s="63" t="s">
        <v>52</v>
      </c>
      <c r="T56" s="65" t="s">
        <v>53</v>
      </c>
      <c r="U56" s="65" t="s">
        <v>54</v>
      </c>
      <c r="V56" s="65"/>
      <c r="W56" s="65" t="s">
        <v>55</v>
      </c>
      <c r="X56" s="65"/>
      <c r="Y56" s="63" t="s">
        <v>52</v>
      </c>
      <c r="Z56" s="65" t="s">
        <v>53</v>
      </c>
      <c r="AA56" s="65" t="s">
        <v>54</v>
      </c>
      <c r="AB56" s="65"/>
      <c r="AC56" s="65" t="s">
        <v>55</v>
      </c>
      <c r="AD56" s="64"/>
      <c r="AJ56" s="66"/>
      <c r="AK56" s="66"/>
      <c r="AL56" s="66"/>
    </row>
    <row r="57" spans="2:38" ht="15.75" thickTop="1" x14ac:dyDescent="0.25">
      <c r="B57" s="138"/>
      <c r="C57" s="67">
        <f>'Region D -constants 1'!F2</f>
        <v>2</v>
      </c>
      <c r="D57" s="104">
        <f>'Region D -constants 1'!G2</f>
        <v>790.69868995633192</v>
      </c>
      <c r="E57" s="69">
        <f>'Region D -constants 1'!$N2</f>
        <v>0.3994601431053863</v>
      </c>
      <c r="F57" s="79">
        <f>'Region D -constants 1'!$W2</f>
        <v>0.39470007620713476</v>
      </c>
      <c r="G57" s="68">
        <f>'Region D -constants 1'!$P2</f>
        <v>-4.7159146680592789E-2</v>
      </c>
      <c r="H57" s="69">
        <f>'Region D -constants 1'!$Y2</f>
        <v>-1.9482757715044541E-2</v>
      </c>
      <c r="I57" s="70">
        <f>'Region D -constants 1'!$T2</f>
        <v>-21.067666546111479</v>
      </c>
      <c r="J57" s="70">
        <f>I57-I$53</f>
        <v>-0.62997254611147824</v>
      </c>
      <c r="K57" s="70">
        <f>'Region D -constants 1'!$AC2</f>
        <v>-20.75008522476649</v>
      </c>
      <c r="L57" s="70">
        <f>K57-I$53</f>
        <v>-0.31239122476648973</v>
      </c>
      <c r="M57" s="68" t="e">
        <f>#REF!</f>
        <v>#REF!</v>
      </c>
      <c r="N57" s="69" t="e">
        <f>#REF!</f>
        <v>#REF!</v>
      </c>
      <c r="O57" s="70" t="e">
        <f>#REF!</f>
        <v>#REF!</v>
      </c>
      <c r="P57" s="70" t="e">
        <f>O57-O$53</f>
        <v>#REF!</v>
      </c>
      <c r="Q57" s="70" t="e">
        <f>#REF!</f>
        <v>#REF!</v>
      </c>
      <c r="R57" s="70" t="e">
        <f>Q57-O$53</f>
        <v>#REF!</v>
      </c>
      <c r="S57" s="68" t="e">
        <f>#REF!</f>
        <v>#REF!</v>
      </c>
      <c r="T57" s="69" t="e">
        <f>#REF!</f>
        <v>#REF!</v>
      </c>
      <c r="U57" s="70" t="e">
        <f>#REF!</f>
        <v>#REF!</v>
      </c>
      <c r="V57" s="70" t="e">
        <f>U57-U$53</f>
        <v>#REF!</v>
      </c>
      <c r="W57" s="70" t="e">
        <f>#REF!</f>
        <v>#REF!</v>
      </c>
      <c r="X57" s="70" t="e">
        <f>W57-U$53</f>
        <v>#REF!</v>
      </c>
      <c r="Y57" s="68" t="e">
        <f>#REF!</f>
        <v>#REF!</v>
      </c>
      <c r="Z57" s="69" t="e">
        <f>#REF!</f>
        <v>#REF!</v>
      </c>
      <c r="AA57" s="70" t="e">
        <f>#REF!</f>
        <v>#REF!</v>
      </c>
      <c r="AB57" s="70" t="e">
        <f>AA57-AA$53</f>
        <v>#REF!</v>
      </c>
      <c r="AC57" s="70" t="e">
        <f>#REF!</f>
        <v>#REF!</v>
      </c>
      <c r="AD57" s="71" t="e">
        <f>AC57-AA$53</f>
        <v>#REF!</v>
      </c>
      <c r="AJ57" s="66"/>
      <c r="AK57" s="66"/>
      <c r="AL57" s="66"/>
    </row>
    <row r="58" spans="2:38" x14ac:dyDescent="0.25">
      <c r="B58" s="138"/>
      <c r="C58" s="72">
        <f>'Region D -constants 1'!F3</f>
        <v>4</v>
      </c>
      <c r="D58" s="105">
        <f>'Region D -constants 1'!G3</f>
        <v>791.39737991266372</v>
      </c>
      <c r="E58" s="69">
        <f>'Region D -constants 1'!$N3</f>
        <v>0.39995211218956245</v>
      </c>
      <c r="F58" s="79">
        <f>'Region D -constants 1'!$W3</f>
        <v>0.39332661366905358</v>
      </c>
      <c r="G58" s="68">
        <f>'Region D -constants 1'!$P3</f>
        <v>-5.0903430489584955E-2</v>
      </c>
      <c r="H58" s="69">
        <f>'Region D -constants 1'!$Y3</f>
        <v>-1.2380889091769098E-2</v>
      </c>
      <c r="I58" s="70">
        <f>'Region D -constants 1'!$T3</f>
        <v>-21.101742519222714</v>
      </c>
      <c r="J58" s="70">
        <f t="shared" ref="J58:J72" si="16">I58-I$53</f>
        <v>-0.66404851922271391</v>
      </c>
      <c r="K58" s="70">
        <f>'Region D -constants 1'!$AC3</f>
        <v>-20.658014587327397</v>
      </c>
      <c r="L58" s="70">
        <f t="shared" ref="L58:L72" si="17">K58-I$53</f>
        <v>-0.22032058732739657</v>
      </c>
      <c r="M58" s="68" t="e">
        <f>#REF!</f>
        <v>#REF!</v>
      </c>
      <c r="N58" s="69" t="e">
        <f>#REF!</f>
        <v>#REF!</v>
      </c>
      <c r="O58" s="70" t="e">
        <f>#REF!</f>
        <v>#REF!</v>
      </c>
      <c r="P58" s="70" t="e">
        <f t="shared" ref="P58:P72" si="18">O58-O$53</f>
        <v>#REF!</v>
      </c>
      <c r="Q58" s="70" t="e">
        <f>#REF!</f>
        <v>#REF!</v>
      </c>
      <c r="R58" s="70" t="e">
        <f t="shared" ref="R58:R72" si="19">Q58-O$53</f>
        <v>#REF!</v>
      </c>
      <c r="S58" s="68" t="e">
        <f>#REF!</f>
        <v>#REF!</v>
      </c>
      <c r="T58" s="69" t="e">
        <f>#REF!</f>
        <v>#REF!</v>
      </c>
      <c r="U58" s="70" t="e">
        <f>#REF!</f>
        <v>#REF!</v>
      </c>
      <c r="V58" s="70" t="e">
        <f t="shared" ref="V58:V72" si="20">U58-U$53</f>
        <v>#REF!</v>
      </c>
      <c r="W58" s="70" t="e">
        <f>#REF!</f>
        <v>#REF!</v>
      </c>
      <c r="X58" s="70" t="e">
        <f t="shared" ref="X58:X72" si="21">W58-U$53</f>
        <v>#REF!</v>
      </c>
      <c r="Y58" s="68" t="e">
        <f>#REF!</f>
        <v>#REF!</v>
      </c>
      <c r="Z58" s="69" t="e">
        <f>#REF!</f>
        <v>#REF!</v>
      </c>
      <c r="AA58" s="70" t="e">
        <f>#REF!</f>
        <v>#REF!</v>
      </c>
      <c r="AB58" s="70" t="e">
        <f t="shared" ref="AB58:AB72" si="22">AA58-AA$53</f>
        <v>#REF!</v>
      </c>
      <c r="AC58" s="70" t="e">
        <f>#REF!</f>
        <v>#REF!</v>
      </c>
      <c r="AD58" s="71" t="e">
        <f t="shared" ref="AD58:AD72" si="23">AC58-AA$53</f>
        <v>#REF!</v>
      </c>
      <c r="AJ58" s="66"/>
      <c r="AK58" s="66"/>
      <c r="AL58" s="66"/>
    </row>
    <row r="59" spans="2:38" x14ac:dyDescent="0.25">
      <c r="B59" s="138"/>
      <c r="C59" s="72">
        <f>'Region D -constants 1'!F4</f>
        <v>6</v>
      </c>
      <c r="D59" s="105">
        <f>'Region D -constants 1'!G4</f>
        <v>792.09606986899564</v>
      </c>
      <c r="E59" s="69">
        <f>'Region D -constants 1'!$N4</f>
        <v>0.39827846525248556</v>
      </c>
      <c r="F59" s="79">
        <f>'Region D -constants 1'!$W4</f>
        <v>0.39171729196032878</v>
      </c>
      <c r="G59" s="68">
        <f>'Region D -constants 1'!$P4</f>
        <v>-4.7833964406540253E-2</v>
      </c>
      <c r="H59" s="69">
        <f>'Region D -constants 1'!$Y4</f>
        <v>-9.6854282650001289E-3</v>
      </c>
      <c r="I59" s="70">
        <f>'Region D -constants 1'!$T4</f>
        <v>-21.064458259445821</v>
      </c>
      <c r="J59" s="70">
        <f t="shared" si="16"/>
        <v>-0.62676425944582093</v>
      </c>
      <c r="K59" s="70">
        <f>'Region D -constants 1'!$AC4</f>
        <v>-20.621079506841408</v>
      </c>
      <c r="L59" s="70">
        <f t="shared" si="17"/>
        <v>-0.18338550684140742</v>
      </c>
      <c r="M59" s="68" t="e">
        <f>#REF!</f>
        <v>#REF!</v>
      </c>
      <c r="N59" s="69" t="e">
        <f>#REF!</f>
        <v>#REF!</v>
      </c>
      <c r="O59" s="70" t="e">
        <f>#REF!</f>
        <v>#REF!</v>
      </c>
      <c r="P59" s="70" t="e">
        <f t="shared" si="18"/>
        <v>#REF!</v>
      </c>
      <c r="Q59" s="70" t="e">
        <f>#REF!</f>
        <v>#REF!</v>
      </c>
      <c r="R59" s="70" t="e">
        <f t="shared" si="19"/>
        <v>#REF!</v>
      </c>
      <c r="S59" s="68" t="e">
        <f>#REF!</f>
        <v>#REF!</v>
      </c>
      <c r="T59" s="69" t="e">
        <f>#REF!</f>
        <v>#REF!</v>
      </c>
      <c r="U59" s="70" t="e">
        <f>#REF!</f>
        <v>#REF!</v>
      </c>
      <c r="V59" s="70" t="e">
        <f t="shared" si="20"/>
        <v>#REF!</v>
      </c>
      <c r="W59" s="70" t="e">
        <f>#REF!</f>
        <v>#REF!</v>
      </c>
      <c r="X59" s="70" t="e">
        <f t="shared" si="21"/>
        <v>#REF!</v>
      </c>
      <c r="Y59" s="68" t="e">
        <f>#REF!</f>
        <v>#REF!</v>
      </c>
      <c r="Z59" s="69" t="e">
        <f>#REF!</f>
        <v>#REF!</v>
      </c>
      <c r="AA59" s="70" t="e">
        <f>#REF!</f>
        <v>#REF!</v>
      </c>
      <c r="AB59" s="70" t="e">
        <f t="shared" si="22"/>
        <v>#REF!</v>
      </c>
      <c r="AC59" s="70" t="e">
        <f>#REF!</f>
        <v>#REF!</v>
      </c>
      <c r="AD59" s="71" t="e">
        <f t="shared" si="23"/>
        <v>#REF!</v>
      </c>
      <c r="AJ59" s="66"/>
      <c r="AK59" s="66"/>
      <c r="AL59" s="66"/>
    </row>
    <row r="60" spans="2:38" x14ac:dyDescent="0.25">
      <c r="B60" s="138"/>
      <c r="C60" s="72">
        <f>'Region D -constants 1'!F5</f>
        <v>8</v>
      </c>
      <c r="D60" s="105">
        <f>'Region D -constants 1'!G5</f>
        <v>792.79475982532756</v>
      </c>
      <c r="E60" s="69">
        <f>'Region D -constants 1'!$N5</f>
        <v>0.397762672425787</v>
      </c>
      <c r="F60" s="79">
        <f>'Region D -constants 1'!$W5</f>
        <v>0.39135159133312231</v>
      </c>
      <c r="G60" s="68">
        <f>'Region D -constants 1'!$P5</f>
        <v>-4.5730812732988568E-2</v>
      </c>
      <c r="H60" s="69">
        <f>'Region D -constants 1'!$Y5</f>
        <v>-8.4549555227810269E-3</v>
      </c>
      <c r="I60" s="70">
        <f>'Region D -constants 1'!$T5</f>
        <v>-21.037045313477417</v>
      </c>
      <c r="J60" s="70">
        <f t="shared" si="16"/>
        <v>-0.59935131347741688</v>
      </c>
      <c r="K60" s="70">
        <f>'Region D -constants 1'!$AC5</f>
        <v>-20.602811371308412</v>
      </c>
      <c r="L60" s="70">
        <f t="shared" si="17"/>
        <v>-0.16511737130841198</v>
      </c>
      <c r="M60" s="68" t="e">
        <f>#REF!</f>
        <v>#REF!</v>
      </c>
      <c r="N60" s="69" t="e">
        <f>#REF!</f>
        <v>#REF!</v>
      </c>
      <c r="O60" s="70" t="e">
        <f>#REF!</f>
        <v>#REF!</v>
      </c>
      <c r="P60" s="70" t="e">
        <f t="shared" si="18"/>
        <v>#REF!</v>
      </c>
      <c r="Q60" s="70" t="e">
        <f>#REF!</f>
        <v>#REF!</v>
      </c>
      <c r="R60" s="70" t="e">
        <f t="shared" si="19"/>
        <v>#REF!</v>
      </c>
      <c r="S60" s="68" t="e">
        <f>#REF!</f>
        <v>#REF!</v>
      </c>
      <c r="T60" s="69" t="e">
        <f>#REF!</f>
        <v>#REF!</v>
      </c>
      <c r="U60" s="70" t="e">
        <f>#REF!</f>
        <v>#REF!</v>
      </c>
      <c r="V60" s="70" t="e">
        <f t="shared" si="20"/>
        <v>#REF!</v>
      </c>
      <c r="W60" s="70" t="e">
        <f>#REF!</f>
        <v>#REF!</v>
      </c>
      <c r="X60" s="70" t="e">
        <f t="shared" si="21"/>
        <v>#REF!</v>
      </c>
      <c r="Y60" s="68" t="e">
        <f>#REF!</f>
        <v>#REF!</v>
      </c>
      <c r="Z60" s="69" t="e">
        <f>#REF!</f>
        <v>#REF!</v>
      </c>
      <c r="AA60" s="70" t="e">
        <f>#REF!</f>
        <v>#REF!</v>
      </c>
      <c r="AB60" s="70" t="e">
        <f t="shared" si="22"/>
        <v>#REF!</v>
      </c>
      <c r="AC60" s="70" t="e">
        <f>#REF!</f>
        <v>#REF!</v>
      </c>
      <c r="AD60" s="71" t="e">
        <f t="shared" si="23"/>
        <v>#REF!</v>
      </c>
      <c r="AJ60" s="66"/>
      <c r="AK60" s="66"/>
      <c r="AL60" s="66"/>
    </row>
    <row r="61" spans="2:38" x14ac:dyDescent="0.25">
      <c r="B61" s="138"/>
      <c r="C61" s="72">
        <f>'Region D -constants 1'!F6</f>
        <v>21.5</v>
      </c>
      <c r="D61" s="105">
        <f>'Region D -constants 1'!G6</f>
        <v>797.51091703056773</v>
      </c>
      <c r="E61" s="69">
        <f>'Region D -constants 1'!$N6</f>
        <v>0.39384151511849919</v>
      </c>
      <c r="F61" s="79">
        <f>'Region D -constants 1'!$W6</f>
        <v>0.38921009867696332</v>
      </c>
      <c r="G61" s="68">
        <f>'Region D -constants 1'!$P6</f>
        <v>-2.9068257346003212E-2</v>
      </c>
      <c r="H61" s="69">
        <f>'Region D -constants 1'!$Y6</f>
        <v>-2.139878893073266E-3</v>
      </c>
      <c r="I61" s="70">
        <f>'Region D -constants 1'!$T6</f>
        <v>-20.826579063237919</v>
      </c>
      <c r="J61" s="70">
        <f t="shared" si="16"/>
        <v>-0.38888506323791816</v>
      </c>
      <c r="K61" s="70">
        <f>'Region D -constants 1'!$AC6</f>
        <v>-20.507997425285453</v>
      </c>
      <c r="L61" s="70">
        <f t="shared" si="17"/>
        <v>-7.0303425285452192E-2</v>
      </c>
      <c r="M61" s="68" t="e">
        <f>#REF!</f>
        <v>#REF!</v>
      </c>
      <c r="N61" s="69" t="e">
        <f>#REF!</f>
        <v>#REF!</v>
      </c>
      <c r="O61" s="70" t="e">
        <f>#REF!</f>
        <v>#REF!</v>
      </c>
      <c r="P61" s="70" t="e">
        <f t="shared" si="18"/>
        <v>#REF!</v>
      </c>
      <c r="Q61" s="70" t="e">
        <f>#REF!</f>
        <v>#REF!</v>
      </c>
      <c r="R61" s="70" t="e">
        <f t="shared" si="19"/>
        <v>#REF!</v>
      </c>
      <c r="S61" s="68" t="e">
        <f>#REF!</f>
        <v>#REF!</v>
      </c>
      <c r="T61" s="69" t="e">
        <f>#REF!</f>
        <v>#REF!</v>
      </c>
      <c r="U61" s="70" t="e">
        <f>#REF!</f>
        <v>#REF!</v>
      </c>
      <c r="V61" s="70" t="e">
        <f t="shared" si="20"/>
        <v>#REF!</v>
      </c>
      <c r="W61" s="70" t="e">
        <f>#REF!</f>
        <v>#REF!</v>
      </c>
      <c r="X61" s="70" t="e">
        <f t="shared" si="21"/>
        <v>#REF!</v>
      </c>
      <c r="Y61" s="68" t="e">
        <f>#REF!</f>
        <v>#REF!</v>
      </c>
      <c r="Z61" s="69" t="e">
        <f>#REF!</f>
        <v>#REF!</v>
      </c>
      <c r="AA61" s="70" t="e">
        <f>#REF!</f>
        <v>#REF!</v>
      </c>
      <c r="AB61" s="70" t="e">
        <f t="shared" si="22"/>
        <v>#REF!</v>
      </c>
      <c r="AC61" s="70" t="e">
        <f>#REF!</f>
        <v>#REF!</v>
      </c>
      <c r="AD61" s="71" t="e">
        <f t="shared" si="23"/>
        <v>#REF!</v>
      </c>
      <c r="AJ61" s="66"/>
      <c r="AK61" s="66"/>
      <c r="AL61" s="66"/>
    </row>
    <row r="62" spans="2:38" x14ac:dyDescent="0.25">
      <c r="B62" s="138"/>
      <c r="C62" s="72">
        <f>'Region D -constants 1'!F7</f>
        <v>31.5</v>
      </c>
      <c r="D62" s="105">
        <f>'Region D -constants 1'!G7</f>
        <v>801.00436681222709</v>
      </c>
      <c r="E62" s="69">
        <f>'Region D -constants 1'!$N7</f>
        <v>0.39276347297993885</v>
      </c>
      <c r="F62" s="79">
        <f>'Region D -constants 1'!$W7</f>
        <v>0.38950432807664265</v>
      </c>
      <c r="G62" s="68">
        <f>'Region D -constants 1'!$P7</f>
        <v>-1.8361738977653752E-2</v>
      </c>
      <c r="H62" s="69">
        <f>'Region D -constants 1'!$Y7</f>
        <v>5.8786067436850109E-4</v>
      </c>
      <c r="I62" s="70">
        <f>'Region D -constants 1'!$T7</f>
        <v>-20.688002984105353</v>
      </c>
      <c r="J62" s="70">
        <f t="shared" si="16"/>
        <v>-0.25030898410535229</v>
      </c>
      <c r="K62" s="70">
        <f>'Region D -constants 1'!$AC7</f>
        <v>-20.463493532865787</v>
      </c>
      <c r="L62" s="70">
        <f t="shared" si="17"/>
        <v>-2.579953286578629E-2</v>
      </c>
      <c r="M62" s="68" t="e">
        <f>#REF!</f>
        <v>#REF!</v>
      </c>
      <c r="N62" s="69" t="e">
        <f>#REF!</f>
        <v>#REF!</v>
      </c>
      <c r="O62" s="70" t="e">
        <f>#REF!</f>
        <v>#REF!</v>
      </c>
      <c r="P62" s="70" t="e">
        <f t="shared" si="18"/>
        <v>#REF!</v>
      </c>
      <c r="Q62" s="70" t="e">
        <f>#REF!</f>
        <v>#REF!</v>
      </c>
      <c r="R62" s="70" t="e">
        <f t="shared" si="19"/>
        <v>#REF!</v>
      </c>
      <c r="S62" s="68" t="e">
        <f>#REF!</f>
        <v>#REF!</v>
      </c>
      <c r="T62" s="69" t="e">
        <f>#REF!</f>
        <v>#REF!</v>
      </c>
      <c r="U62" s="70" t="e">
        <f>#REF!</f>
        <v>#REF!</v>
      </c>
      <c r="V62" s="70" t="e">
        <f t="shared" si="20"/>
        <v>#REF!</v>
      </c>
      <c r="W62" s="70" t="e">
        <f>#REF!</f>
        <v>#REF!</v>
      </c>
      <c r="X62" s="70" t="e">
        <f t="shared" si="21"/>
        <v>#REF!</v>
      </c>
      <c r="Y62" s="68" t="e">
        <f>#REF!</f>
        <v>#REF!</v>
      </c>
      <c r="Z62" s="69" t="e">
        <f>#REF!</f>
        <v>#REF!</v>
      </c>
      <c r="AA62" s="70" t="e">
        <f>#REF!</f>
        <v>#REF!</v>
      </c>
      <c r="AB62" s="70" t="e">
        <f t="shared" si="22"/>
        <v>#REF!</v>
      </c>
      <c r="AC62" s="70" t="e">
        <f>#REF!</f>
        <v>#REF!</v>
      </c>
      <c r="AD62" s="71" t="e">
        <f t="shared" si="23"/>
        <v>#REF!</v>
      </c>
      <c r="AJ62" s="66"/>
      <c r="AK62" s="66"/>
      <c r="AL62" s="66"/>
    </row>
    <row r="63" spans="2:38" x14ac:dyDescent="0.25">
      <c r="B63" s="138"/>
      <c r="C63" s="72">
        <f>'Region D -constants 1'!F8</f>
        <v>41.5</v>
      </c>
      <c r="D63" s="105">
        <f>'Region D -constants 1'!G8</f>
        <v>804.49781659388645</v>
      </c>
      <c r="E63" s="69">
        <f>'Region D -constants 1'!$N8</f>
        <v>0.39271463449506966</v>
      </c>
      <c r="F63" s="79">
        <f>'Region D -constants 1'!$W8</f>
        <v>0.38997009141860756</v>
      </c>
      <c r="G63" s="68">
        <f>'Region D -constants 1'!$P8</f>
        <v>-1.0678112671966278E-2</v>
      </c>
      <c r="H63" s="69">
        <f>'Region D -constants 1'!$Y8</f>
        <v>5.2794449297490775E-3</v>
      </c>
      <c r="I63" s="70">
        <f>'Region D -constants 1'!$T8</f>
        <v>-20.584159547114737</v>
      </c>
      <c r="J63" s="70">
        <f t="shared" si="16"/>
        <v>-0.14646554711473669</v>
      </c>
      <c r="K63" s="70">
        <f>'Region D -constants 1'!$AC8</f>
        <v>-20.395357657434289</v>
      </c>
      <c r="L63" s="70">
        <f t="shared" si="17"/>
        <v>4.2336342565711504E-2</v>
      </c>
      <c r="M63" s="68" t="e">
        <f>#REF!</f>
        <v>#REF!</v>
      </c>
      <c r="N63" s="69" t="e">
        <f>#REF!</f>
        <v>#REF!</v>
      </c>
      <c r="O63" s="70" t="e">
        <f>#REF!</f>
        <v>#REF!</v>
      </c>
      <c r="P63" s="70" t="e">
        <f t="shared" si="18"/>
        <v>#REF!</v>
      </c>
      <c r="Q63" s="70" t="e">
        <f>#REF!</f>
        <v>#REF!</v>
      </c>
      <c r="R63" s="70" t="e">
        <f t="shared" si="19"/>
        <v>#REF!</v>
      </c>
      <c r="S63" s="68" t="e">
        <f>#REF!</f>
        <v>#REF!</v>
      </c>
      <c r="T63" s="69" t="e">
        <f>#REF!</f>
        <v>#REF!</v>
      </c>
      <c r="U63" s="70" t="e">
        <f>#REF!</f>
        <v>#REF!</v>
      </c>
      <c r="V63" s="70" t="e">
        <f t="shared" si="20"/>
        <v>#REF!</v>
      </c>
      <c r="W63" s="70" t="e">
        <f>#REF!</f>
        <v>#REF!</v>
      </c>
      <c r="X63" s="70" t="e">
        <f t="shared" si="21"/>
        <v>#REF!</v>
      </c>
      <c r="Y63" s="68" t="e">
        <f>#REF!</f>
        <v>#REF!</v>
      </c>
      <c r="Z63" s="69" t="e">
        <f>#REF!</f>
        <v>#REF!</v>
      </c>
      <c r="AA63" s="70" t="e">
        <f>#REF!</f>
        <v>#REF!</v>
      </c>
      <c r="AB63" s="70" t="e">
        <f t="shared" si="22"/>
        <v>#REF!</v>
      </c>
      <c r="AC63" s="70" t="e">
        <f>#REF!</f>
        <v>#REF!</v>
      </c>
      <c r="AD63" s="71" t="e">
        <f t="shared" si="23"/>
        <v>#REF!</v>
      </c>
      <c r="AJ63" s="66"/>
      <c r="AK63" s="66"/>
      <c r="AL63" s="66"/>
    </row>
    <row r="64" spans="2:38" x14ac:dyDescent="0.25">
      <c r="B64" s="138"/>
      <c r="C64" s="72">
        <f>'Region D -constants 1'!F9</f>
        <v>51.5</v>
      </c>
      <c r="D64" s="105">
        <f>'Region D -constants 1'!G9</f>
        <v>807.99126637554582</v>
      </c>
      <c r="E64" s="69">
        <f>'Region D -constants 1'!$N9</f>
        <v>0.39266579601018892</v>
      </c>
      <c r="F64" s="79">
        <f>'Region D -constants 1'!$W9</f>
        <v>0.38970683550587687</v>
      </c>
      <c r="G64" s="68">
        <f>'Region D -constants 1'!$P9</f>
        <v>-4.7227932711656484E-3</v>
      </c>
      <c r="H64" s="69">
        <f>'Region D -constants 1'!$Y9</f>
        <v>1.2481448518191551E-2</v>
      </c>
      <c r="I64" s="70">
        <f>'Region D -constants 1'!$T9</f>
        <v>-20.500699358370394</v>
      </c>
      <c r="J64" s="70">
        <f t="shared" si="16"/>
        <v>-6.3005358370393338E-2</v>
      </c>
      <c r="K64" s="70">
        <f>'Region D -constants 1'!$AC9</f>
        <v>-20.296953069355343</v>
      </c>
      <c r="L64" s="70">
        <f t="shared" si="17"/>
        <v>0.14074093064465742</v>
      </c>
      <c r="M64" s="68" t="e">
        <f>#REF!</f>
        <v>#REF!</v>
      </c>
      <c r="N64" s="69" t="e">
        <f>#REF!</f>
        <v>#REF!</v>
      </c>
      <c r="O64" s="70" t="e">
        <f>#REF!</f>
        <v>#REF!</v>
      </c>
      <c r="P64" s="70" t="e">
        <f t="shared" si="18"/>
        <v>#REF!</v>
      </c>
      <c r="Q64" s="70" t="e">
        <f>#REF!</f>
        <v>#REF!</v>
      </c>
      <c r="R64" s="70" t="e">
        <f t="shared" si="19"/>
        <v>#REF!</v>
      </c>
      <c r="S64" s="68" t="e">
        <f>#REF!</f>
        <v>#REF!</v>
      </c>
      <c r="T64" s="69" t="e">
        <f>#REF!</f>
        <v>#REF!</v>
      </c>
      <c r="U64" s="70" t="e">
        <f>#REF!</f>
        <v>#REF!</v>
      </c>
      <c r="V64" s="70" t="e">
        <f t="shared" si="20"/>
        <v>#REF!</v>
      </c>
      <c r="W64" s="70" t="e">
        <f>#REF!</f>
        <v>#REF!</v>
      </c>
      <c r="X64" s="70" t="e">
        <f t="shared" si="21"/>
        <v>#REF!</v>
      </c>
      <c r="Y64" s="68" t="e">
        <f>#REF!</f>
        <v>#REF!</v>
      </c>
      <c r="Z64" s="69" t="e">
        <f>#REF!</f>
        <v>#REF!</v>
      </c>
      <c r="AA64" s="70" t="e">
        <f>#REF!</f>
        <v>#REF!</v>
      </c>
      <c r="AB64" s="70" t="e">
        <f t="shared" si="22"/>
        <v>#REF!</v>
      </c>
      <c r="AC64" s="70" t="e">
        <f>#REF!</f>
        <v>#REF!</v>
      </c>
      <c r="AD64" s="71" t="e">
        <f t="shared" si="23"/>
        <v>#REF!</v>
      </c>
      <c r="AJ64" s="66"/>
      <c r="AK64" s="66"/>
      <c r="AL64" s="66"/>
    </row>
    <row r="65" spans="2:38" x14ac:dyDescent="0.25">
      <c r="B65" s="138"/>
      <c r="C65" s="72">
        <f>'Region D -constants 1'!F10</f>
        <v>61.5</v>
      </c>
      <c r="D65" s="105">
        <f>'Region D -constants 1'!G10</f>
        <v>810.74235807860259</v>
      </c>
      <c r="E65" s="69">
        <f>'Region D -constants 1'!$N10</f>
        <v>0.39264234492329697</v>
      </c>
      <c r="F65" s="79">
        <f>'Region D -constants 1'!$W10</f>
        <v>0.39096988898607887</v>
      </c>
      <c r="G65" s="68">
        <f>'Region D -constants 1'!$P10</f>
        <v>3.4846427764432808E-3</v>
      </c>
      <c r="H65" s="69">
        <f>'Region D -constants 1'!$Y10</f>
        <v>1.3208779439982832E-2</v>
      </c>
      <c r="I65" s="70">
        <f>'Region D -constants 1'!$T10</f>
        <v>-20.395687451678672</v>
      </c>
      <c r="J65" s="70">
        <f t="shared" si="16"/>
        <v>4.2006548321328552E-2</v>
      </c>
      <c r="K65" s="70">
        <f>'Region D -constants 1'!$AC10</f>
        <v>-20.280968892570311</v>
      </c>
      <c r="L65" s="70">
        <f t="shared" si="17"/>
        <v>0.15672510742968981</v>
      </c>
      <c r="M65" s="68" t="e">
        <f>#REF!</f>
        <v>#REF!</v>
      </c>
      <c r="N65" s="69" t="e">
        <f>#REF!</f>
        <v>#REF!</v>
      </c>
      <c r="O65" s="70" t="e">
        <f>#REF!</f>
        <v>#REF!</v>
      </c>
      <c r="P65" s="70" t="e">
        <f t="shared" si="18"/>
        <v>#REF!</v>
      </c>
      <c r="Q65" s="70" t="e">
        <f>#REF!</f>
        <v>#REF!</v>
      </c>
      <c r="R65" s="70" t="e">
        <f t="shared" si="19"/>
        <v>#REF!</v>
      </c>
      <c r="S65" s="68" t="e">
        <f>#REF!</f>
        <v>#REF!</v>
      </c>
      <c r="T65" s="69" t="e">
        <f>#REF!</f>
        <v>#REF!</v>
      </c>
      <c r="U65" s="70" t="e">
        <f>#REF!</f>
        <v>#REF!</v>
      </c>
      <c r="V65" s="70" t="e">
        <f t="shared" si="20"/>
        <v>#REF!</v>
      </c>
      <c r="W65" s="70" t="e">
        <f>#REF!</f>
        <v>#REF!</v>
      </c>
      <c r="X65" s="70" t="e">
        <f t="shared" si="21"/>
        <v>#REF!</v>
      </c>
      <c r="Y65" s="68" t="e">
        <f>#REF!</f>
        <v>#REF!</v>
      </c>
      <c r="Z65" s="69" t="e">
        <f>#REF!</f>
        <v>#REF!</v>
      </c>
      <c r="AA65" s="70" t="e">
        <f>#REF!</f>
        <v>#REF!</v>
      </c>
      <c r="AB65" s="70" t="e">
        <f t="shared" si="22"/>
        <v>#REF!</v>
      </c>
      <c r="AC65" s="70" t="e">
        <f>#REF!</f>
        <v>#REF!</v>
      </c>
      <c r="AD65" s="71" t="e">
        <f t="shared" si="23"/>
        <v>#REF!</v>
      </c>
      <c r="AJ65" s="66"/>
      <c r="AK65" s="66"/>
      <c r="AL65" s="66"/>
    </row>
    <row r="66" spans="2:38" x14ac:dyDescent="0.25">
      <c r="B66" s="138"/>
      <c r="C66" s="72">
        <f>'Region D -constants 1'!F11</f>
        <v>71.5</v>
      </c>
      <c r="D66" s="105">
        <f>'Region D -constants 1'!G11</f>
        <v>812.48908296943227</v>
      </c>
      <c r="E66" s="69">
        <f>'Region D -constants 1'!$N11</f>
        <v>0.39369001282010918</v>
      </c>
      <c r="F66" s="79">
        <f>'Region D -constants 1'!$W11</f>
        <v>0.39171737248390121</v>
      </c>
      <c r="G66" s="68">
        <f>'Region D -constants 1'!$P11</f>
        <v>4.9618406333570286E-3</v>
      </c>
      <c r="H66" s="69">
        <f>'Region D -constants 1'!$Y11</f>
        <v>1.6431335159594829E-2</v>
      </c>
      <c r="I66" s="70">
        <f>'Region D -constants 1'!$T11</f>
        <v>-20.371985613769819</v>
      </c>
      <c r="J66" s="70">
        <f t="shared" si="16"/>
        <v>6.5708386230181048E-2</v>
      </c>
      <c r="K66" s="70">
        <f>'Region D -constants 1'!$AC11</f>
        <v>-20.237337324332035</v>
      </c>
      <c r="L66" s="70">
        <f t="shared" si="17"/>
        <v>0.20035667566796533</v>
      </c>
      <c r="M66" s="68" t="e">
        <f>#REF!</f>
        <v>#REF!</v>
      </c>
      <c r="N66" s="69" t="e">
        <f>#REF!</f>
        <v>#REF!</v>
      </c>
      <c r="O66" s="70" t="e">
        <f>#REF!</f>
        <v>#REF!</v>
      </c>
      <c r="P66" s="70" t="e">
        <f t="shared" si="18"/>
        <v>#REF!</v>
      </c>
      <c r="Q66" s="70" t="e">
        <f>#REF!</f>
        <v>#REF!</v>
      </c>
      <c r="R66" s="70" t="e">
        <f t="shared" si="19"/>
        <v>#REF!</v>
      </c>
      <c r="S66" s="68" t="e">
        <f>#REF!</f>
        <v>#REF!</v>
      </c>
      <c r="T66" s="69" t="e">
        <f>#REF!</f>
        <v>#REF!</v>
      </c>
      <c r="U66" s="70" t="e">
        <f>#REF!</f>
        <v>#REF!</v>
      </c>
      <c r="V66" s="70" t="e">
        <f t="shared" si="20"/>
        <v>#REF!</v>
      </c>
      <c r="W66" s="70" t="e">
        <f>#REF!</f>
        <v>#REF!</v>
      </c>
      <c r="X66" s="70" t="e">
        <f t="shared" si="21"/>
        <v>#REF!</v>
      </c>
      <c r="Y66" s="68" t="e">
        <f>#REF!</f>
        <v>#REF!</v>
      </c>
      <c r="Z66" s="69" t="e">
        <f>#REF!</f>
        <v>#REF!</v>
      </c>
      <c r="AA66" s="70" t="e">
        <f>#REF!</f>
        <v>#REF!</v>
      </c>
      <c r="AB66" s="70" t="e">
        <f t="shared" si="22"/>
        <v>#REF!</v>
      </c>
      <c r="AC66" s="70" t="e">
        <f>#REF!</f>
        <v>#REF!</v>
      </c>
      <c r="AD66" s="71" t="e">
        <f t="shared" si="23"/>
        <v>#REF!</v>
      </c>
      <c r="AJ66" s="66"/>
      <c r="AK66" s="66"/>
      <c r="AL66" s="66"/>
    </row>
    <row r="67" spans="2:38" x14ac:dyDescent="0.25">
      <c r="B67" s="138"/>
      <c r="C67" s="72">
        <f>'Region D -constants 1'!F12</f>
        <v>81.5</v>
      </c>
      <c r="D67" s="105">
        <f>'Region D -constants 1'!G12</f>
        <v>814.23580786026196</v>
      </c>
      <c r="E67" s="69">
        <f>'Region D -constants 1'!$N12</f>
        <v>0.39568111739944406</v>
      </c>
      <c r="F67" s="79">
        <f>'Region D -constants 1'!$W12</f>
        <v>0.392807923866272</v>
      </c>
      <c r="G67" s="68">
        <f>'Region D -constants 1'!$P12</f>
        <v>4.0571278629488172E-3</v>
      </c>
      <c r="H67" s="69">
        <f>'Region D -constants 1'!$Y12</f>
        <v>2.0762695977249168E-2</v>
      </c>
      <c r="I67" s="70">
        <f>'Region D -constants 1'!$T12</f>
        <v>-20.374966626840429</v>
      </c>
      <c r="J67" s="70">
        <f t="shared" si="16"/>
        <v>6.2727373159571442E-2</v>
      </c>
      <c r="K67" s="70">
        <f>'Region D -constants 1'!$AC12</f>
        <v>-20.180451507005209</v>
      </c>
      <c r="L67" s="70">
        <f t="shared" si="17"/>
        <v>0.25724249299479141</v>
      </c>
      <c r="M67" s="68" t="e">
        <f>#REF!</f>
        <v>#REF!</v>
      </c>
      <c r="N67" s="69" t="e">
        <f>#REF!</f>
        <v>#REF!</v>
      </c>
      <c r="O67" s="70" t="e">
        <f>#REF!</f>
        <v>#REF!</v>
      </c>
      <c r="P67" s="70" t="e">
        <f t="shared" si="18"/>
        <v>#REF!</v>
      </c>
      <c r="Q67" s="70" t="e">
        <f>#REF!</f>
        <v>#REF!</v>
      </c>
      <c r="R67" s="70" t="e">
        <f t="shared" si="19"/>
        <v>#REF!</v>
      </c>
      <c r="S67" s="68" t="e">
        <f>#REF!</f>
        <v>#REF!</v>
      </c>
      <c r="T67" s="69" t="e">
        <f>#REF!</f>
        <v>#REF!</v>
      </c>
      <c r="U67" s="70" t="e">
        <f>#REF!</f>
        <v>#REF!</v>
      </c>
      <c r="V67" s="70" t="e">
        <f t="shared" si="20"/>
        <v>#REF!</v>
      </c>
      <c r="W67" s="70" t="e">
        <f>#REF!</f>
        <v>#REF!</v>
      </c>
      <c r="X67" s="70" t="e">
        <f t="shared" si="21"/>
        <v>#REF!</v>
      </c>
      <c r="Y67" s="68" t="e">
        <f>#REF!</f>
        <v>#REF!</v>
      </c>
      <c r="Z67" s="69" t="e">
        <f>#REF!</f>
        <v>#REF!</v>
      </c>
      <c r="AA67" s="70" t="e">
        <f>#REF!</f>
        <v>#REF!</v>
      </c>
      <c r="AB67" s="70" t="e">
        <f t="shared" si="22"/>
        <v>#REF!</v>
      </c>
      <c r="AC67" s="70" t="e">
        <f>#REF!</f>
        <v>#REF!</v>
      </c>
      <c r="AD67" s="71" t="e">
        <f t="shared" si="23"/>
        <v>#REF!</v>
      </c>
      <c r="AJ67" s="66"/>
      <c r="AK67" s="66"/>
      <c r="AL67" s="66"/>
    </row>
    <row r="68" spans="2:38" x14ac:dyDescent="0.25">
      <c r="B68" s="138"/>
      <c r="C68" s="72">
        <f>'Region D -constants 1'!F13</f>
        <v>91.5</v>
      </c>
      <c r="D68" s="105">
        <f>'Region D -constants 1'!G13</f>
        <v>815.98253275109175</v>
      </c>
      <c r="E68" s="69">
        <f>'Region D -constants 1'!$N13</f>
        <v>0.39900161003143708</v>
      </c>
      <c r="F68" s="79">
        <f>'Region D -constants 1'!$W13</f>
        <v>0.39561381467143086</v>
      </c>
      <c r="G68" s="68">
        <f>'Region D -constants 1'!$P13</f>
        <v>2.7391151931872582E-3</v>
      </c>
      <c r="H68" s="69">
        <f>'Region D -constants 1'!$Y13</f>
        <v>2.243672535779484E-2</v>
      </c>
      <c r="I68" s="70">
        <f>'Region D -constants 1'!$T13</f>
        <v>-20.381406316636149</v>
      </c>
      <c r="J68" s="70">
        <f t="shared" si="16"/>
        <v>5.6287683363851926E-2</v>
      </c>
      <c r="K68" s="70">
        <f>'Region D -constants 1'!$AC13</f>
        <v>-20.155822716373855</v>
      </c>
      <c r="L68" s="70">
        <f t="shared" si="17"/>
        <v>0.28187128362614544</v>
      </c>
      <c r="M68" s="68" t="e">
        <f>#REF!</f>
        <v>#REF!</v>
      </c>
      <c r="N68" s="69" t="e">
        <f>#REF!</f>
        <v>#REF!</v>
      </c>
      <c r="O68" s="70" t="e">
        <f>#REF!</f>
        <v>#REF!</v>
      </c>
      <c r="P68" s="70" t="e">
        <f t="shared" si="18"/>
        <v>#REF!</v>
      </c>
      <c r="Q68" s="70" t="e">
        <f>#REF!</f>
        <v>#REF!</v>
      </c>
      <c r="R68" s="70" t="e">
        <f t="shared" si="19"/>
        <v>#REF!</v>
      </c>
      <c r="S68" s="68" t="e">
        <f>#REF!</f>
        <v>#REF!</v>
      </c>
      <c r="T68" s="69" t="e">
        <f>#REF!</f>
        <v>#REF!</v>
      </c>
      <c r="U68" s="70" t="e">
        <f>#REF!</f>
        <v>#REF!</v>
      </c>
      <c r="V68" s="70" t="e">
        <f t="shared" si="20"/>
        <v>#REF!</v>
      </c>
      <c r="W68" s="70" t="e">
        <f>#REF!</f>
        <v>#REF!</v>
      </c>
      <c r="X68" s="70" t="e">
        <f t="shared" si="21"/>
        <v>#REF!</v>
      </c>
      <c r="Y68" s="68" t="e">
        <f>#REF!</f>
        <v>#REF!</v>
      </c>
      <c r="Z68" s="69" t="e">
        <f>#REF!</f>
        <v>#REF!</v>
      </c>
      <c r="AA68" s="70" t="e">
        <f>#REF!</f>
        <v>#REF!</v>
      </c>
      <c r="AB68" s="70" t="e">
        <f t="shared" si="22"/>
        <v>#REF!</v>
      </c>
      <c r="AC68" s="70" t="e">
        <f>#REF!</f>
        <v>#REF!</v>
      </c>
      <c r="AD68" s="71" t="e">
        <f t="shared" si="23"/>
        <v>#REF!</v>
      </c>
      <c r="AJ68" s="66"/>
      <c r="AK68" s="66"/>
      <c r="AL68" s="66"/>
    </row>
    <row r="69" spans="2:38" x14ac:dyDescent="0.25">
      <c r="B69" s="138"/>
      <c r="C69" s="72">
        <f>'Region D -constants 1'!F14</f>
        <v>106.5</v>
      </c>
      <c r="D69" s="105">
        <f>'Region D -constants 1'!G14</f>
        <v>818.60262008733628</v>
      </c>
      <c r="E69" s="69">
        <f>'Region D -constants 1'!$N14</f>
        <v>0.40235277652778989</v>
      </c>
      <c r="F69" s="79">
        <f>'Region D -constants 1'!$W14</f>
        <v>0.39977976739360777</v>
      </c>
      <c r="G69" s="68">
        <f>'Region D -constants 1'!$P14</f>
        <v>6.238102581667293E-3</v>
      </c>
      <c r="H69" s="69">
        <f>'Region D -constants 1'!$Y14</f>
        <v>2.1198312833269062E-2</v>
      </c>
      <c r="I69" s="70">
        <f>'Region D -constants 1'!$T14</f>
        <v>-20.331221487463623</v>
      </c>
      <c r="J69" s="70">
        <f t="shared" si="16"/>
        <v>0.10647251253637791</v>
      </c>
      <c r="K69" s="70">
        <f>'Region D -constants 1'!$AC14</f>
        <v>-20.163401499369478</v>
      </c>
      <c r="L69" s="70">
        <f t="shared" si="17"/>
        <v>0.2742925006305228</v>
      </c>
      <c r="M69" s="68" t="e">
        <f>#REF!</f>
        <v>#REF!</v>
      </c>
      <c r="N69" s="69" t="e">
        <f>#REF!</f>
        <v>#REF!</v>
      </c>
      <c r="O69" s="70" t="e">
        <f>#REF!</f>
        <v>#REF!</v>
      </c>
      <c r="P69" s="70" t="e">
        <f t="shared" si="18"/>
        <v>#REF!</v>
      </c>
      <c r="Q69" s="70" t="e">
        <f>#REF!</f>
        <v>#REF!</v>
      </c>
      <c r="R69" s="70" t="e">
        <f t="shared" si="19"/>
        <v>#REF!</v>
      </c>
      <c r="S69" s="68" t="e">
        <f>#REF!</f>
        <v>#REF!</v>
      </c>
      <c r="T69" s="69" t="e">
        <f>#REF!</f>
        <v>#REF!</v>
      </c>
      <c r="U69" s="70" t="e">
        <f>#REF!</f>
        <v>#REF!</v>
      </c>
      <c r="V69" s="70" t="e">
        <f t="shared" si="20"/>
        <v>#REF!</v>
      </c>
      <c r="W69" s="70" t="e">
        <f>#REF!</f>
        <v>#REF!</v>
      </c>
      <c r="X69" s="70" t="e">
        <f t="shared" si="21"/>
        <v>#REF!</v>
      </c>
      <c r="Y69" s="68" t="e">
        <f>#REF!</f>
        <v>#REF!</v>
      </c>
      <c r="Z69" s="69" t="e">
        <f>#REF!</f>
        <v>#REF!</v>
      </c>
      <c r="AA69" s="70" t="e">
        <f>#REF!</f>
        <v>#REF!</v>
      </c>
      <c r="AB69" s="70" t="e">
        <f t="shared" si="22"/>
        <v>#REF!</v>
      </c>
      <c r="AC69" s="70" t="e">
        <f>#REF!</f>
        <v>#REF!</v>
      </c>
      <c r="AD69" s="71" t="e">
        <f t="shared" si="23"/>
        <v>#REF!</v>
      </c>
      <c r="AJ69" s="66"/>
      <c r="AK69" s="66"/>
      <c r="AL69" s="66"/>
    </row>
    <row r="70" spans="2:38" x14ac:dyDescent="0.25">
      <c r="B70" s="138"/>
      <c r="C70" s="72">
        <f>'Region D -constants 1'!F15</f>
        <v>108.5</v>
      </c>
      <c r="D70" s="105">
        <f>'Region D -constants 1'!G15</f>
        <v>818.95196506550224</v>
      </c>
      <c r="E70" s="69">
        <f>'Region D -constants 1'!$N15</f>
        <v>0.40211632185722573</v>
      </c>
      <c r="F70" s="79">
        <f>'Region D -constants 1'!$W15</f>
        <v>0.40040098243443761</v>
      </c>
      <c r="G70" s="68">
        <f>'Region D -constants 1'!$P15</f>
        <v>9.1927929695262978E-3</v>
      </c>
      <c r="H70" s="69">
        <f>'Region D -constants 1'!$Y15</f>
        <v>1.9166266470594329E-2</v>
      </c>
      <c r="I70" s="70">
        <f>'Region D -constants 1'!$T15</f>
        <v>-20.297605733952278</v>
      </c>
      <c r="J70" s="70">
        <f t="shared" si="16"/>
        <v>0.14008826604772295</v>
      </c>
      <c r="K70" s="70">
        <f>'Region D -constants 1'!$AC15</f>
        <v>-20.185867732543795</v>
      </c>
      <c r="L70" s="70">
        <f t="shared" si="17"/>
        <v>0.25182626745620595</v>
      </c>
      <c r="M70" s="68" t="e">
        <f>#REF!</f>
        <v>#REF!</v>
      </c>
      <c r="N70" s="69" t="e">
        <f>#REF!</f>
        <v>#REF!</v>
      </c>
      <c r="O70" s="70" t="e">
        <f>#REF!</f>
        <v>#REF!</v>
      </c>
      <c r="P70" s="70" t="e">
        <f t="shared" si="18"/>
        <v>#REF!</v>
      </c>
      <c r="Q70" s="70" t="e">
        <f>#REF!</f>
        <v>#REF!</v>
      </c>
      <c r="R70" s="70" t="e">
        <f t="shared" si="19"/>
        <v>#REF!</v>
      </c>
      <c r="S70" s="68" t="e">
        <f>#REF!</f>
        <v>#REF!</v>
      </c>
      <c r="T70" s="69" t="e">
        <f>#REF!</f>
        <v>#REF!</v>
      </c>
      <c r="U70" s="70" t="e">
        <f>#REF!</f>
        <v>#REF!</v>
      </c>
      <c r="V70" s="70" t="e">
        <f t="shared" si="20"/>
        <v>#REF!</v>
      </c>
      <c r="W70" s="70" t="e">
        <f>#REF!</f>
        <v>#REF!</v>
      </c>
      <c r="X70" s="70" t="e">
        <f t="shared" si="21"/>
        <v>#REF!</v>
      </c>
      <c r="Y70" s="68" t="e">
        <f>#REF!</f>
        <v>#REF!</v>
      </c>
      <c r="Z70" s="69" t="e">
        <f>#REF!</f>
        <v>#REF!</v>
      </c>
      <c r="AA70" s="70" t="e">
        <f>#REF!</f>
        <v>#REF!</v>
      </c>
      <c r="AB70" s="70" t="e">
        <f t="shared" si="22"/>
        <v>#REF!</v>
      </c>
      <c r="AC70" s="70" t="e">
        <f>#REF!</f>
        <v>#REF!</v>
      </c>
      <c r="AD70" s="71" t="e">
        <f t="shared" si="23"/>
        <v>#REF!</v>
      </c>
      <c r="AJ70" s="66"/>
      <c r="AK70" s="66"/>
      <c r="AL70" s="66"/>
    </row>
    <row r="71" spans="2:38" x14ac:dyDescent="0.25">
      <c r="B71" s="138"/>
      <c r="C71" s="72">
        <f>'Region D -constants 1'!F16</f>
        <v>110.5</v>
      </c>
      <c r="D71" s="105">
        <f>'Region D -constants 1'!G16</f>
        <v>819.30131004366808</v>
      </c>
      <c r="E71" s="69">
        <f>'Region D -constants 1'!$N16</f>
        <v>0.4026517699269212</v>
      </c>
      <c r="F71" s="79">
        <f>'Region D -constants 1'!$W16</f>
        <v>0.40033606170615327</v>
      </c>
      <c r="G71" s="68">
        <f>'Region D -constants 1'!$P16</f>
        <v>7.8659922387463999E-3</v>
      </c>
      <c r="H71" s="69">
        <f>'Region D -constants 1'!$Y16</f>
        <v>2.1330181465211373E-2</v>
      </c>
      <c r="I71" s="70">
        <f>'Region D -constants 1'!$T16</f>
        <v>-20.310428751779529</v>
      </c>
      <c r="J71" s="70">
        <f t="shared" si="16"/>
        <v>0.12726524822047125</v>
      </c>
      <c r="K71" s="70">
        <f>'Region D -constants 1'!$AC16</f>
        <v>-20.1597503120855</v>
      </c>
      <c r="L71" s="70">
        <f t="shared" si="17"/>
        <v>0.27794368791450097</v>
      </c>
      <c r="M71" s="68" t="e">
        <f>#REF!</f>
        <v>#REF!</v>
      </c>
      <c r="N71" s="69" t="e">
        <f>#REF!</f>
        <v>#REF!</v>
      </c>
      <c r="O71" s="70" t="e">
        <f>#REF!</f>
        <v>#REF!</v>
      </c>
      <c r="P71" s="70" t="e">
        <f t="shared" si="18"/>
        <v>#REF!</v>
      </c>
      <c r="Q71" s="70" t="e">
        <f>#REF!</f>
        <v>#REF!</v>
      </c>
      <c r="R71" s="70" t="e">
        <f t="shared" si="19"/>
        <v>#REF!</v>
      </c>
      <c r="S71" s="68" t="e">
        <f>#REF!</f>
        <v>#REF!</v>
      </c>
      <c r="T71" s="69" t="e">
        <f>#REF!</f>
        <v>#REF!</v>
      </c>
      <c r="U71" s="70" t="e">
        <f>#REF!</f>
        <v>#REF!</v>
      </c>
      <c r="V71" s="70" t="e">
        <f t="shared" si="20"/>
        <v>#REF!</v>
      </c>
      <c r="W71" s="70" t="e">
        <f>#REF!</f>
        <v>#REF!</v>
      </c>
      <c r="X71" s="70" t="e">
        <f t="shared" si="21"/>
        <v>#REF!</v>
      </c>
      <c r="Y71" s="68" t="e">
        <f>#REF!</f>
        <v>#REF!</v>
      </c>
      <c r="Z71" s="69" t="e">
        <f>#REF!</f>
        <v>#REF!</v>
      </c>
      <c r="AA71" s="70" t="e">
        <f>#REF!</f>
        <v>#REF!</v>
      </c>
      <c r="AB71" s="70" t="e">
        <f t="shared" si="22"/>
        <v>#REF!</v>
      </c>
      <c r="AC71" s="70" t="e">
        <f>#REF!</f>
        <v>#REF!</v>
      </c>
      <c r="AD71" s="71" t="e">
        <f t="shared" si="23"/>
        <v>#REF!</v>
      </c>
      <c r="AJ71" s="66"/>
      <c r="AK71" s="66"/>
      <c r="AL71" s="66"/>
    </row>
    <row r="72" spans="2:38" ht="15.75" thickBot="1" x14ac:dyDescent="0.3">
      <c r="B72" s="139"/>
      <c r="C72" s="73">
        <f>'Region D -constants 1'!F17</f>
        <v>112.5</v>
      </c>
      <c r="D72" s="106">
        <f>'Region D -constants 1'!G17</f>
        <v>819.65065502183404</v>
      </c>
      <c r="E72" s="76">
        <f>'Region D -constants 1'!$N17</f>
        <v>0.40361605285231078</v>
      </c>
      <c r="F72" s="80">
        <f>'Region D -constants 1'!$W17</f>
        <v>0.39979942263660473</v>
      </c>
      <c r="G72" s="75">
        <f>'Region D -constants 1'!$P17</f>
        <v>3.9427069590179387E-3</v>
      </c>
      <c r="H72" s="76">
        <f>'Region D -constants 1'!$Y17</f>
        <v>2.6133685498908876E-2</v>
      </c>
      <c r="I72" s="77">
        <f>'Region D -constants 1'!$T17</f>
        <v>-20.350580630417088</v>
      </c>
      <c r="J72" s="77">
        <f t="shared" si="16"/>
        <v>8.711336958291227E-2</v>
      </c>
      <c r="K72" s="77">
        <f>'Region D -constants 1'!$AC17</f>
        <v>-20.102381379389517</v>
      </c>
      <c r="L72" s="77">
        <f t="shared" si="17"/>
        <v>0.33531262061048395</v>
      </c>
      <c r="M72" s="75" t="e">
        <f>#REF!</f>
        <v>#REF!</v>
      </c>
      <c r="N72" s="76" t="e">
        <f>#REF!</f>
        <v>#REF!</v>
      </c>
      <c r="O72" s="77" t="e">
        <f>#REF!</f>
        <v>#REF!</v>
      </c>
      <c r="P72" s="77" t="e">
        <f t="shared" si="18"/>
        <v>#REF!</v>
      </c>
      <c r="Q72" s="77" t="e">
        <f>#REF!</f>
        <v>#REF!</v>
      </c>
      <c r="R72" s="77" t="e">
        <f t="shared" si="19"/>
        <v>#REF!</v>
      </c>
      <c r="S72" s="75" t="e">
        <f>#REF!</f>
        <v>#REF!</v>
      </c>
      <c r="T72" s="76" t="e">
        <f>#REF!</f>
        <v>#REF!</v>
      </c>
      <c r="U72" s="77" t="e">
        <f>#REF!</f>
        <v>#REF!</v>
      </c>
      <c r="V72" s="77" t="e">
        <f t="shared" si="20"/>
        <v>#REF!</v>
      </c>
      <c r="W72" s="77" t="e">
        <f>#REF!</f>
        <v>#REF!</v>
      </c>
      <c r="X72" s="77" t="e">
        <f t="shared" si="21"/>
        <v>#REF!</v>
      </c>
      <c r="Y72" s="75" t="e">
        <f>#REF!</f>
        <v>#REF!</v>
      </c>
      <c r="Z72" s="76" t="e">
        <f>#REF!</f>
        <v>#REF!</v>
      </c>
      <c r="AA72" s="77" t="e">
        <f>#REF!</f>
        <v>#REF!</v>
      </c>
      <c r="AB72" s="77" t="e">
        <f t="shared" si="22"/>
        <v>#REF!</v>
      </c>
      <c r="AC72" s="77" t="e">
        <f>#REF!</f>
        <v>#REF!</v>
      </c>
      <c r="AD72" s="74" t="e">
        <f t="shared" si="23"/>
        <v>#REF!</v>
      </c>
      <c r="AJ72" s="66"/>
      <c r="AK72" s="66"/>
      <c r="AL72" s="66"/>
    </row>
    <row r="73" spans="2:38" s="66" customFormat="1" ht="15.75" thickTop="1" x14ac:dyDescent="0.25">
      <c r="C73" s="58"/>
      <c r="D73" s="58"/>
      <c r="I73" s="56"/>
      <c r="J73" s="56"/>
      <c r="L73" s="59"/>
      <c r="O73" s="56"/>
      <c r="P73" s="56"/>
      <c r="R73" s="59"/>
      <c r="U73" s="56"/>
      <c r="V73" s="56"/>
      <c r="X73" s="59"/>
      <c r="AA73" s="56"/>
      <c r="AB73" s="56"/>
      <c r="AD73" s="59"/>
    </row>
    <row r="74" spans="2:38" s="66" customFormat="1" x14ac:dyDescent="0.25">
      <c r="C74" s="58"/>
      <c r="D74" s="58"/>
      <c r="I74" s="56"/>
      <c r="J74" s="56"/>
      <c r="L74" s="59"/>
      <c r="O74" s="56"/>
      <c r="P74" s="56"/>
      <c r="R74" s="59"/>
      <c r="U74" s="56"/>
      <c r="V74" s="56"/>
      <c r="X74" s="59"/>
      <c r="AA74" s="56"/>
      <c r="AB74" s="56"/>
      <c r="AD74" s="59"/>
    </row>
    <row r="75" spans="2:38" s="66" customFormat="1" x14ac:dyDescent="0.25">
      <c r="C75" s="58"/>
      <c r="D75" s="58"/>
      <c r="I75" s="56"/>
      <c r="J75" s="56"/>
      <c r="L75" s="59"/>
      <c r="O75" s="56"/>
      <c r="P75" s="56"/>
      <c r="R75" s="59"/>
      <c r="U75" s="56"/>
      <c r="V75" s="56"/>
      <c r="X75" s="59"/>
      <c r="AA75" s="56"/>
      <c r="AB75" s="56"/>
      <c r="AD75" s="59"/>
    </row>
    <row r="76" spans="2:38" s="66" customFormat="1" x14ac:dyDescent="0.25">
      <c r="C76" s="58"/>
      <c r="D76" s="58"/>
      <c r="I76" s="56"/>
      <c r="J76" s="56"/>
      <c r="L76" s="59"/>
      <c r="O76" s="56"/>
      <c r="P76" s="56"/>
      <c r="R76" s="59"/>
      <c r="U76" s="56"/>
      <c r="V76" s="56"/>
      <c r="X76" s="59"/>
      <c r="AA76" s="56"/>
      <c r="AB76" s="56"/>
      <c r="AD76" s="59"/>
    </row>
    <row r="77" spans="2:38" s="66" customFormat="1" x14ac:dyDescent="0.25">
      <c r="C77" s="58"/>
      <c r="D77" s="58"/>
      <c r="I77" s="56"/>
      <c r="J77" s="56"/>
      <c r="L77" s="59"/>
      <c r="O77" s="56"/>
      <c r="P77" s="56"/>
      <c r="R77" s="59"/>
      <c r="U77" s="56"/>
      <c r="V77" s="56"/>
      <c r="X77" s="59"/>
      <c r="AA77" s="56"/>
      <c r="AB77" s="56"/>
      <c r="AD77" s="59"/>
    </row>
    <row r="78" spans="2:38" s="66" customFormat="1" x14ac:dyDescent="0.25">
      <c r="C78" s="58"/>
      <c r="D78" s="58"/>
      <c r="I78" s="56"/>
      <c r="J78" s="56"/>
      <c r="L78" s="59"/>
      <c r="O78" s="56"/>
      <c r="P78" s="56"/>
      <c r="R78" s="59"/>
      <c r="U78" s="56"/>
      <c r="V78" s="56"/>
      <c r="X78" s="59"/>
      <c r="AA78" s="56"/>
      <c r="AB78" s="56"/>
      <c r="AD78" s="59"/>
    </row>
    <row r="79" spans="2:38" s="66" customFormat="1" x14ac:dyDescent="0.25">
      <c r="C79" s="58"/>
      <c r="D79" s="58"/>
      <c r="I79" s="56"/>
      <c r="J79" s="56"/>
      <c r="L79" s="59"/>
      <c r="O79" s="56"/>
      <c r="P79" s="56"/>
      <c r="R79" s="59"/>
      <c r="U79" s="56"/>
      <c r="V79" s="56"/>
      <c r="X79" s="59"/>
      <c r="AA79" s="56"/>
      <c r="AB79" s="56"/>
      <c r="AD79" s="59"/>
    </row>
    <row r="80" spans="2:38" s="66" customFormat="1" x14ac:dyDescent="0.25">
      <c r="C80" s="58"/>
      <c r="D80" s="58"/>
      <c r="I80" s="56"/>
      <c r="J80" s="56"/>
      <c r="L80" s="59"/>
      <c r="O80" s="56"/>
      <c r="P80" s="56"/>
      <c r="R80" s="59"/>
      <c r="U80" s="56"/>
      <c r="V80" s="56"/>
      <c r="X80" s="59"/>
      <c r="AA80" s="56"/>
      <c r="AB80" s="56"/>
      <c r="AD80" s="59"/>
    </row>
    <row r="81" spans="3:38" s="66" customFormat="1" x14ac:dyDescent="0.25">
      <c r="C81" s="58"/>
      <c r="D81" s="58"/>
      <c r="I81" s="56"/>
      <c r="J81" s="56"/>
      <c r="L81" s="59"/>
      <c r="O81" s="56"/>
      <c r="P81" s="56"/>
      <c r="R81" s="59"/>
      <c r="U81" s="56"/>
      <c r="V81" s="56"/>
      <c r="X81" s="59"/>
      <c r="AA81" s="56"/>
      <c r="AB81" s="56"/>
      <c r="AD81" s="59"/>
    </row>
    <row r="82" spans="3:38" s="66" customFormat="1" x14ac:dyDescent="0.25">
      <c r="C82" s="58"/>
      <c r="D82" s="58"/>
      <c r="I82" s="56"/>
      <c r="J82" s="56"/>
      <c r="L82" s="59"/>
      <c r="O82" s="56"/>
      <c r="P82" s="56"/>
      <c r="R82" s="59"/>
      <c r="U82" s="56"/>
      <c r="V82" s="56"/>
      <c r="X82" s="59"/>
      <c r="AA82" s="56"/>
      <c r="AB82" s="56"/>
      <c r="AD82" s="59"/>
    </row>
    <row r="83" spans="3:38" s="66" customFormat="1" x14ac:dyDescent="0.25">
      <c r="C83" s="58"/>
      <c r="D83" s="58"/>
      <c r="I83" s="56"/>
      <c r="J83" s="56"/>
      <c r="L83" s="59"/>
      <c r="O83" s="56"/>
      <c r="P83" s="56"/>
      <c r="R83" s="59"/>
      <c r="U83" s="56"/>
      <c r="V83" s="56"/>
      <c r="X83" s="59"/>
      <c r="AA83" s="56"/>
      <c r="AB83" s="56"/>
      <c r="AD83" s="59"/>
    </row>
    <row r="84" spans="3:38" s="66" customFormat="1" x14ac:dyDescent="0.25">
      <c r="C84" s="58"/>
      <c r="D84" s="58"/>
      <c r="I84" s="56"/>
      <c r="J84" s="56"/>
      <c r="L84" s="59"/>
      <c r="O84" s="56"/>
      <c r="P84" s="56"/>
      <c r="R84" s="59"/>
      <c r="U84" s="56"/>
      <c r="V84" s="56"/>
      <c r="X84" s="59"/>
      <c r="AA84" s="56"/>
      <c r="AB84" s="56"/>
      <c r="AD84" s="59"/>
    </row>
    <row r="85" spans="3:38" s="66" customFormat="1" x14ac:dyDescent="0.25">
      <c r="C85" s="58"/>
      <c r="D85" s="58"/>
      <c r="I85" s="56"/>
      <c r="J85" s="56"/>
      <c r="L85" s="59"/>
      <c r="O85" s="56"/>
      <c r="P85" s="56"/>
      <c r="R85" s="59"/>
      <c r="U85" s="56"/>
      <c r="V85" s="56"/>
      <c r="X85" s="59"/>
      <c r="AA85" s="56"/>
      <c r="AB85" s="56"/>
      <c r="AD85" s="59"/>
    </row>
    <row r="86" spans="3:38" s="66" customFormat="1" x14ac:dyDescent="0.25">
      <c r="C86" s="58"/>
      <c r="D86" s="58"/>
      <c r="I86" s="56"/>
      <c r="J86" s="56"/>
      <c r="L86" s="59"/>
      <c r="O86" s="56"/>
      <c r="P86" s="56"/>
      <c r="R86" s="59"/>
      <c r="U86" s="56"/>
      <c r="V86" s="56"/>
      <c r="X86" s="59"/>
      <c r="AA86" s="56"/>
      <c r="AB86" s="56"/>
      <c r="AD86" s="59"/>
    </row>
    <row r="87" spans="3:38" s="66" customFormat="1" x14ac:dyDescent="0.25">
      <c r="C87" s="58"/>
      <c r="D87" s="58"/>
      <c r="I87" s="56"/>
      <c r="J87" s="56"/>
      <c r="L87" s="59"/>
      <c r="O87" s="56"/>
      <c r="P87" s="56"/>
      <c r="R87" s="59"/>
      <c r="U87" s="56"/>
      <c r="V87" s="56"/>
      <c r="X87" s="59"/>
      <c r="AA87" s="56"/>
      <c r="AB87" s="56"/>
      <c r="AD87" s="59"/>
    </row>
    <row r="88" spans="3:38" s="66" customFormat="1" x14ac:dyDescent="0.25">
      <c r="C88" s="58"/>
      <c r="D88" s="58"/>
      <c r="I88" s="56"/>
      <c r="J88" s="56"/>
      <c r="L88" s="59"/>
      <c r="O88" s="56"/>
      <c r="P88" s="56"/>
      <c r="R88" s="59"/>
      <c r="U88" s="56"/>
      <c r="V88" s="56"/>
      <c r="X88" s="59"/>
      <c r="AA88" s="56"/>
      <c r="AB88" s="56"/>
      <c r="AD88" s="59"/>
    </row>
    <row r="89" spans="3:38" s="66" customFormat="1" x14ac:dyDescent="0.25">
      <c r="C89" s="58"/>
      <c r="D89" s="58"/>
      <c r="I89" s="56"/>
      <c r="J89" s="56"/>
      <c r="L89" s="59"/>
      <c r="O89" s="56"/>
      <c r="P89" s="56"/>
      <c r="R89" s="59"/>
      <c r="U89" s="56"/>
      <c r="V89" s="56"/>
      <c r="X89" s="59"/>
      <c r="AA89" s="56"/>
      <c r="AB89" s="56"/>
      <c r="AD89" s="59"/>
    </row>
    <row r="90" spans="3:38" s="66" customFormat="1" x14ac:dyDescent="0.25">
      <c r="C90" s="58"/>
      <c r="D90" s="58"/>
      <c r="I90" s="56"/>
      <c r="J90" s="56"/>
      <c r="L90" s="59"/>
      <c r="O90" s="56"/>
      <c r="P90" s="56"/>
      <c r="R90" s="59"/>
      <c r="U90" s="56"/>
      <c r="V90" s="56"/>
      <c r="X90" s="59"/>
      <c r="AA90" s="56"/>
      <c r="AB90" s="56"/>
      <c r="AD90" s="59"/>
    </row>
    <row r="91" spans="3:38" s="66" customFormat="1" x14ac:dyDescent="0.25">
      <c r="C91" s="58"/>
      <c r="D91" s="58"/>
      <c r="I91" s="56"/>
      <c r="J91" s="56"/>
      <c r="L91" s="59"/>
      <c r="O91" s="56"/>
      <c r="P91" s="56"/>
      <c r="R91" s="59"/>
      <c r="U91" s="56"/>
      <c r="V91" s="56"/>
      <c r="X91" s="59"/>
      <c r="AA91" s="56"/>
      <c r="AB91" s="56"/>
      <c r="AD91" s="59"/>
      <c r="AJ91"/>
      <c r="AK91"/>
      <c r="AL91"/>
    </row>
    <row r="92" spans="3:38" s="66" customFormat="1" x14ac:dyDescent="0.25">
      <c r="C92" s="58"/>
      <c r="D92" s="58"/>
      <c r="I92" s="56"/>
      <c r="J92" s="56"/>
      <c r="L92" s="59"/>
      <c r="O92" s="56"/>
      <c r="P92" s="56"/>
      <c r="R92" s="59"/>
      <c r="U92" s="56"/>
      <c r="V92" s="56"/>
      <c r="X92" s="59"/>
      <c r="AA92" s="56"/>
      <c r="AB92" s="56"/>
      <c r="AD92" s="59"/>
      <c r="AJ92"/>
      <c r="AK92"/>
      <c r="AL92"/>
    </row>
    <row r="93" spans="3:38" s="66" customFormat="1" x14ac:dyDescent="0.25">
      <c r="C93" s="58"/>
      <c r="D93" s="58"/>
      <c r="I93" s="56"/>
      <c r="J93" s="56"/>
      <c r="L93" s="59"/>
      <c r="O93" s="56"/>
      <c r="P93" s="56"/>
      <c r="R93" s="59"/>
      <c r="U93" s="56"/>
      <c r="V93" s="56"/>
      <c r="X93" s="59"/>
      <c r="AA93" s="56"/>
      <c r="AB93" s="56"/>
      <c r="AD93" s="59"/>
      <c r="AJ93"/>
      <c r="AK93"/>
      <c r="AL93"/>
    </row>
    <row r="94" spans="3:38" s="66" customFormat="1" x14ac:dyDescent="0.25">
      <c r="C94" s="58"/>
      <c r="D94" s="58"/>
      <c r="I94" s="56"/>
      <c r="J94" s="56"/>
      <c r="L94" s="59"/>
      <c r="O94" s="56"/>
      <c r="P94" s="56"/>
      <c r="R94" s="59"/>
      <c r="U94" s="56"/>
      <c r="V94" s="56"/>
      <c r="X94" s="59"/>
      <c r="AA94" s="56"/>
      <c r="AB94" s="56"/>
      <c r="AD94" s="59"/>
      <c r="AJ94"/>
      <c r="AK94"/>
      <c r="AL94"/>
    </row>
    <row r="95" spans="3:38" s="66" customFormat="1" x14ac:dyDescent="0.25">
      <c r="C95" s="58"/>
      <c r="D95" s="58"/>
      <c r="I95" s="56"/>
      <c r="J95" s="56"/>
      <c r="L95" s="59"/>
      <c r="O95" s="56"/>
      <c r="P95" s="56"/>
      <c r="R95" s="59"/>
      <c r="U95" s="56"/>
      <c r="V95" s="56"/>
      <c r="X95" s="59"/>
      <c r="AA95" s="56"/>
      <c r="AB95" s="56"/>
      <c r="AD95" s="59"/>
      <c r="AJ95"/>
      <c r="AK95"/>
      <c r="AL95"/>
    </row>
    <row r="96" spans="3:38" s="66" customFormat="1" x14ac:dyDescent="0.25">
      <c r="C96" s="58"/>
      <c r="D96" s="58"/>
      <c r="I96" s="56"/>
      <c r="J96" s="56"/>
      <c r="L96" s="59"/>
      <c r="O96" s="56"/>
      <c r="P96" s="56"/>
      <c r="R96" s="59"/>
      <c r="U96" s="56"/>
      <c r="V96" s="56"/>
      <c r="X96" s="59"/>
      <c r="AA96" s="56"/>
      <c r="AB96" s="56"/>
      <c r="AD96" s="59"/>
      <c r="AJ96"/>
      <c r="AK96"/>
      <c r="AL96"/>
    </row>
    <row r="97" spans="3:38" s="66" customFormat="1" x14ac:dyDescent="0.25">
      <c r="C97" s="58"/>
      <c r="D97" s="58"/>
      <c r="I97" s="56"/>
      <c r="J97" s="56"/>
      <c r="L97" s="59"/>
      <c r="O97" s="56"/>
      <c r="P97" s="56"/>
      <c r="R97" s="59"/>
      <c r="U97" s="56"/>
      <c r="V97" s="56"/>
      <c r="X97" s="59"/>
      <c r="AA97" s="56"/>
      <c r="AB97" s="56"/>
      <c r="AD97" s="59"/>
      <c r="AJ97"/>
      <c r="AK97"/>
      <c r="AL97"/>
    </row>
    <row r="98" spans="3:38" s="66" customFormat="1" x14ac:dyDescent="0.25">
      <c r="C98" s="58"/>
      <c r="D98" s="58"/>
      <c r="I98" s="56"/>
      <c r="J98" s="56"/>
      <c r="L98" s="59"/>
      <c r="O98" s="56"/>
      <c r="P98" s="56"/>
      <c r="R98" s="59"/>
      <c r="U98" s="56"/>
      <c r="V98" s="56"/>
      <c r="X98" s="59"/>
      <c r="AA98" s="56"/>
      <c r="AB98" s="56"/>
      <c r="AD98" s="59"/>
      <c r="AJ98"/>
      <c r="AK98"/>
      <c r="AL98"/>
    </row>
    <row r="99" spans="3:38" s="66" customFormat="1" x14ac:dyDescent="0.25">
      <c r="C99" s="58"/>
      <c r="D99" s="58"/>
      <c r="I99" s="56"/>
      <c r="J99" s="56"/>
      <c r="L99" s="59"/>
      <c r="O99" s="56"/>
      <c r="P99" s="56"/>
      <c r="R99" s="59"/>
      <c r="U99" s="56"/>
      <c r="V99" s="56"/>
      <c r="X99" s="59"/>
      <c r="AA99" s="56"/>
      <c r="AB99" s="56"/>
      <c r="AD99" s="59"/>
      <c r="AJ99"/>
      <c r="AK99"/>
      <c r="AL99"/>
    </row>
    <row r="100" spans="3:38" s="66" customFormat="1" x14ac:dyDescent="0.25">
      <c r="C100" s="58"/>
      <c r="D100" s="58"/>
      <c r="I100" s="56"/>
      <c r="J100" s="56"/>
      <c r="L100" s="59"/>
      <c r="O100" s="56"/>
      <c r="P100" s="56"/>
      <c r="R100" s="59"/>
      <c r="U100" s="56"/>
      <c r="V100" s="56"/>
      <c r="X100" s="59"/>
      <c r="AA100" s="56"/>
      <c r="AB100" s="56"/>
      <c r="AD100" s="59"/>
      <c r="AJ100"/>
      <c r="AK100"/>
      <c r="AL100"/>
    </row>
    <row r="101" spans="3:38" s="66" customFormat="1" x14ac:dyDescent="0.25">
      <c r="C101" s="58"/>
      <c r="D101" s="58"/>
      <c r="I101" s="56"/>
      <c r="J101" s="56"/>
      <c r="L101" s="59"/>
      <c r="O101" s="56"/>
      <c r="P101" s="56"/>
      <c r="R101" s="59"/>
      <c r="U101" s="56"/>
      <c r="V101" s="56"/>
      <c r="X101" s="59"/>
      <c r="AA101" s="56"/>
      <c r="AB101" s="56"/>
      <c r="AD101" s="59"/>
      <c r="AJ101"/>
      <c r="AK101"/>
      <c r="AL101"/>
    </row>
    <row r="102" spans="3:38" s="66" customFormat="1" x14ac:dyDescent="0.25">
      <c r="C102" s="58"/>
      <c r="D102" s="58"/>
      <c r="I102" s="56"/>
      <c r="J102" s="56"/>
      <c r="L102" s="59"/>
      <c r="O102" s="56"/>
      <c r="P102" s="56"/>
      <c r="R102" s="59"/>
      <c r="U102" s="56"/>
      <c r="V102" s="56"/>
      <c r="X102" s="59"/>
      <c r="AA102" s="56"/>
      <c r="AB102" s="56"/>
      <c r="AD102" s="59"/>
      <c r="AJ102"/>
      <c r="AK102"/>
      <c r="AL102"/>
    </row>
    <row r="103" spans="3:38" s="66" customFormat="1" x14ac:dyDescent="0.25">
      <c r="C103" s="58"/>
      <c r="D103" s="58"/>
      <c r="I103" s="56"/>
      <c r="J103" s="56"/>
      <c r="L103" s="59"/>
      <c r="O103" s="56"/>
      <c r="P103" s="56"/>
      <c r="R103" s="59"/>
      <c r="U103" s="56"/>
      <c r="V103" s="56"/>
      <c r="X103" s="59"/>
      <c r="AA103" s="56"/>
      <c r="AB103" s="56"/>
      <c r="AD103" s="59"/>
      <c r="AJ103"/>
      <c r="AK103"/>
      <c r="AL103"/>
    </row>
    <row r="104" spans="3:38" s="66" customFormat="1" x14ac:dyDescent="0.25">
      <c r="C104" s="58"/>
      <c r="D104" s="58"/>
      <c r="I104" s="56"/>
      <c r="J104" s="56"/>
      <c r="L104" s="59"/>
      <c r="O104" s="56"/>
      <c r="P104" s="56"/>
      <c r="R104" s="59"/>
      <c r="U104" s="56"/>
      <c r="V104" s="56"/>
      <c r="X104" s="59"/>
      <c r="AA104" s="56"/>
      <c r="AB104" s="56"/>
      <c r="AD104" s="59"/>
      <c r="AJ104"/>
      <c r="AK104"/>
      <c r="AL104"/>
    </row>
    <row r="105" spans="3:38" s="66" customFormat="1" x14ac:dyDescent="0.25">
      <c r="C105" s="58"/>
      <c r="D105" s="58"/>
      <c r="I105" s="56"/>
      <c r="J105" s="56"/>
      <c r="L105" s="59"/>
      <c r="O105" s="56"/>
      <c r="P105" s="56"/>
      <c r="R105" s="59"/>
      <c r="U105" s="56"/>
      <c r="V105" s="56"/>
      <c r="X105" s="59"/>
      <c r="AA105" s="56"/>
      <c r="AB105" s="56"/>
      <c r="AD105" s="59"/>
      <c r="AJ105"/>
      <c r="AK105"/>
      <c r="AL105"/>
    </row>
    <row r="106" spans="3:38" s="66" customFormat="1" x14ac:dyDescent="0.25">
      <c r="C106" s="58"/>
      <c r="D106" s="58"/>
      <c r="I106" s="56"/>
      <c r="J106" s="56"/>
      <c r="L106" s="59"/>
      <c r="O106" s="56"/>
      <c r="P106" s="56"/>
      <c r="R106" s="59"/>
      <c r="U106" s="56"/>
      <c r="V106" s="56"/>
      <c r="X106" s="59"/>
      <c r="AA106" s="56"/>
      <c r="AB106" s="56"/>
      <c r="AD106" s="59"/>
      <c r="AJ106"/>
      <c r="AK106"/>
      <c r="AL106"/>
    </row>
    <row r="107" spans="3:38" s="66" customFormat="1" x14ac:dyDescent="0.25">
      <c r="C107" s="58"/>
      <c r="D107" s="58"/>
      <c r="I107" s="56"/>
      <c r="J107" s="56"/>
      <c r="L107" s="59"/>
      <c r="O107" s="56"/>
      <c r="P107" s="56"/>
      <c r="R107" s="59"/>
      <c r="U107" s="56"/>
      <c r="V107" s="56"/>
      <c r="X107" s="59"/>
      <c r="AA107" s="56"/>
      <c r="AB107" s="56"/>
      <c r="AD107" s="59"/>
      <c r="AJ107"/>
      <c r="AK107"/>
      <c r="AL107"/>
    </row>
    <row r="108" spans="3:38" s="66" customFormat="1" x14ac:dyDescent="0.25">
      <c r="C108" s="58"/>
      <c r="D108" s="58"/>
      <c r="I108" s="56"/>
      <c r="J108" s="56"/>
      <c r="L108" s="59"/>
      <c r="O108" s="56"/>
      <c r="P108" s="56"/>
      <c r="R108" s="59"/>
      <c r="U108" s="56"/>
      <c r="V108" s="56"/>
      <c r="X108" s="59"/>
      <c r="AA108" s="56"/>
      <c r="AB108" s="56"/>
      <c r="AD108" s="59"/>
      <c r="AJ108"/>
      <c r="AK108"/>
      <c r="AL108"/>
    </row>
    <row r="109" spans="3:38" s="66" customFormat="1" x14ac:dyDescent="0.25">
      <c r="C109" s="58"/>
      <c r="D109" s="58"/>
      <c r="I109" s="56"/>
      <c r="J109" s="56"/>
      <c r="L109" s="59"/>
      <c r="O109" s="56"/>
      <c r="P109" s="56"/>
      <c r="R109" s="59"/>
      <c r="U109" s="56"/>
      <c r="V109" s="56"/>
      <c r="X109" s="59"/>
      <c r="AA109" s="56"/>
      <c r="AB109" s="56"/>
      <c r="AD109" s="59"/>
      <c r="AJ109"/>
      <c r="AK109"/>
      <c r="AL109"/>
    </row>
    <row r="110" spans="3:38" s="66" customFormat="1" x14ac:dyDescent="0.25">
      <c r="C110" s="58"/>
      <c r="D110" s="58"/>
      <c r="I110" s="56"/>
      <c r="J110" s="56"/>
      <c r="L110" s="59"/>
      <c r="O110" s="56"/>
      <c r="P110" s="56"/>
      <c r="R110" s="59"/>
      <c r="U110" s="56"/>
      <c r="V110" s="56"/>
      <c r="X110" s="59"/>
      <c r="AA110" s="56"/>
      <c r="AB110" s="56"/>
      <c r="AD110" s="59"/>
      <c r="AJ110"/>
      <c r="AK110"/>
      <c r="AL110"/>
    </row>
    <row r="111" spans="3:38" s="66" customFormat="1" x14ac:dyDescent="0.25">
      <c r="C111" s="58"/>
      <c r="D111" s="58"/>
      <c r="I111" s="56"/>
      <c r="J111" s="56"/>
      <c r="L111" s="59"/>
      <c r="O111" s="56"/>
      <c r="P111" s="56"/>
      <c r="R111" s="59"/>
      <c r="U111" s="56"/>
      <c r="V111" s="56"/>
      <c r="X111" s="59"/>
      <c r="AA111" s="56"/>
      <c r="AB111" s="56"/>
      <c r="AD111" s="59"/>
      <c r="AJ111"/>
      <c r="AK111"/>
      <c r="AL111"/>
    </row>
    <row r="112" spans="3:38" s="66" customFormat="1" x14ac:dyDescent="0.25">
      <c r="C112" s="58"/>
      <c r="D112" s="58"/>
      <c r="I112" s="56"/>
      <c r="J112" s="56"/>
      <c r="L112" s="59"/>
      <c r="O112" s="56"/>
      <c r="P112" s="56"/>
      <c r="R112" s="59"/>
      <c r="U112" s="56"/>
      <c r="V112" s="56"/>
      <c r="X112" s="59"/>
      <c r="AA112" s="56"/>
      <c r="AB112" s="56"/>
      <c r="AD112" s="59"/>
      <c r="AJ112"/>
      <c r="AK112"/>
      <c r="AL112"/>
    </row>
    <row r="113" spans="3:38" s="66" customFormat="1" x14ac:dyDescent="0.25">
      <c r="C113" s="58"/>
      <c r="D113" s="58"/>
      <c r="I113" s="56"/>
      <c r="J113" s="56"/>
      <c r="L113" s="59"/>
      <c r="O113" s="56"/>
      <c r="P113" s="56"/>
      <c r="R113" s="59"/>
      <c r="U113" s="56"/>
      <c r="V113" s="56"/>
      <c r="X113" s="59"/>
      <c r="AA113" s="56"/>
      <c r="AB113" s="56"/>
      <c r="AD113" s="59"/>
      <c r="AJ113"/>
      <c r="AK113"/>
      <c r="AL113"/>
    </row>
    <row r="114" spans="3:38" s="66" customFormat="1" x14ac:dyDescent="0.25">
      <c r="C114" s="58"/>
      <c r="D114" s="58"/>
      <c r="I114" s="56"/>
      <c r="J114" s="56"/>
      <c r="L114" s="59"/>
      <c r="O114" s="56"/>
      <c r="P114" s="56"/>
      <c r="R114" s="59"/>
      <c r="U114" s="56"/>
      <c r="V114" s="56"/>
      <c r="X114" s="59"/>
      <c r="AA114" s="56"/>
      <c r="AB114" s="56"/>
      <c r="AD114" s="59"/>
      <c r="AJ114"/>
      <c r="AK114"/>
      <c r="AL114"/>
    </row>
    <row r="115" spans="3:38" s="66" customFormat="1" x14ac:dyDescent="0.25">
      <c r="C115" s="58"/>
      <c r="D115" s="58"/>
      <c r="I115" s="56"/>
      <c r="J115" s="56"/>
      <c r="L115" s="59"/>
      <c r="O115" s="56"/>
      <c r="P115" s="56"/>
      <c r="R115" s="59"/>
      <c r="U115" s="56"/>
      <c r="V115" s="56"/>
      <c r="X115" s="59"/>
      <c r="AA115" s="56"/>
      <c r="AB115" s="56"/>
      <c r="AD115" s="59"/>
      <c r="AJ115"/>
      <c r="AK115"/>
      <c r="AL115"/>
    </row>
    <row r="116" spans="3:38" s="66" customFormat="1" x14ac:dyDescent="0.25">
      <c r="C116" s="58"/>
      <c r="D116" s="58"/>
      <c r="I116" s="56"/>
      <c r="J116" s="56"/>
      <c r="L116" s="59"/>
      <c r="O116" s="56"/>
      <c r="P116" s="56"/>
      <c r="R116" s="59"/>
      <c r="U116" s="56"/>
      <c r="V116" s="56"/>
      <c r="X116" s="59"/>
      <c r="AA116" s="56"/>
      <c r="AB116" s="56"/>
      <c r="AD116" s="59"/>
      <c r="AJ116"/>
      <c r="AK116"/>
      <c r="AL116"/>
    </row>
    <row r="117" spans="3:38" s="66" customFormat="1" x14ac:dyDescent="0.25">
      <c r="C117" s="58"/>
      <c r="D117" s="58"/>
      <c r="I117" s="56"/>
      <c r="J117" s="56"/>
      <c r="L117" s="59"/>
      <c r="O117" s="56"/>
      <c r="P117" s="56"/>
      <c r="R117" s="59"/>
      <c r="U117" s="56"/>
      <c r="V117" s="56"/>
      <c r="X117" s="59"/>
      <c r="AA117" s="56"/>
      <c r="AB117" s="56"/>
      <c r="AD117" s="59"/>
      <c r="AJ117"/>
      <c r="AK117"/>
      <c r="AL117"/>
    </row>
    <row r="118" spans="3:38" s="66" customFormat="1" x14ac:dyDescent="0.25">
      <c r="C118" s="58"/>
      <c r="D118" s="58"/>
      <c r="I118" s="56"/>
      <c r="J118" s="56"/>
      <c r="L118" s="59"/>
      <c r="O118" s="56"/>
      <c r="P118" s="56"/>
      <c r="R118" s="59"/>
      <c r="U118" s="56"/>
      <c r="V118" s="56"/>
      <c r="X118" s="59"/>
      <c r="AA118" s="56"/>
      <c r="AB118" s="56"/>
      <c r="AD118" s="59"/>
      <c r="AJ118"/>
      <c r="AK118"/>
      <c r="AL118"/>
    </row>
  </sheetData>
  <mergeCells count="83">
    <mergeCell ref="M30:N30"/>
    <mergeCell ref="Y29:Z29"/>
    <mergeCell ref="Y30:Z30"/>
    <mergeCell ref="G31:H31"/>
    <mergeCell ref="G32:H32"/>
    <mergeCell ref="M31:N31"/>
    <mergeCell ref="S29:T29"/>
    <mergeCell ref="S30:T30"/>
    <mergeCell ref="S31:T31"/>
    <mergeCell ref="S32:T32"/>
    <mergeCell ref="M32:N32"/>
    <mergeCell ref="Y10:Z10"/>
    <mergeCell ref="Y11:Z11"/>
    <mergeCell ref="Y2:AC2"/>
    <mergeCell ref="M2:Q2"/>
    <mergeCell ref="G29:H29"/>
    <mergeCell ref="M29:N29"/>
    <mergeCell ref="S2:W2"/>
    <mergeCell ref="S7:T7"/>
    <mergeCell ref="Y7:Z7"/>
    <mergeCell ref="Y8:Z8"/>
    <mergeCell ref="Y9:Z9"/>
    <mergeCell ref="M11:N11"/>
    <mergeCell ref="S8:T8"/>
    <mergeCell ref="S9:T9"/>
    <mergeCell ref="S10:T10"/>
    <mergeCell ref="S11:T11"/>
    <mergeCell ref="M7:N7"/>
    <mergeCell ref="G2:K2"/>
    <mergeCell ref="M8:N8"/>
    <mergeCell ref="M9:N9"/>
    <mergeCell ref="M10:N10"/>
    <mergeCell ref="G3:H3"/>
    <mergeCell ref="M3:N3"/>
    <mergeCell ref="G5:H5"/>
    <mergeCell ref="M5:N5"/>
    <mergeCell ref="B7:B28"/>
    <mergeCell ref="B29:B50"/>
    <mergeCell ref="G7:H7"/>
    <mergeCell ref="G8:H8"/>
    <mergeCell ref="G9:H9"/>
    <mergeCell ref="G10:H10"/>
    <mergeCell ref="G11:H11"/>
    <mergeCell ref="G30:H30"/>
    <mergeCell ref="G33:H33"/>
    <mergeCell ref="S53:T53"/>
    <mergeCell ref="S54:T54"/>
    <mergeCell ref="S55:T55"/>
    <mergeCell ref="Y53:Z53"/>
    <mergeCell ref="Y54:Z54"/>
    <mergeCell ref="Y55:Z55"/>
    <mergeCell ref="M33:N33"/>
    <mergeCell ref="B51:B72"/>
    <mergeCell ref="G53:H53"/>
    <mergeCell ref="G54:H54"/>
    <mergeCell ref="G55:H55"/>
    <mergeCell ref="M53:N53"/>
    <mergeCell ref="M54:N54"/>
    <mergeCell ref="M55:N55"/>
    <mergeCell ref="G51:H51"/>
    <mergeCell ref="G52:H52"/>
    <mergeCell ref="M51:N51"/>
    <mergeCell ref="M52:N52"/>
    <mergeCell ref="S5:T5"/>
    <mergeCell ref="Y5:Z5"/>
    <mergeCell ref="G6:H6"/>
    <mergeCell ref="M6:N6"/>
    <mergeCell ref="S6:T6"/>
    <mergeCell ref="Y6:Z6"/>
    <mergeCell ref="S3:T3"/>
    <mergeCell ref="Y3:Z3"/>
    <mergeCell ref="G4:H4"/>
    <mergeCell ref="M4:N4"/>
    <mergeCell ref="S4:T4"/>
    <mergeCell ref="Y4:Z4"/>
    <mergeCell ref="S51:T51"/>
    <mergeCell ref="S52:T52"/>
    <mergeCell ref="Y51:Z51"/>
    <mergeCell ref="Y52:Z52"/>
    <mergeCell ref="Y31:Z31"/>
    <mergeCell ref="Y32:Z32"/>
    <mergeCell ref="Y33:Z33"/>
    <mergeCell ref="S33:T3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21"/>
  <sheetViews>
    <sheetView topLeftCell="U1" workbookViewId="0">
      <selection activeCell="AJ6" sqref="AJ6"/>
    </sheetView>
  </sheetViews>
  <sheetFormatPr defaultRowHeight="15" x14ac:dyDescent="0.25"/>
  <cols>
    <col min="4" max="4" width="11.7109375" bestFit="1" customWidth="1"/>
    <col min="5" max="5" width="14.42578125" bestFit="1" customWidth="1"/>
    <col min="6" max="6" width="13.7109375" bestFit="1" customWidth="1"/>
    <col min="7" max="7" width="12.7109375" bestFit="1" customWidth="1"/>
    <col min="8" max="12" width="11.140625" customWidth="1"/>
    <col min="13" max="47" width="16.5703125" customWidth="1"/>
  </cols>
  <sheetData>
    <row r="1" spans="1:53" ht="60" customHeight="1" thickTop="1" thickBot="1" x14ac:dyDescent="0.3">
      <c r="A1" t="s">
        <v>0</v>
      </c>
      <c r="B1" t="s">
        <v>5</v>
      </c>
      <c r="C1" t="s">
        <v>1</v>
      </c>
      <c r="D1" t="s">
        <v>3</v>
      </c>
      <c r="E1" t="s">
        <v>4</v>
      </c>
      <c r="F1" s="50" t="s">
        <v>6</v>
      </c>
      <c r="G1" s="51" t="s">
        <v>7</v>
      </c>
      <c r="H1" s="52" t="s">
        <v>22</v>
      </c>
      <c r="I1" s="52" t="s">
        <v>74</v>
      </c>
      <c r="J1" s="52" t="s">
        <v>75</v>
      </c>
      <c r="K1" s="52"/>
      <c r="L1" s="52" t="s">
        <v>76</v>
      </c>
      <c r="M1" s="53" t="s">
        <v>41</v>
      </c>
      <c r="N1" s="50" t="s">
        <v>10</v>
      </c>
      <c r="O1" s="51"/>
      <c r="P1" s="51" t="s">
        <v>70</v>
      </c>
      <c r="Q1" s="51"/>
      <c r="R1" s="51"/>
      <c r="S1" s="51" t="s">
        <v>72</v>
      </c>
      <c r="T1" s="51"/>
      <c r="U1" s="51"/>
      <c r="V1" s="51" t="s">
        <v>42</v>
      </c>
      <c r="W1" s="51"/>
      <c r="X1" s="51"/>
      <c r="Y1" s="51" t="s">
        <v>78</v>
      </c>
      <c r="Z1" s="51" t="s">
        <v>77</v>
      </c>
      <c r="AA1" s="51" t="s">
        <v>25</v>
      </c>
      <c r="AB1" s="51" t="s">
        <v>30</v>
      </c>
      <c r="AC1" s="51" t="s">
        <v>31</v>
      </c>
      <c r="AD1" s="51" t="s">
        <v>32</v>
      </c>
      <c r="AE1" s="51" t="s">
        <v>33</v>
      </c>
      <c r="AF1" s="50" t="s">
        <v>11</v>
      </c>
      <c r="AG1" s="51"/>
      <c r="AH1" s="51" t="s">
        <v>71</v>
      </c>
      <c r="AI1" s="51"/>
      <c r="AJ1" s="51"/>
      <c r="AK1" s="51" t="s">
        <v>73</v>
      </c>
      <c r="AL1" s="51"/>
      <c r="AM1" s="51"/>
      <c r="AN1" s="51" t="s">
        <v>43</v>
      </c>
      <c r="AO1" s="51"/>
      <c r="AP1" s="51"/>
      <c r="AQ1" s="51" t="s">
        <v>77</v>
      </c>
      <c r="AR1" s="51" t="s">
        <v>78</v>
      </c>
      <c r="AS1" s="51" t="s">
        <v>34</v>
      </c>
      <c r="AT1" s="51" t="s">
        <v>35</v>
      </c>
      <c r="AU1" s="51" t="s">
        <v>31</v>
      </c>
      <c r="AV1" s="51" t="s">
        <v>32</v>
      </c>
      <c r="AW1" s="53" t="s">
        <v>33</v>
      </c>
    </row>
    <row r="2" spans="1:53" ht="15.75" thickTop="1" x14ac:dyDescent="0.25">
      <c r="A2" s="2">
        <v>426</v>
      </c>
      <c r="B2" s="2">
        <v>237</v>
      </c>
      <c r="C2" s="2">
        <v>2</v>
      </c>
      <c r="D2" s="2">
        <v>3.96211</v>
      </c>
      <c r="E2" s="2"/>
      <c r="F2" s="6">
        <f>C2</f>
        <v>2</v>
      </c>
      <c r="G2" s="14">
        <f t="shared" ref="G2:G12" si="0">IF(F2&lt;$AX$4,$AY$3+F2/$AX$4*($AY$4-$AY$3),$AY$4-($AY$5-$AY$4)+F2/$AX$5*2*($AY$5-$AY$4))</f>
        <v>790.69868995633192</v>
      </c>
      <c r="H2" s="46">
        <v>3</v>
      </c>
      <c r="I2" s="46">
        <f>(N2+AF2)/2</f>
        <v>3.9619183333333332</v>
      </c>
      <c r="J2" s="19">
        <f>(P2+Y2)/2</f>
        <v>0.20281995000626338</v>
      </c>
      <c r="K2" s="19">
        <f t="shared" ref="K2:K17" si="1">(T2+AL2)/2</f>
        <v>0.39977834820500185</v>
      </c>
      <c r="L2" s="19">
        <f>J2*$H2</f>
        <v>0.6084598500187901</v>
      </c>
      <c r="M2" s="48">
        <v>0.36663483710706601</v>
      </c>
      <c r="N2" s="18">
        <f>AVERAGE(D2:D7)</f>
        <v>3.9621316666666666</v>
      </c>
      <c r="O2" s="19">
        <f>_xlfn.STDEV.S(D2:D7)/SQRT(6)</f>
        <v>7.0316743698960817E-6</v>
      </c>
      <c r="P2" s="19">
        <f>(N2-$AY$8-$AY$9*($G2+273.15))/$AY$10</f>
        <v>0.4028264967225989</v>
      </c>
      <c r="Q2" s="19">
        <f>(N2+2.57*O2-$AY$8-$AY$9*($G2+273.15))/$AY$10</f>
        <v>0.40305898614921432</v>
      </c>
      <c r="R2" s="19">
        <f>(N2-2.57*O2-$AY$8-$AY$9*($G2+273.15))/$AY$10</f>
        <v>0.40259400729598349</v>
      </c>
      <c r="S2" s="19">
        <f t="shared" ref="S2:S17" si="2">(P2-AVERAGE(P2,AH2))*3.7*2.2/1.4+AVERAGE(P2,AH2)</f>
        <v>0.41603951124785216</v>
      </c>
      <c r="T2" s="19">
        <f t="shared" ref="T2:T17" si="3">(Q2-AVERAGE(Q2,AI2))*3.7*2.2/1.4+AVERAGE(Q2,AI2)</f>
        <v>0.41885291453778001</v>
      </c>
      <c r="U2" s="19">
        <f t="shared" ref="U2:U17" si="4">(R2-AVERAGE(R2,AJ2))*3.7*2.2/1.4+AVERAGE(R2,AJ2)</f>
        <v>0.41322610795792403</v>
      </c>
      <c r="V2" s="19">
        <f>$M2-S2</f>
        <v>-4.9404674140786142E-2</v>
      </c>
      <c r="W2" s="19">
        <f>$M2-T2</f>
        <v>-5.2218077430713994E-2</v>
      </c>
      <c r="X2" s="19">
        <f>$M2-U2</f>
        <v>-4.6591270850858013E-2</v>
      </c>
      <c r="Y2" s="19">
        <f>V2-W2</f>
        <v>2.8134032899278516E-3</v>
      </c>
      <c r="Z2" s="19">
        <f>X2-V2</f>
        <v>2.8134032899281292E-3</v>
      </c>
      <c r="AA2" s="19">
        <f t="shared" ref="AA2:AA17" si="5">S2*$H2</f>
        <v>1.2481185337435565</v>
      </c>
      <c r="AB2" s="28">
        <v>8.8125538472674991E-22</v>
      </c>
      <c r="AC2" s="28">
        <f t="shared" ref="AC2:AC17" si="6">AB2*$H2</f>
        <v>2.6437661541802496E-21</v>
      </c>
      <c r="AD2" s="32">
        <f t="shared" ref="AD2:AD17" si="7">LOG(AB2)</f>
        <v>-21.054898216326819</v>
      </c>
      <c r="AE2" s="34">
        <f>AD2*$H2</f>
        <v>-63.164694648980458</v>
      </c>
      <c r="AF2" s="18">
        <f>AVERAGE(E8:E13)</f>
        <v>3.9617049999999998</v>
      </c>
      <c r="AG2" s="19">
        <f>_xlfn.STDEV.S(E8:E13)/SQRT(6)</f>
        <v>2.539685019838046E-5</v>
      </c>
      <c r="AH2" s="19">
        <f t="shared" ref="AH2:AH17" si="8">(AF2-$AY$8-$AY$9*($G2+273.15))/$AY$10</f>
        <v>0.3973374105696747</v>
      </c>
      <c r="AI2" s="19">
        <f>(AF2-2.57*AG2-$AY$8-$AY$9*($G2+273.15))/$AY$10</f>
        <v>0.39649771026078939</v>
      </c>
      <c r="AJ2" s="19">
        <f>(AF2+2.57*AG2-$AY$8-$AY$9*($G2+273.15))/$AY$10</f>
        <v>0.39817711087856006</v>
      </c>
      <c r="AK2" s="19">
        <f>(AH2-AVERAGE(P2,AH2))*3.7*2.2/1.4+AVERAGE(P2,AH2)</f>
        <v>0.38412439604442145</v>
      </c>
      <c r="AL2" s="19">
        <f>(AI2-AVERAGE(Q2,AI2))*3.7*2.2/1.4+AVERAGE(Q2,AI2)</f>
        <v>0.3807037818722237</v>
      </c>
      <c r="AM2" s="19">
        <f>(AJ2-AVERAGE(R2,AJ2))*3.7*2.2/1.4+AVERAGE(R2,AJ2)</f>
        <v>0.38754501021661925</v>
      </c>
      <c r="AN2" s="19">
        <f>$M2-AK2</f>
        <v>-1.7489558937355432E-2</v>
      </c>
      <c r="AO2" s="19">
        <f>$M2-AL2</f>
        <v>-1.4068944765157687E-2</v>
      </c>
      <c r="AP2" s="19">
        <f>$M2-AM2</f>
        <v>-2.0910173109553232E-2</v>
      </c>
      <c r="AQ2" s="19">
        <f t="shared" ref="AQ2:AQ17" si="9">-$AN2+AO2</f>
        <v>3.4206141721977446E-3</v>
      </c>
      <c r="AR2" s="19">
        <f>$AN2-AP2</f>
        <v>3.4206141721978001E-3</v>
      </c>
      <c r="AS2" s="19">
        <f t="shared" ref="AS2:AS17" si="10">AK2*$H2</f>
        <v>1.1523731881332644</v>
      </c>
      <c r="AT2" s="28">
        <v>1.4321198610826686E-21</v>
      </c>
      <c r="AU2" s="28">
        <f>AT2*$H2</f>
        <v>4.2963595832480057E-21</v>
      </c>
      <c r="AV2" s="32">
        <f>LOG(AT2)</f>
        <v>-20.844020632287684</v>
      </c>
      <c r="AW2" s="34">
        <f>AV2*$H2</f>
        <v>-62.532061896863055</v>
      </c>
      <c r="AX2" t="s">
        <v>2</v>
      </c>
      <c r="AZ2" s="48"/>
    </row>
    <row r="3" spans="1:53" x14ac:dyDescent="0.25">
      <c r="A3" s="2">
        <v>318</v>
      </c>
      <c r="B3" s="2">
        <v>141</v>
      </c>
      <c r="C3" s="2">
        <v>2</v>
      </c>
      <c r="D3" s="2">
        <v>3.9621200000000001</v>
      </c>
      <c r="E3" s="2"/>
      <c r="F3" s="6">
        <f>C14</f>
        <v>4</v>
      </c>
      <c r="G3" s="14">
        <f t="shared" si="0"/>
        <v>791.39737991266372</v>
      </c>
      <c r="H3" s="46">
        <f>AVERAGE(F3:F4)-AVERAGE(F2:F3)</f>
        <v>2</v>
      </c>
      <c r="I3" s="46">
        <f t="shared" ref="I3:I17" si="11">(N3+AF3)/2</f>
        <v>3.9619125000000004</v>
      </c>
      <c r="J3" s="19">
        <f t="shared" ref="J3:J17" si="12">(P3+Y3)/2</f>
        <v>0.20250434171693241</v>
      </c>
      <c r="K3" s="19">
        <f t="shared" si="1"/>
        <v>0.39940771777696765</v>
      </c>
      <c r="L3" s="19">
        <f t="shared" ref="L3:L17" si="13">J3*$H3</f>
        <v>0.40500868343386481</v>
      </c>
      <c r="M3" s="48">
        <v>0.36788340533445602</v>
      </c>
      <c r="N3" s="18">
        <f>AVERAGE(D14:D19)</f>
        <v>3.962121666666667</v>
      </c>
      <c r="O3" s="19">
        <f>_xlfn.STDEV.S(D14:D19)/SQRT(6)</f>
        <v>8.7241682188773465E-6</v>
      </c>
      <c r="P3" s="19">
        <f t="shared" ref="P3:P17" si="14">(N3-$AY$8-$AY$9*($G3+273.15))/$AY$10</f>
        <v>0.40231070389590606</v>
      </c>
      <c r="Q3" s="19">
        <f t="shared" ref="Q3:Q17" si="15">(N3+2.57*O3-$AY$8-$AY$9*($G3+273.15))/$AY$10</f>
        <v>0.40259915252992529</v>
      </c>
      <c r="R3" s="19">
        <f t="shared" ref="R3:R17" si="16">(N3-2.57*O3-$AY$8-$AY$9*($G3+273.15))/$AY$10</f>
        <v>0.40202225526188684</v>
      </c>
      <c r="S3" s="19">
        <f t="shared" si="2"/>
        <v>0.41526565173120461</v>
      </c>
      <c r="T3" s="19">
        <f t="shared" si="3"/>
        <v>0.41796363126916336</v>
      </c>
      <c r="U3" s="19">
        <f t="shared" si="4"/>
        <v>0.41256767219324531</v>
      </c>
      <c r="V3" s="19">
        <f t="shared" ref="V3:X17" si="17">$M3-S3</f>
        <v>-4.7382246396748595E-2</v>
      </c>
      <c r="W3" s="19">
        <f t="shared" si="17"/>
        <v>-5.0080225934707345E-2</v>
      </c>
      <c r="X3" s="19">
        <f t="shared" si="17"/>
        <v>-4.468426685878929E-2</v>
      </c>
      <c r="Y3" s="19">
        <f t="shared" ref="Y3:Y17" si="18">V3-W3</f>
        <v>2.6979795379587501E-3</v>
      </c>
      <c r="Z3" s="19">
        <f t="shared" ref="Z3:Z17" si="19">X3-V3</f>
        <v>2.6979795379593052E-3</v>
      </c>
      <c r="AA3" s="19">
        <f t="shared" si="5"/>
        <v>0.83053130346240922</v>
      </c>
      <c r="AB3" s="28">
        <v>9.4155832463872511E-22</v>
      </c>
      <c r="AC3" s="28">
        <f t="shared" si="6"/>
        <v>1.8831166492774502E-21</v>
      </c>
      <c r="AD3" s="32">
        <f t="shared" si="7"/>
        <v>-21.026152772530793</v>
      </c>
      <c r="AE3" s="32">
        <f t="shared" ref="AE3:AE17" si="20">AD3*$H3</f>
        <v>-42.052305545061586</v>
      </c>
      <c r="AF3" s="18">
        <f>AVERAGE(E20:E25)</f>
        <v>3.9617033333333338</v>
      </c>
      <c r="AG3" s="19">
        <f>_xlfn.STDEV.S(E20:E25)/SQRT(6)</f>
        <v>2.1550973167030971E-5</v>
      </c>
      <c r="AH3" s="19">
        <f t="shared" si="8"/>
        <v>0.39692882645690969</v>
      </c>
      <c r="AI3" s="19">
        <f t="shared" ref="AI3:AI17" si="21">(AF3-2.57*AG3-$AY$8-$AY$9*($G3+273.15))/$AY$10</f>
        <v>0.3962162830240103</v>
      </c>
      <c r="AJ3" s="19">
        <f t="shared" ref="AJ3:AJ17" si="22">(AF3+2.57*AG3-$AY$8-$AY$9*($G3+273.15))/$AY$10</f>
        <v>0.39764136988980908</v>
      </c>
      <c r="AK3" s="19">
        <f t="shared" ref="AK3:AK17" si="23">(AH3-AVERAGE(P3,AH3))*3.7*2.2/1.4+AVERAGE(P3,AH3)</f>
        <v>0.38397387862161142</v>
      </c>
      <c r="AL3" s="19">
        <f t="shared" ref="AL3:AL17" si="24">(AI3-AVERAGE(Q3,AI3))*3.7*2.2/1.4+AVERAGE(Q3,AI3)</f>
        <v>0.38085180428477194</v>
      </c>
      <c r="AM3" s="19">
        <f t="shared" ref="AM3:AM17" si="25">(AJ3-AVERAGE(R3,AJ3))*3.7*2.2/1.4+AVERAGE(R3,AJ3)</f>
        <v>0.38709595295845034</v>
      </c>
      <c r="AN3" s="19">
        <f t="shared" ref="AN3:AP17" si="26">$M3-AK3</f>
        <v>-1.6090473287155405E-2</v>
      </c>
      <c r="AO3" s="19">
        <f t="shared" si="26"/>
        <v>-1.2968398950315929E-2</v>
      </c>
      <c r="AP3" s="19">
        <f t="shared" si="26"/>
        <v>-1.9212547623994325E-2</v>
      </c>
      <c r="AQ3" s="19">
        <f t="shared" si="9"/>
        <v>3.1220743368394754E-3</v>
      </c>
      <c r="AR3" s="19">
        <f t="shared" ref="AR3:AR17" si="27">$AN3-AP3</f>
        <v>3.1220743368389203E-3</v>
      </c>
      <c r="AS3" s="19">
        <f t="shared" si="10"/>
        <v>0.76794775724322284</v>
      </c>
      <c r="AT3" s="28">
        <v>1.5011113613385126E-21</v>
      </c>
      <c r="AU3" s="28">
        <f t="shared" ref="AU3:AU17" si="28">AT3*$H3</f>
        <v>3.0022227226770252E-21</v>
      </c>
      <c r="AV3" s="32">
        <f t="shared" ref="AV3:AV17" si="29">LOG(AT3)</f>
        <v>-20.823587088022673</v>
      </c>
      <c r="AW3" s="34">
        <f t="shared" ref="AW3:AW17" si="30">AV3*$H3</f>
        <v>-41.647174176045347</v>
      </c>
      <c r="AX3" s="4">
        <v>0</v>
      </c>
      <c r="AY3" s="5">
        <v>790</v>
      </c>
      <c r="AZ3" s="48"/>
    </row>
    <row r="4" spans="1:53" x14ac:dyDescent="0.25">
      <c r="A4" s="2">
        <v>406</v>
      </c>
      <c r="B4" s="2">
        <v>221</v>
      </c>
      <c r="C4" s="2">
        <v>2</v>
      </c>
      <c r="D4" s="2">
        <v>3.9621300000000002</v>
      </c>
      <c r="E4" s="2"/>
      <c r="F4" s="6">
        <f>C26</f>
        <v>6</v>
      </c>
      <c r="G4" s="14">
        <f t="shared" si="0"/>
        <v>792.09606986899564</v>
      </c>
      <c r="H4" s="46">
        <f t="shared" ref="H4:H16" si="31">AVERAGE(F4:F5)-AVERAGE(F3:F4)</f>
        <v>2</v>
      </c>
      <c r="I4" s="46">
        <f t="shared" si="11"/>
        <v>3.9618208333333329</v>
      </c>
      <c r="J4" s="19">
        <f t="shared" si="12"/>
        <v>0.2012449736927274</v>
      </c>
      <c r="K4" s="19">
        <f t="shared" si="1"/>
        <v>0.39808359886287153</v>
      </c>
      <c r="L4" s="19">
        <f t="shared" si="13"/>
        <v>0.40248994738545479</v>
      </c>
      <c r="M4" s="48">
        <v>0.36913479194959498</v>
      </c>
      <c r="N4" s="18">
        <f>AVERAGE(D26:D31)</f>
        <v>3.9619933333333326</v>
      </c>
      <c r="O4" s="19">
        <f>_xlfn.STDEV.S(D26:D31)/SQRT(6)</f>
        <v>1.229272594306145E-5</v>
      </c>
      <c r="P4" s="19">
        <f t="shared" si="14"/>
        <v>0.40027254733147</v>
      </c>
      <c r="Q4" s="19">
        <f t="shared" si="15"/>
        <v>0.40067898378681199</v>
      </c>
      <c r="R4" s="19">
        <f t="shared" si="16"/>
        <v>0.399866110876128</v>
      </c>
      <c r="S4" s="19">
        <f t="shared" si="2"/>
        <v>0.41095650829522629</v>
      </c>
      <c r="T4" s="19">
        <f t="shared" si="3"/>
        <v>0.41317390834921108</v>
      </c>
      <c r="U4" s="19">
        <f t="shared" si="4"/>
        <v>0.40873910824124171</v>
      </c>
      <c r="V4" s="19">
        <f t="shared" si="17"/>
        <v>-4.182171634563131E-2</v>
      </c>
      <c r="W4" s="19">
        <f t="shared" si="17"/>
        <v>-4.4039116399616107E-2</v>
      </c>
      <c r="X4" s="19">
        <f t="shared" si="17"/>
        <v>-3.9604316291646735E-2</v>
      </c>
      <c r="Y4" s="19">
        <f t="shared" si="18"/>
        <v>2.2174000539847971E-3</v>
      </c>
      <c r="Z4" s="19">
        <f t="shared" si="19"/>
        <v>2.2174000539845751E-3</v>
      </c>
      <c r="AA4" s="19">
        <f t="shared" si="5"/>
        <v>0.82191301659045257</v>
      </c>
      <c r="AB4" s="28">
        <v>1.0399707050665018E-21</v>
      </c>
      <c r="AC4" s="28">
        <f t="shared" si="6"/>
        <v>2.0799414101330035E-21</v>
      </c>
      <c r="AD4" s="32">
        <f t="shared" si="7"/>
        <v>-20.982978894169641</v>
      </c>
      <c r="AE4" s="32">
        <f t="shared" si="20"/>
        <v>-41.965957788339281</v>
      </c>
      <c r="AF4" s="18">
        <f>AVERAGE(E32:E37)</f>
        <v>3.9616483333333332</v>
      </c>
      <c r="AG4" s="19">
        <f>_xlfn.STDEV.S(E32:E37)/SQRT(6)</f>
        <v>1.0461569884295733E-5</v>
      </c>
      <c r="AH4" s="19">
        <f t="shared" si="8"/>
        <v>0.39583410657501339</v>
      </c>
      <c r="AI4" s="19">
        <f t="shared" si="21"/>
        <v>0.39548821393893108</v>
      </c>
      <c r="AJ4" s="19">
        <f t="shared" si="22"/>
        <v>0.39617999921109565</v>
      </c>
      <c r="AK4" s="19">
        <f t="shared" si="23"/>
        <v>0.3851501456112571</v>
      </c>
      <c r="AL4" s="19">
        <f t="shared" si="24"/>
        <v>0.38299328937653199</v>
      </c>
      <c r="AM4" s="19">
        <f t="shared" si="25"/>
        <v>0.38730700184598216</v>
      </c>
      <c r="AN4" s="19">
        <f t="shared" si="26"/>
        <v>-1.6015353661662124E-2</v>
      </c>
      <c r="AO4" s="19">
        <f t="shared" si="26"/>
        <v>-1.3858497426937011E-2</v>
      </c>
      <c r="AP4" s="19">
        <f t="shared" si="26"/>
        <v>-1.8172209896387181E-2</v>
      </c>
      <c r="AQ4" s="19">
        <f t="shared" si="9"/>
        <v>2.156856234725113E-3</v>
      </c>
      <c r="AR4" s="19">
        <f t="shared" si="27"/>
        <v>2.1568562347250575E-3</v>
      </c>
      <c r="AS4" s="19">
        <f t="shared" si="10"/>
        <v>0.7703002912225142</v>
      </c>
      <c r="AT4" s="28">
        <v>1.5929987261760369E-21</v>
      </c>
      <c r="AU4" s="28">
        <f t="shared" si="28"/>
        <v>3.1859974523520738E-21</v>
      </c>
      <c r="AV4" s="32">
        <f t="shared" si="29"/>
        <v>-20.79778457147755</v>
      </c>
      <c r="AW4" s="34">
        <f t="shared" si="30"/>
        <v>-41.5955691429551</v>
      </c>
      <c r="AX4" s="4">
        <f>114.5/2</f>
        <v>57.25</v>
      </c>
      <c r="AY4" s="5">
        <v>810</v>
      </c>
      <c r="AZ4" s="48"/>
    </row>
    <row r="5" spans="1:53" x14ac:dyDescent="0.25">
      <c r="A5" s="2">
        <v>416</v>
      </c>
      <c r="B5" s="2">
        <v>229</v>
      </c>
      <c r="C5" s="2">
        <v>2</v>
      </c>
      <c r="D5" s="2">
        <v>3.9621300000000002</v>
      </c>
      <c r="E5" s="2"/>
      <c r="F5" s="6">
        <f>C38</f>
        <v>8</v>
      </c>
      <c r="G5" s="14">
        <f t="shared" si="0"/>
        <v>792.79475982532756</v>
      </c>
      <c r="H5" s="46">
        <f>AVERAGE(F5:F6)-AVERAGE(F4:F5)</f>
        <v>7.75</v>
      </c>
      <c r="I5" s="46">
        <f t="shared" si="11"/>
        <v>3.9618341666666668</v>
      </c>
      <c r="J5" s="19">
        <f t="shared" si="12"/>
        <v>0.20122070957736085</v>
      </c>
      <c r="K5" s="19">
        <f t="shared" si="1"/>
        <v>0.39777984005615302</v>
      </c>
      <c r="L5" s="19">
        <f t="shared" si="13"/>
        <v>1.5594604992245467</v>
      </c>
      <c r="M5" s="48">
        <v>0.37037100231115799</v>
      </c>
      <c r="N5" s="18">
        <f>AVERAGE(D38:D43)</f>
        <v>3.9619866666666663</v>
      </c>
      <c r="O5" s="19">
        <f>_xlfn.STDEV.S(D38:D43)/SQRT(6)</f>
        <v>1.2292725943013283E-5</v>
      </c>
      <c r="P5" s="19">
        <f t="shared" si="14"/>
        <v>0.39979963799034712</v>
      </c>
      <c r="Q5" s="19">
        <f t="shared" si="15"/>
        <v>0.40020607444568912</v>
      </c>
      <c r="R5" s="19">
        <f t="shared" si="16"/>
        <v>0.39939320153500513</v>
      </c>
      <c r="S5" s="19">
        <f t="shared" si="2"/>
        <v>0.40924487884236688</v>
      </c>
      <c r="T5" s="19">
        <f t="shared" si="3"/>
        <v>0.41188666000674146</v>
      </c>
      <c r="U5" s="19">
        <f t="shared" si="4"/>
        <v>0.4066030976779923</v>
      </c>
      <c r="V5" s="19">
        <f t="shared" si="17"/>
        <v>-3.8873876531208884E-2</v>
      </c>
      <c r="W5" s="19">
        <f t="shared" si="17"/>
        <v>-4.1515657695583463E-2</v>
      </c>
      <c r="X5" s="19">
        <f t="shared" si="17"/>
        <v>-3.6232095366834305E-2</v>
      </c>
      <c r="Y5" s="19">
        <f t="shared" si="18"/>
        <v>2.6417811643745792E-3</v>
      </c>
      <c r="Z5" s="19">
        <f t="shared" si="19"/>
        <v>2.6417811643745792E-3</v>
      </c>
      <c r="AA5" s="19">
        <f t="shared" si="5"/>
        <v>3.1716478110283433</v>
      </c>
      <c r="AB5" s="28">
        <v>1.0951018505648479E-21</v>
      </c>
      <c r="AC5" s="28">
        <f t="shared" si="6"/>
        <v>8.4870393418775717E-21</v>
      </c>
      <c r="AD5" s="32">
        <f t="shared" si="7"/>
        <v>-20.960545487142344</v>
      </c>
      <c r="AE5" s="32">
        <f t="shared" si="20"/>
        <v>-162.44422752535317</v>
      </c>
      <c r="AF5" s="18">
        <f>AVERAGE(E44:E49)</f>
        <v>3.9616816666666668</v>
      </c>
      <c r="AG5" s="19">
        <f>_xlfn.STDEV.S(E44:E49)/SQRT(6)</f>
        <v>1.5793810320602599E-5</v>
      </c>
      <c r="AH5" s="19">
        <f t="shared" si="8"/>
        <v>0.39587579906072468</v>
      </c>
      <c r="AI5" s="19">
        <f t="shared" si="21"/>
        <v>0.39535360566661693</v>
      </c>
      <c r="AJ5" s="19">
        <f t="shared" si="22"/>
        <v>0.39639799245483243</v>
      </c>
      <c r="AK5" s="19">
        <f t="shared" si="23"/>
        <v>0.38643055820870492</v>
      </c>
      <c r="AL5" s="19">
        <f t="shared" si="24"/>
        <v>0.38367302010556459</v>
      </c>
      <c r="AM5" s="19">
        <f t="shared" si="25"/>
        <v>0.38918809631184526</v>
      </c>
      <c r="AN5" s="19">
        <f t="shared" si="26"/>
        <v>-1.6059555897546929E-2</v>
      </c>
      <c r="AO5" s="19">
        <f t="shared" si="26"/>
        <v>-1.3302017794406595E-2</v>
      </c>
      <c r="AP5" s="19">
        <f t="shared" si="26"/>
        <v>-1.8817094000687262E-2</v>
      </c>
      <c r="AQ5" s="19">
        <f t="shared" si="9"/>
        <v>2.7575381031403334E-3</v>
      </c>
      <c r="AR5" s="19">
        <f t="shared" si="27"/>
        <v>2.7575381031403334E-3</v>
      </c>
      <c r="AS5" s="19">
        <f t="shared" si="10"/>
        <v>2.9948368261174632</v>
      </c>
      <c r="AT5" s="28">
        <v>1.6789561761307475E-21</v>
      </c>
      <c r="AU5" s="28">
        <f t="shared" si="28"/>
        <v>1.3011910365013294E-20</v>
      </c>
      <c r="AV5" s="32">
        <f t="shared" si="29"/>
        <v>-20.77496063960524</v>
      </c>
      <c r="AW5" s="34">
        <f t="shared" si="30"/>
        <v>-161.0059449569406</v>
      </c>
      <c r="AX5" s="4">
        <v>114.5</v>
      </c>
      <c r="AY5" s="5">
        <v>820</v>
      </c>
      <c r="AZ5" s="48"/>
    </row>
    <row r="6" spans="1:53" x14ac:dyDescent="0.25">
      <c r="A6" s="2">
        <v>308</v>
      </c>
      <c r="B6" s="2">
        <v>133</v>
      </c>
      <c r="C6" s="2">
        <v>2</v>
      </c>
      <c r="D6" s="2">
        <v>3.9621400000000002</v>
      </c>
      <c r="E6" s="2"/>
      <c r="F6" s="6">
        <f>C50</f>
        <v>21.5</v>
      </c>
      <c r="G6" s="14">
        <f t="shared" si="0"/>
        <v>797.51091703056773</v>
      </c>
      <c r="H6" s="46">
        <f>AVERAGE(F6:F7)-AVERAGE(F5:F6)</f>
        <v>11.75</v>
      </c>
      <c r="I6" s="46">
        <f t="shared" si="11"/>
        <v>3.9617983333333333</v>
      </c>
      <c r="J6" s="19">
        <f t="shared" si="12"/>
        <v>0.2007408031382667</v>
      </c>
      <c r="K6" s="19">
        <f t="shared" si="1"/>
        <v>0.39393371461246424</v>
      </c>
      <c r="L6" s="19">
        <f t="shared" si="13"/>
        <v>2.3587044368746337</v>
      </c>
      <c r="M6" s="48">
        <v>0.378894757678293</v>
      </c>
      <c r="N6" s="18">
        <f>AVERAGE(D50:D55)</f>
        <v>3.9618433333333329</v>
      </c>
      <c r="O6" s="19">
        <f>_xlfn.STDEV.S(D50:D55)/SQRT(3)</f>
        <v>6.6666666667103422E-6</v>
      </c>
      <c r="P6" s="19">
        <f t="shared" si="14"/>
        <v>0.39534243711342593</v>
      </c>
      <c r="Q6" s="19">
        <f>(N6+4.3*O6-$AY$8-$AY$9*($G6+273.15))/$AY$10</f>
        <v>0.39571123508932554</v>
      </c>
      <c r="R6" s="19">
        <f>(N6-4.3*O6-$AY$8-$AY$9*($G6+273.15))/$AY$10</f>
        <v>0.39497363913752631</v>
      </c>
      <c r="S6" s="19">
        <f t="shared" si="2"/>
        <v>0.39812955736482258</v>
      </c>
      <c r="T6" s="19">
        <f t="shared" si="3"/>
        <v>0.40426872652793006</v>
      </c>
      <c r="U6" s="19">
        <f t="shared" si="4"/>
        <v>0.39199038820171539</v>
      </c>
      <c r="V6" s="19">
        <f t="shared" si="17"/>
        <v>-1.923479968652958E-2</v>
      </c>
      <c r="W6" s="19">
        <f t="shared" si="17"/>
        <v>-2.5373968849637052E-2</v>
      </c>
      <c r="X6" s="19">
        <f t="shared" si="17"/>
        <v>-1.3095630523422386E-2</v>
      </c>
      <c r="Y6" s="19">
        <f t="shared" si="18"/>
        <v>6.1391691631074718E-3</v>
      </c>
      <c r="Z6" s="19">
        <f t="shared" si="19"/>
        <v>6.1391691631071943E-3</v>
      </c>
      <c r="AA6" s="19">
        <f t="shared" si="5"/>
        <v>4.6780222990366651</v>
      </c>
      <c r="AB6" s="28">
        <v>1.7303628699538925E-21</v>
      </c>
      <c r="AC6" s="28">
        <f t="shared" si="6"/>
        <v>2.0331763721958236E-20</v>
      </c>
      <c r="AD6" s="32">
        <f t="shared" si="7"/>
        <v>-20.761862812539807</v>
      </c>
      <c r="AE6" s="32">
        <f t="shared" si="20"/>
        <v>-243.95188804734272</v>
      </c>
      <c r="AF6" s="18">
        <f>AVERAGE(E50:E55)</f>
        <v>3.9617533333333337</v>
      </c>
      <c r="AG6" s="19">
        <f>_xlfn.STDEV.S(E50:E55)/SQRT(3)</f>
        <v>3.666666666675885E-5</v>
      </c>
      <c r="AH6" s="19">
        <f t="shared" si="8"/>
        <v>0.39418458300305342</v>
      </c>
      <c r="AI6" s="19">
        <f>(AF6-4.3*AG6-$AY$8-$AY$9*($G6+273.15))/$AY$10</f>
        <v>0.39215619413560265</v>
      </c>
      <c r="AJ6" s="19">
        <f>(AF6+4.3*AG6-$AY$8-$AY$9*($G6+273.15))/$AY$10</f>
        <v>0.39621297187050414</v>
      </c>
      <c r="AK6" s="19">
        <f t="shared" si="23"/>
        <v>0.39139746275165677</v>
      </c>
      <c r="AL6" s="19">
        <f t="shared" si="24"/>
        <v>0.38359870269699842</v>
      </c>
      <c r="AM6" s="19">
        <f t="shared" si="25"/>
        <v>0.39919622280631506</v>
      </c>
      <c r="AN6" s="19">
        <f t="shared" si="26"/>
        <v>-1.2502705073363762E-2</v>
      </c>
      <c r="AO6" s="19">
        <f t="shared" si="26"/>
        <v>-4.7039450187054133E-3</v>
      </c>
      <c r="AP6" s="19">
        <f t="shared" si="26"/>
        <v>-2.0301465128022056E-2</v>
      </c>
      <c r="AQ6" s="19">
        <f t="shared" si="9"/>
        <v>7.7987600546583491E-3</v>
      </c>
      <c r="AR6" s="19">
        <f t="shared" si="27"/>
        <v>7.7987600546582936E-3</v>
      </c>
      <c r="AS6" s="19">
        <f t="shared" si="10"/>
        <v>4.5989201873319674</v>
      </c>
      <c r="AT6" s="28">
        <v>2.2230041199515079E-21</v>
      </c>
      <c r="AU6" s="28">
        <f t="shared" si="28"/>
        <v>2.6120298409430216E-20</v>
      </c>
      <c r="AV6" s="32">
        <f t="shared" si="29"/>
        <v>-20.653059732410973</v>
      </c>
      <c r="AW6" s="34">
        <f t="shared" si="30"/>
        <v>-242.67345185582894</v>
      </c>
      <c r="AZ6" s="48"/>
    </row>
    <row r="7" spans="1:53" x14ac:dyDescent="0.25">
      <c r="A7" s="2">
        <v>298</v>
      </c>
      <c r="B7" s="2">
        <v>125</v>
      </c>
      <c r="C7" s="2">
        <v>2</v>
      </c>
      <c r="D7" s="2">
        <v>3.9621599999999999</v>
      </c>
      <c r="E7" s="2"/>
      <c r="F7" s="6">
        <f>C56</f>
        <v>31.5</v>
      </c>
      <c r="G7" s="14">
        <f t="shared" si="0"/>
        <v>801.00436681222709</v>
      </c>
      <c r="H7" s="46">
        <f t="shared" si="31"/>
        <v>10</v>
      </c>
      <c r="I7" s="46">
        <f t="shared" si="11"/>
        <v>3.9618916666666673</v>
      </c>
      <c r="J7" s="19">
        <f t="shared" si="12"/>
        <v>0.19877809133798843</v>
      </c>
      <c r="K7" s="19">
        <f t="shared" si="1"/>
        <v>0.39394429308019141</v>
      </c>
      <c r="L7" s="19">
        <f t="shared" si="13"/>
        <v>1.9877809133798843</v>
      </c>
      <c r="M7" s="48">
        <v>0.38526530619680099</v>
      </c>
      <c r="N7" s="18">
        <f>AVERAGE(D56:D61)</f>
        <v>3.9619900000000001</v>
      </c>
      <c r="O7" s="19">
        <f>_xlfn.STDEV.S(D56:D61)/SQRT(3)</f>
        <v>5.7735026919340812E-6</v>
      </c>
      <c r="P7" s="19">
        <f t="shared" si="14"/>
        <v>0.39529359862855673</v>
      </c>
      <c r="Q7" s="19">
        <f t="shared" ref="Q7:Q17" si="32">(N7+4.3*O7-$AY$8-$AY$9*($G7+273.15))/$AY$10</f>
        <v>0.395612987044553</v>
      </c>
      <c r="R7" s="19">
        <f t="shared" ref="R7:R17" si="33">(N7-4.3*O7-$AY$8-$AY$9*($G7+273.15))/$AY$10</f>
        <v>0.39497421021256046</v>
      </c>
      <c r="S7" s="19">
        <f t="shared" si="2"/>
        <v>0.40138397251127367</v>
      </c>
      <c r="T7" s="19">
        <f t="shared" si="3"/>
        <v>0.4036465565586938</v>
      </c>
      <c r="U7" s="19">
        <f t="shared" si="4"/>
        <v>0.39912138846385353</v>
      </c>
      <c r="V7" s="19">
        <f t="shared" si="17"/>
        <v>-1.6118666314472674E-2</v>
      </c>
      <c r="W7" s="19">
        <f t="shared" si="17"/>
        <v>-1.8381250361892809E-2</v>
      </c>
      <c r="X7" s="19">
        <f t="shared" si="17"/>
        <v>-1.3856082267052539E-2</v>
      </c>
      <c r="Y7" s="19">
        <f t="shared" si="18"/>
        <v>2.2625840474201353E-3</v>
      </c>
      <c r="Z7" s="19">
        <f t="shared" si="19"/>
        <v>2.2625840474201353E-3</v>
      </c>
      <c r="AA7" s="19">
        <f t="shared" si="5"/>
        <v>4.0138397251127369</v>
      </c>
      <c r="AB7" s="28">
        <v>2.176201642012335E-21</v>
      </c>
      <c r="AC7" s="28">
        <f t="shared" si="6"/>
        <v>2.1762016420123351E-20</v>
      </c>
      <c r="AD7" s="32">
        <f t="shared" si="7"/>
        <v>-20.662300866347003</v>
      </c>
      <c r="AE7" s="32">
        <f t="shared" si="20"/>
        <v>-206.62300866347005</v>
      </c>
      <c r="AF7" s="18">
        <f>AVERAGE(E56:E61)</f>
        <v>3.9617933333333339</v>
      </c>
      <c r="AG7" s="19">
        <f>_xlfn.STDEV.S(E56:E61)/SQRT(3)</f>
        <v>8.8191710367998724E-6</v>
      </c>
      <c r="AH7" s="19">
        <f t="shared" si="8"/>
        <v>0.39276347297995029</v>
      </c>
      <c r="AI7" s="19">
        <f t="shared" ref="AI7:AI17" si="34">(AF7-4.3*AG7-$AY$8-$AY$9*($G7+273.15))/$AY$10</f>
        <v>0.39227559911582982</v>
      </c>
      <c r="AJ7" s="19">
        <f t="shared" ref="AJ7:AJ17" si="35">(AF7+4.3*AG7-$AY$8-$AY$9*($G7+273.15))/$AY$10</f>
        <v>0.3932513468440707</v>
      </c>
      <c r="AK7" s="19">
        <f t="shared" si="23"/>
        <v>0.38667309909723335</v>
      </c>
      <c r="AL7" s="19">
        <f t="shared" si="24"/>
        <v>0.38424202960168902</v>
      </c>
      <c r="AM7" s="19">
        <f t="shared" si="25"/>
        <v>0.38910416859277736</v>
      </c>
      <c r="AN7" s="19">
        <f t="shared" si="26"/>
        <v>-1.4077929004323586E-3</v>
      </c>
      <c r="AO7" s="19">
        <f t="shared" si="26"/>
        <v>1.0232765951119771E-3</v>
      </c>
      <c r="AP7" s="19">
        <f t="shared" si="26"/>
        <v>-3.8388623959763613E-3</v>
      </c>
      <c r="AQ7" s="19">
        <f t="shared" si="9"/>
        <v>2.4310694955443357E-3</v>
      </c>
      <c r="AR7" s="19">
        <f t="shared" si="27"/>
        <v>2.4310694955440026E-3</v>
      </c>
      <c r="AS7" s="19">
        <f t="shared" si="10"/>
        <v>3.8667309909723335</v>
      </c>
      <c r="AT7" s="28">
        <v>2.7746882058762268E-21</v>
      </c>
      <c r="AU7" s="28">
        <f t="shared" si="28"/>
        <v>2.7746882058762267E-20</v>
      </c>
      <c r="AV7" s="32">
        <f t="shared" si="29"/>
        <v>-20.556785811847703</v>
      </c>
      <c r="AW7" s="34">
        <f t="shared" si="30"/>
        <v>-205.56785811847703</v>
      </c>
      <c r="AX7" t="s">
        <v>12</v>
      </c>
      <c r="AY7" s="7" t="s">
        <v>13</v>
      </c>
      <c r="AZ7" s="48"/>
    </row>
    <row r="8" spans="1:53" x14ac:dyDescent="0.25">
      <c r="A8" s="2">
        <v>295</v>
      </c>
      <c r="B8" s="2">
        <v>124</v>
      </c>
      <c r="C8" s="2">
        <v>2</v>
      </c>
      <c r="D8" s="2"/>
      <c r="E8" s="2">
        <v>3.9615800000000001</v>
      </c>
      <c r="F8" s="6">
        <f>C62</f>
        <v>41.5</v>
      </c>
      <c r="G8" s="14">
        <f t="shared" si="0"/>
        <v>804.49781659388645</v>
      </c>
      <c r="H8" s="46">
        <f t="shared" si="31"/>
        <v>10</v>
      </c>
      <c r="I8" s="46">
        <f t="shared" si="11"/>
        <v>3.9620583333333332</v>
      </c>
      <c r="J8" s="19">
        <f t="shared" si="12"/>
        <v>0.19916794758383802</v>
      </c>
      <c r="K8" s="19">
        <f t="shared" si="1"/>
        <v>0.39414850516175753</v>
      </c>
      <c r="L8" s="19">
        <f t="shared" si="13"/>
        <v>1.9916794758383802</v>
      </c>
      <c r="M8" s="48">
        <v>0.39170353219318099</v>
      </c>
      <c r="N8" s="18">
        <f>AVERAGE(D62:D67)</f>
        <v>3.962123333333333</v>
      </c>
      <c r="O8" s="19">
        <f>_xlfn.STDEV.S(D62:D67)/SQRT(3)</f>
        <v>8.8191710369397447E-6</v>
      </c>
      <c r="P8" s="19">
        <f t="shared" si="14"/>
        <v>0.39507322620139612</v>
      </c>
      <c r="Q8" s="19">
        <f t="shared" si="32"/>
        <v>0.39556110006552803</v>
      </c>
      <c r="R8" s="19">
        <f t="shared" si="33"/>
        <v>0.39458535233726427</v>
      </c>
      <c r="S8" s="19">
        <f t="shared" si="2"/>
        <v>0.39909906656454319</v>
      </c>
      <c r="T8" s="19">
        <f t="shared" si="3"/>
        <v>0.40236173553082311</v>
      </c>
      <c r="U8" s="19">
        <f t="shared" si="4"/>
        <v>0.39583639759826333</v>
      </c>
      <c r="V8" s="19">
        <f t="shared" si="17"/>
        <v>-7.3955343713622002E-3</v>
      </c>
      <c r="W8" s="19">
        <f t="shared" si="17"/>
        <v>-1.0658203337642114E-2</v>
      </c>
      <c r="X8" s="19">
        <f t="shared" si="17"/>
        <v>-4.1328654050823421E-3</v>
      </c>
      <c r="Y8" s="19">
        <f t="shared" si="18"/>
        <v>3.2626689662799135E-3</v>
      </c>
      <c r="Z8" s="19">
        <f t="shared" si="19"/>
        <v>3.262668966279858E-3</v>
      </c>
      <c r="AA8" s="19">
        <f t="shared" si="5"/>
        <v>3.9909906656454321</v>
      </c>
      <c r="AB8" s="28">
        <v>2.7790299927696747E-21</v>
      </c>
      <c r="AC8" s="28">
        <f t="shared" si="6"/>
        <v>2.7790299927696747E-20</v>
      </c>
      <c r="AD8" s="32">
        <f t="shared" si="7"/>
        <v>-20.556106766060314</v>
      </c>
      <c r="AE8" s="32">
        <f t="shared" si="20"/>
        <v>-205.56106766060313</v>
      </c>
      <c r="AF8" s="18">
        <f>AVERAGE(E62:E67)</f>
        <v>3.9619933333333335</v>
      </c>
      <c r="AG8" s="19">
        <f>_xlfn.STDEV.S(E62:E67)/SQRT(3)</f>
        <v>1.2018504251522728E-5</v>
      </c>
      <c r="AH8" s="19">
        <f t="shared" si="8"/>
        <v>0.39340077026418374</v>
      </c>
      <c r="AI8" s="19">
        <f t="shared" si="34"/>
        <v>0.39273591025798704</v>
      </c>
      <c r="AJ8" s="19">
        <f t="shared" si="35"/>
        <v>0.39406563027038044</v>
      </c>
      <c r="AK8" s="19">
        <f t="shared" si="23"/>
        <v>0.38937492990103695</v>
      </c>
      <c r="AL8" s="19">
        <f t="shared" si="24"/>
        <v>0.38593527479269196</v>
      </c>
      <c r="AM8" s="19">
        <f t="shared" si="25"/>
        <v>0.39281458500938166</v>
      </c>
      <c r="AN8" s="19">
        <f t="shared" si="26"/>
        <v>2.3286022921440441E-3</v>
      </c>
      <c r="AO8" s="19">
        <f t="shared" si="26"/>
        <v>5.7682574004890297E-3</v>
      </c>
      <c r="AP8" s="19">
        <f t="shared" si="26"/>
        <v>-1.1110528162006639E-3</v>
      </c>
      <c r="AQ8" s="19">
        <f t="shared" si="9"/>
        <v>3.4396551083449856E-3</v>
      </c>
      <c r="AR8" s="19">
        <f t="shared" si="27"/>
        <v>3.439655108344708E-3</v>
      </c>
      <c r="AS8" s="19">
        <f t="shared" si="10"/>
        <v>3.8937492990103695</v>
      </c>
      <c r="AT8" s="28">
        <v>3.2817166827271423E-21</v>
      </c>
      <c r="AU8" s="28">
        <f t="shared" si="28"/>
        <v>3.281716682727142E-20</v>
      </c>
      <c r="AV8" s="32">
        <f t="shared" si="29"/>
        <v>-20.483898915190103</v>
      </c>
      <c r="AW8" s="34">
        <f t="shared" si="30"/>
        <v>-204.83898915190105</v>
      </c>
      <c r="AX8" t="s">
        <v>14</v>
      </c>
      <c r="AY8" s="5">
        <v>3.8849999999999998</v>
      </c>
      <c r="AZ8" s="48"/>
    </row>
    <row r="9" spans="1:53" x14ac:dyDescent="0.25">
      <c r="A9" s="2">
        <v>305</v>
      </c>
      <c r="B9" s="2">
        <v>132</v>
      </c>
      <c r="C9" s="2">
        <v>2</v>
      </c>
      <c r="D9" s="2"/>
      <c r="E9" s="2">
        <v>3.9617300000000002</v>
      </c>
      <c r="F9" s="6">
        <f>C68</f>
        <v>51.5</v>
      </c>
      <c r="G9" s="14">
        <f t="shared" si="0"/>
        <v>807.99126637554582</v>
      </c>
      <c r="H9" s="46">
        <f t="shared" si="31"/>
        <v>10</v>
      </c>
      <c r="I9" s="46">
        <f t="shared" si="11"/>
        <v>3.9622083333333333</v>
      </c>
      <c r="J9" s="19">
        <f t="shared" si="12"/>
        <v>0.1998255811387111</v>
      </c>
      <c r="K9" s="19">
        <f t="shared" si="1"/>
        <v>0.39441195828721065</v>
      </c>
      <c r="L9" s="19">
        <f t="shared" si="13"/>
        <v>1.9982558113871109</v>
      </c>
      <c r="M9" s="48">
        <v>0.398164763224088</v>
      </c>
      <c r="N9" s="18">
        <f>AVERAGE(D68:D73)</f>
        <v>3.9622333333333333</v>
      </c>
      <c r="O9" s="19">
        <f>_xlfn.STDEV.S(D68:D73)/SQRT(3)</f>
        <v>1.8559214542888327E-5</v>
      </c>
      <c r="P9" s="19">
        <f t="shared" si="14"/>
        <v>0.39455266937525696</v>
      </c>
      <c r="Q9" s="19">
        <f t="shared" si="32"/>
        <v>0.39557935948891088</v>
      </c>
      <c r="R9" s="19">
        <f t="shared" si="33"/>
        <v>0.39352597926160304</v>
      </c>
      <c r="S9" s="19">
        <f t="shared" si="2"/>
        <v>0.39610106951493101</v>
      </c>
      <c r="T9" s="19">
        <f t="shared" si="3"/>
        <v>0.40119956241709626</v>
      </c>
      <c r="U9" s="19">
        <f t="shared" si="4"/>
        <v>0.39100257661276577</v>
      </c>
      <c r="V9" s="19">
        <f t="shared" si="17"/>
        <v>2.0636937091569885E-3</v>
      </c>
      <c r="W9" s="19">
        <f t="shared" si="17"/>
        <v>-3.034799193008253E-3</v>
      </c>
      <c r="X9" s="19">
        <f t="shared" si="17"/>
        <v>7.1621866113222299E-3</v>
      </c>
      <c r="Y9" s="19">
        <f t="shared" si="18"/>
        <v>5.0984929021652414E-3</v>
      </c>
      <c r="Z9" s="19">
        <f t="shared" si="19"/>
        <v>5.0984929021652414E-3</v>
      </c>
      <c r="AA9" s="19">
        <f t="shared" si="5"/>
        <v>3.96101069514931</v>
      </c>
      <c r="AB9" s="28">
        <v>3.5168461370935515E-21</v>
      </c>
      <c r="AC9" s="28">
        <f t="shared" si="6"/>
        <v>3.5168461370935514E-20</v>
      </c>
      <c r="AD9" s="32">
        <f t="shared" si="7"/>
        <v>-20.453846631760669</v>
      </c>
      <c r="AE9" s="32">
        <f t="shared" si="20"/>
        <v>-204.53846631760669</v>
      </c>
      <c r="AF9" s="18">
        <f>AVERAGE(E68:E73)</f>
        <v>3.9621833333333334</v>
      </c>
      <c r="AG9" s="19">
        <f>_xlfn.STDEV.S(E68:E73)/SQRT(3)</f>
        <v>1.2018504251625367E-5</v>
      </c>
      <c r="AH9" s="19">
        <f t="shared" si="8"/>
        <v>0.39390941709171284</v>
      </c>
      <c r="AI9" s="19">
        <f t="shared" si="34"/>
        <v>0.39324455708551043</v>
      </c>
      <c r="AJ9" s="19">
        <f t="shared" si="35"/>
        <v>0.39457427709791532</v>
      </c>
      <c r="AK9" s="19">
        <f t="shared" si="23"/>
        <v>0.39236101695203879</v>
      </c>
      <c r="AL9" s="19">
        <f t="shared" si="24"/>
        <v>0.38762435415732505</v>
      </c>
      <c r="AM9" s="19">
        <f t="shared" si="25"/>
        <v>0.39709767974675286</v>
      </c>
      <c r="AN9" s="19">
        <f t="shared" si="26"/>
        <v>5.803746272049215E-3</v>
      </c>
      <c r="AO9" s="19">
        <f t="shared" si="26"/>
        <v>1.0540409066762957E-2</v>
      </c>
      <c r="AP9" s="19">
        <f t="shared" si="26"/>
        <v>1.0670834773351401E-3</v>
      </c>
      <c r="AQ9" s="19">
        <f t="shared" si="9"/>
        <v>4.7366627947137419E-3</v>
      </c>
      <c r="AR9" s="19">
        <f t="shared" si="27"/>
        <v>4.7366627947140749E-3</v>
      </c>
      <c r="AS9" s="19">
        <f t="shared" si="10"/>
        <v>3.923610169520388</v>
      </c>
      <c r="AT9" s="28">
        <v>3.8956790869729392E-21</v>
      </c>
      <c r="AU9" s="28">
        <f t="shared" si="28"/>
        <v>3.8956790869729394E-20</v>
      </c>
      <c r="AV9" s="32">
        <f t="shared" si="29"/>
        <v>-20.409416826048329</v>
      </c>
      <c r="AW9" s="34">
        <f t="shared" si="30"/>
        <v>-204.09416826048329</v>
      </c>
      <c r="AX9" t="s">
        <v>15</v>
      </c>
      <c r="AY9" s="5">
        <v>4.3069999999999999E-5</v>
      </c>
      <c r="AZ9" s="48"/>
    </row>
    <row r="10" spans="1:53" x14ac:dyDescent="0.25">
      <c r="A10" s="2">
        <v>315</v>
      </c>
      <c r="B10" s="2">
        <v>140</v>
      </c>
      <c r="C10" s="2">
        <v>2</v>
      </c>
      <c r="D10" s="2"/>
      <c r="E10" s="2">
        <v>3.9617399999999998</v>
      </c>
      <c r="F10" s="6">
        <f>C74</f>
        <v>61.5</v>
      </c>
      <c r="G10" s="14">
        <f t="shared" si="0"/>
        <v>810.74235807860259</v>
      </c>
      <c r="H10" s="46">
        <f t="shared" si="31"/>
        <v>10</v>
      </c>
      <c r="I10" s="46">
        <f t="shared" si="11"/>
        <v>3.9623200000000001</v>
      </c>
      <c r="J10" s="19">
        <f t="shared" si="12"/>
        <v>0.19930466087612517</v>
      </c>
      <c r="K10" s="19">
        <f t="shared" si="1"/>
        <v>0.39414326691824669</v>
      </c>
      <c r="L10" s="19">
        <f t="shared" si="13"/>
        <v>1.9930466087612517</v>
      </c>
      <c r="M10" s="48">
        <v>0.40327989109200002</v>
      </c>
      <c r="N10" s="18">
        <f>AVERAGE(D74:D79)</f>
        <v>3.9623666666666666</v>
      </c>
      <c r="O10" s="19">
        <f>_xlfn.STDEV.S(D74:D79)/SQRT(3)</f>
        <v>1.2018504251625367E-5</v>
      </c>
      <c r="P10" s="19">
        <f t="shared" si="14"/>
        <v>0.39474363571621496</v>
      </c>
      <c r="Q10" s="19">
        <f t="shared" si="32"/>
        <v>0.39540849572241737</v>
      </c>
      <c r="R10" s="19">
        <f t="shared" si="33"/>
        <v>0.39407877571001254</v>
      </c>
      <c r="S10" s="19">
        <f t="shared" si="2"/>
        <v>0.3976339826436045</v>
      </c>
      <c r="T10" s="19">
        <f t="shared" si="3"/>
        <v>0.40149966867963988</v>
      </c>
      <c r="U10" s="19">
        <f t="shared" si="4"/>
        <v>0.39376829660756968</v>
      </c>
      <c r="V10" s="19">
        <f t="shared" si="17"/>
        <v>5.6459084483955202E-3</v>
      </c>
      <c r="W10" s="19">
        <f t="shared" si="17"/>
        <v>1.780222412360144E-3</v>
      </c>
      <c r="X10" s="19">
        <f t="shared" si="17"/>
        <v>9.5115944844303413E-3</v>
      </c>
      <c r="Y10" s="19">
        <f t="shared" si="18"/>
        <v>3.8656860360353762E-3</v>
      </c>
      <c r="Z10" s="19">
        <f t="shared" si="19"/>
        <v>3.8656860360348211E-3</v>
      </c>
      <c r="AA10" s="19">
        <f t="shared" si="5"/>
        <v>3.9763398264360452</v>
      </c>
      <c r="AB10" s="28">
        <v>4.0100061353392896E-21</v>
      </c>
      <c r="AC10" s="28">
        <f t="shared" si="6"/>
        <v>4.0100061353392896E-20</v>
      </c>
      <c r="AD10" s="32">
        <f t="shared" si="7"/>
        <v>-20.396854962905515</v>
      </c>
      <c r="AE10" s="32">
        <f t="shared" si="20"/>
        <v>-203.96854962905513</v>
      </c>
      <c r="AF10" s="18">
        <f>AVERAGE(E74:E79)</f>
        <v>3.9622733333333335</v>
      </c>
      <c r="AG10" s="19">
        <f>_xlfn.STDEV.S(E74:E79)/SQRT(3)</f>
        <v>1.2018504251481671E-5</v>
      </c>
      <c r="AH10" s="19">
        <f t="shared" si="8"/>
        <v>0.39354289812026672</v>
      </c>
      <c r="AI10" s="19">
        <f t="shared" si="34"/>
        <v>0.39287803811407573</v>
      </c>
      <c r="AJ10" s="19">
        <f t="shared" si="35"/>
        <v>0.3942077581264577</v>
      </c>
      <c r="AK10" s="19">
        <f t="shared" si="23"/>
        <v>0.3906525511928769</v>
      </c>
      <c r="AL10" s="19">
        <f t="shared" si="24"/>
        <v>0.38678686515685351</v>
      </c>
      <c r="AM10" s="19">
        <f t="shared" si="25"/>
        <v>0.39451823722890084</v>
      </c>
      <c r="AN10" s="19">
        <f t="shared" si="26"/>
        <v>1.2627339899123124E-2</v>
      </c>
      <c r="AO10" s="19">
        <f t="shared" si="26"/>
        <v>1.649302593514651E-2</v>
      </c>
      <c r="AP10" s="19">
        <f t="shared" si="26"/>
        <v>8.7616538630991836E-3</v>
      </c>
      <c r="AQ10" s="19">
        <f t="shared" si="9"/>
        <v>3.8656860360233858E-3</v>
      </c>
      <c r="AR10" s="19">
        <f t="shared" si="27"/>
        <v>3.8656860360239409E-3</v>
      </c>
      <c r="AS10" s="19">
        <f t="shared" si="10"/>
        <v>3.906525511928769</v>
      </c>
      <c r="AT10" s="28">
        <v>4.6544134465575065E-21</v>
      </c>
      <c r="AU10" s="28">
        <f t="shared" si="28"/>
        <v>4.6544134465575063E-20</v>
      </c>
      <c r="AV10" s="32">
        <f t="shared" si="29"/>
        <v>-20.33213504142245</v>
      </c>
      <c r="AW10" s="34">
        <f t="shared" si="30"/>
        <v>-203.3213504142245</v>
      </c>
      <c r="AX10" t="s">
        <v>16</v>
      </c>
      <c r="AY10" s="5">
        <v>7.7729999999999994E-2</v>
      </c>
      <c r="AZ10" s="48"/>
    </row>
    <row r="11" spans="1:53" x14ac:dyDescent="0.25">
      <c r="A11" s="2">
        <v>403</v>
      </c>
      <c r="B11" s="2">
        <v>220</v>
      </c>
      <c r="C11" s="2">
        <v>2</v>
      </c>
      <c r="D11" s="2"/>
      <c r="E11" s="2">
        <v>3.9617399999999998</v>
      </c>
      <c r="F11" s="6">
        <f>C80</f>
        <v>71.5</v>
      </c>
      <c r="G11" s="14">
        <f t="shared" si="0"/>
        <v>812.48908296943227</v>
      </c>
      <c r="H11" s="46">
        <f t="shared" si="31"/>
        <v>10</v>
      </c>
      <c r="I11" s="46">
        <f t="shared" si="11"/>
        <v>3.9625016666666673</v>
      </c>
      <c r="J11" s="19">
        <f t="shared" si="12"/>
        <v>0.20019961544338472</v>
      </c>
      <c r="K11" s="19">
        <f t="shared" si="1"/>
        <v>0.39584074061295038</v>
      </c>
      <c r="L11" s="19">
        <f t="shared" si="13"/>
        <v>2.0019961544338472</v>
      </c>
      <c r="M11" s="48">
        <v>0.406543957986923</v>
      </c>
      <c r="N11" s="18">
        <f>AVERAGE(D80:D85)</f>
        <v>3.9625633333333337</v>
      </c>
      <c r="O11" s="19">
        <f>_xlfn.STDEV.S(D80:D85)/SQRT(3)</f>
        <v>1.7638342073739614E-5</v>
      </c>
      <c r="P11" s="19">
        <f t="shared" si="14"/>
        <v>0.39630590543986133</v>
      </c>
      <c r="Q11" s="19">
        <f t="shared" si="32"/>
        <v>0.39728165316811365</v>
      </c>
      <c r="R11" s="19">
        <f t="shared" si="33"/>
        <v>0.39533015771160901</v>
      </c>
      <c r="S11" s="19">
        <f t="shared" si="2"/>
        <v>0.40012529245106349</v>
      </c>
      <c r="T11" s="19">
        <f t="shared" si="3"/>
        <v>0.40421861789797159</v>
      </c>
      <c r="U11" s="19">
        <f t="shared" si="4"/>
        <v>0.39603196700415594</v>
      </c>
      <c r="V11" s="19">
        <f t="shared" si="17"/>
        <v>6.4186655358595135E-3</v>
      </c>
      <c r="W11" s="19">
        <f t="shared" si="17"/>
        <v>2.3253400889514109E-3</v>
      </c>
      <c r="X11" s="19">
        <f t="shared" si="17"/>
        <v>1.0511990982767061E-2</v>
      </c>
      <c r="Y11" s="19">
        <f t="shared" si="18"/>
        <v>4.0933254469081026E-3</v>
      </c>
      <c r="Z11" s="19">
        <f t="shared" si="19"/>
        <v>4.0933254469075475E-3</v>
      </c>
      <c r="AA11" s="19">
        <f t="shared" si="5"/>
        <v>4.0012529245106352</v>
      </c>
      <c r="AB11" s="28">
        <v>4.1850175796828514E-21</v>
      </c>
      <c r="AC11" s="28">
        <f t="shared" si="6"/>
        <v>4.1850175796828514E-20</v>
      </c>
      <c r="AD11" s="32">
        <f t="shared" si="7"/>
        <v>-20.378302713359318</v>
      </c>
      <c r="AE11" s="32">
        <f t="shared" si="20"/>
        <v>-203.78302713359318</v>
      </c>
      <c r="AF11" s="18">
        <f>AVERAGE(E80:E85)</f>
        <v>3.9624400000000004</v>
      </c>
      <c r="AG11" s="19">
        <f>_xlfn.STDEV.S(E80:E85)/SQRT(3)</f>
        <v>5.7735026919340812E-6</v>
      </c>
      <c r="AH11" s="19">
        <f t="shared" si="8"/>
        <v>0.39471921647378322</v>
      </c>
      <c r="AI11" s="19">
        <f t="shared" si="34"/>
        <v>0.39439982805778695</v>
      </c>
      <c r="AJ11" s="19">
        <f t="shared" si="35"/>
        <v>0.39503860488977949</v>
      </c>
      <c r="AK11" s="19">
        <f t="shared" si="23"/>
        <v>0.39089982946258078</v>
      </c>
      <c r="AL11" s="19">
        <f t="shared" si="24"/>
        <v>0.38746286332792923</v>
      </c>
      <c r="AM11" s="19">
        <f t="shared" si="25"/>
        <v>0.39433679559723284</v>
      </c>
      <c r="AN11" s="19">
        <f t="shared" si="26"/>
        <v>1.5644128524342216E-2</v>
      </c>
      <c r="AO11" s="19">
        <f t="shared" si="26"/>
        <v>1.9081094658993769E-2</v>
      </c>
      <c r="AP11" s="19">
        <f t="shared" si="26"/>
        <v>1.2207162389690163E-2</v>
      </c>
      <c r="AQ11" s="19">
        <f t="shared" si="9"/>
        <v>3.4369661346515534E-3</v>
      </c>
      <c r="AR11" s="19">
        <f t="shared" si="27"/>
        <v>3.436966134652053E-3</v>
      </c>
      <c r="AS11" s="19">
        <f t="shared" si="10"/>
        <v>3.9089982946258077</v>
      </c>
      <c r="AT11" s="28">
        <v>4.9963685757899735E-21</v>
      </c>
      <c r="AU11" s="28">
        <f t="shared" si="28"/>
        <v>4.9963685757899733E-20</v>
      </c>
      <c r="AV11" s="32">
        <f t="shared" si="29"/>
        <v>-20.301345531761573</v>
      </c>
      <c r="AW11" s="34">
        <f t="shared" si="30"/>
        <v>-203.01345531761572</v>
      </c>
      <c r="AZ11" s="48"/>
    </row>
    <row r="12" spans="1:53" x14ac:dyDescent="0.25">
      <c r="A12" s="2">
        <v>413</v>
      </c>
      <c r="B12" s="2">
        <v>228</v>
      </c>
      <c r="C12" s="2">
        <v>2</v>
      </c>
      <c r="D12" s="2"/>
      <c r="E12" s="2">
        <v>3.9617300000000002</v>
      </c>
      <c r="F12" s="6">
        <f>C86</f>
        <v>81.5</v>
      </c>
      <c r="G12" s="14">
        <f t="shared" si="0"/>
        <v>814.23580786026196</v>
      </c>
      <c r="H12" s="46">
        <f t="shared" si="31"/>
        <v>10</v>
      </c>
      <c r="I12" s="46">
        <f t="shared" si="11"/>
        <v>3.9627733333333333</v>
      </c>
      <c r="J12" s="19">
        <f t="shared" si="12"/>
        <v>0.20015040251369545</v>
      </c>
      <c r="K12" s="19">
        <f t="shared" si="1"/>
        <v>0.39810720381979819</v>
      </c>
      <c r="L12" s="19">
        <f t="shared" si="13"/>
        <v>2.0015040251369545</v>
      </c>
      <c r="M12" s="48">
        <v>0.40981380130708001</v>
      </c>
      <c r="N12" s="18">
        <f>AVERAGE(D86:D91)</f>
        <v>3.9628299999999999</v>
      </c>
      <c r="O12" s="19">
        <f>_xlfn.STDEV.S(D86:D91)/SQRT(3)</f>
        <v>5.7735026919340812E-6</v>
      </c>
      <c r="P12" s="19">
        <f t="shared" si="14"/>
        <v>0.39876872836046034</v>
      </c>
      <c r="Q12" s="19">
        <f t="shared" si="32"/>
        <v>0.39908811677645661</v>
      </c>
      <c r="R12" s="19">
        <f t="shared" si="33"/>
        <v>0.39844933994446408</v>
      </c>
      <c r="S12" s="19">
        <f t="shared" si="2"/>
        <v>0.40227843534372526</v>
      </c>
      <c r="T12" s="19">
        <f t="shared" si="3"/>
        <v>0.40381051201065582</v>
      </c>
      <c r="U12" s="19">
        <f t="shared" si="4"/>
        <v>0.4007463586767947</v>
      </c>
      <c r="V12" s="19">
        <f t="shared" si="17"/>
        <v>7.5353659633547454E-3</v>
      </c>
      <c r="W12" s="19">
        <f t="shared" si="17"/>
        <v>6.0032892964241857E-3</v>
      </c>
      <c r="X12" s="19">
        <f t="shared" si="17"/>
        <v>9.0674426302853051E-3</v>
      </c>
      <c r="Y12" s="19">
        <f t="shared" si="18"/>
        <v>1.5320766669305597E-3</v>
      </c>
      <c r="Z12" s="19">
        <f t="shared" si="19"/>
        <v>1.5320766669305597E-3</v>
      </c>
      <c r="AA12" s="19">
        <f t="shared" si="5"/>
        <v>4.0227843534372525</v>
      </c>
      <c r="AB12" s="28">
        <v>4.3265429429704486E-21</v>
      </c>
      <c r="AC12" s="28">
        <f t="shared" si="6"/>
        <v>4.3265429429704485E-20</v>
      </c>
      <c r="AD12" s="32">
        <f t="shared" si="7"/>
        <v>-20.36385898135088</v>
      </c>
      <c r="AE12" s="32">
        <f t="shared" si="20"/>
        <v>-203.63858981350882</v>
      </c>
      <c r="AF12" s="18">
        <f>AVERAGE(E86:E91)</f>
        <v>3.9627166666666667</v>
      </c>
      <c r="AG12" s="19">
        <f>_xlfn.STDEV.S(E86:E91)/SQRT(3)</f>
        <v>3.3333333333551711E-6</v>
      </c>
      <c r="AH12" s="19">
        <f t="shared" si="8"/>
        <v>0.39731068985109219</v>
      </c>
      <c r="AI12" s="19">
        <f t="shared" si="34"/>
        <v>0.3971262908631395</v>
      </c>
      <c r="AJ12" s="19">
        <f t="shared" si="35"/>
        <v>0.39749508883904483</v>
      </c>
      <c r="AK12" s="19">
        <f t="shared" si="23"/>
        <v>0.39380098286782755</v>
      </c>
      <c r="AL12" s="19">
        <f t="shared" si="24"/>
        <v>0.39240389562894057</v>
      </c>
      <c r="AM12" s="19">
        <f t="shared" si="25"/>
        <v>0.39519807010671421</v>
      </c>
      <c r="AN12" s="19">
        <f t="shared" si="26"/>
        <v>1.6012818439252452E-2</v>
      </c>
      <c r="AO12" s="19">
        <f t="shared" si="26"/>
        <v>1.7409905678139437E-2</v>
      </c>
      <c r="AP12" s="19">
        <f t="shared" si="26"/>
        <v>1.46157312003658E-2</v>
      </c>
      <c r="AQ12" s="19">
        <f t="shared" si="9"/>
        <v>1.3970872388869848E-3</v>
      </c>
      <c r="AR12" s="19">
        <f t="shared" si="27"/>
        <v>1.3970872388866518E-3</v>
      </c>
      <c r="AS12" s="19">
        <f t="shared" si="10"/>
        <v>3.9380098286782754</v>
      </c>
      <c r="AT12" s="28">
        <v>5.1743029213518607E-21</v>
      </c>
      <c r="AU12" s="28">
        <f t="shared" si="28"/>
        <v>5.1743029213518606E-20</v>
      </c>
      <c r="AV12" s="32">
        <f t="shared" si="29"/>
        <v>-20.28614814979408</v>
      </c>
      <c r="AW12" s="34">
        <f t="shared" si="30"/>
        <v>-202.86148149794082</v>
      </c>
      <c r="AX12" t="s">
        <v>17</v>
      </c>
      <c r="AY12" s="7" t="s">
        <v>13</v>
      </c>
      <c r="AZ12" s="48"/>
      <c r="BA12" s="7"/>
    </row>
    <row r="13" spans="1:53" x14ac:dyDescent="0.25">
      <c r="A13" s="2">
        <v>423</v>
      </c>
      <c r="B13" s="2">
        <v>236</v>
      </c>
      <c r="C13" s="2">
        <v>2</v>
      </c>
      <c r="D13" s="2"/>
      <c r="E13" s="2">
        <v>3.9617100000000001</v>
      </c>
      <c r="F13" s="6">
        <f>C92</f>
        <v>91.5</v>
      </c>
      <c r="G13" s="14">
        <v>817</v>
      </c>
      <c r="H13" s="46">
        <f t="shared" si="31"/>
        <v>12.5</v>
      </c>
      <c r="I13" s="46">
        <f t="shared" si="11"/>
        <v>3.9630816666666666</v>
      </c>
      <c r="J13" s="19">
        <f t="shared" si="12"/>
        <v>0.20196525356998701</v>
      </c>
      <c r="K13" s="19">
        <f t="shared" si="1"/>
        <v>0.40014448785351098</v>
      </c>
      <c r="L13" s="19">
        <f t="shared" si="13"/>
        <v>2.5245656696248377</v>
      </c>
      <c r="M13" s="48">
        <v>0.41306967645294801</v>
      </c>
      <c r="N13" s="18">
        <f>AVERAGE(D92:D97)</f>
        <v>3.9631433333333335</v>
      </c>
      <c r="O13" s="19">
        <f>_xlfn.STDEV.S(D92:D97)/SQRT(3)</f>
        <v>3.3333333333551711E-6</v>
      </c>
      <c r="P13" s="19">
        <f t="shared" si="14"/>
        <v>0.40126814400274896</v>
      </c>
      <c r="Q13" s="19">
        <f t="shared" si="32"/>
        <v>0.4014525429907016</v>
      </c>
      <c r="R13" s="19">
        <f t="shared" si="33"/>
        <v>0.40108374501479627</v>
      </c>
      <c r="S13" s="19">
        <f t="shared" si="2"/>
        <v>0.4050875310139514</v>
      </c>
      <c r="T13" s="19">
        <f t="shared" si="3"/>
        <v>0.40774989415117646</v>
      </c>
      <c r="U13" s="19">
        <f t="shared" si="4"/>
        <v>0.402425167876726</v>
      </c>
      <c r="V13" s="19">
        <f t="shared" si="17"/>
        <v>7.9821454389966129E-3</v>
      </c>
      <c r="W13" s="19">
        <f t="shared" si="17"/>
        <v>5.3197823017715473E-3</v>
      </c>
      <c r="X13" s="19">
        <f t="shared" si="17"/>
        <v>1.0644508576222012E-2</v>
      </c>
      <c r="Y13" s="19">
        <f t="shared" si="18"/>
        <v>2.6623631372250656E-3</v>
      </c>
      <c r="Z13" s="19">
        <f t="shared" si="19"/>
        <v>2.6623631372253986E-3</v>
      </c>
      <c r="AA13" s="19">
        <f t="shared" si="5"/>
        <v>5.063594137674392</v>
      </c>
      <c r="AB13" s="28">
        <v>4.5773700233694413E-21</v>
      </c>
      <c r="AC13" s="28">
        <f t="shared" si="6"/>
        <v>5.7217125292118015E-20</v>
      </c>
      <c r="AD13" s="32">
        <f t="shared" si="7"/>
        <v>-20.33938397885256</v>
      </c>
      <c r="AE13" s="32">
        <f t="shared" si="20"/>
        <v>-254.24229973565699</v>
      </c>
      <c r="AF13" s="18">
        <f>AVERAGE(E92:E97)</f>
        <v>3.9630200000000002</v>
      </c>
      <c r="AG13" s="19">
        <f>_xlfn.STDEV.S(E92:E97)/SQRT(3)</f>
        <v>1.5275252316474177E-5</v>
      </c>
      <c r="AH13" s="19">
        <f t="shared" si="8"/>
        <v>0.3996814550366708</v>
      </c>
      <c r="AI13" s="19">
        <f t="shared" si="34"/>
        <v>0.39883643271632035</v>
      </c>
      <c r="AJ13" s="19">
        <f t="shared" si="35"/>
        <v>0.40052647735702124</v>
      </c>
      <c r="AK13" s="19">
        <f t="shared" si="23"/>
        <v>0.39586206802546836</v>
      </c>
      <c r="AL13" s="19">
        <f t="shared" si="24"/>
        <v>0.39253908155584549</v>
      </c>
      <c r="AM13" s="19">
        <f t="shared" si="25"/>
        <v>0.39918505449509123</v>
      </c>
      <c r="AN13" s="19">
        <f t="shared" si="26"/>
        <v>1.7207608427479648E-2</v>
      </c>
      <c r="AO13" s="19">
        <f t="shared" si="26"/>
        <v>2.0530594897102517E-2</v>
      </c>
      <c r="AP13" s="19">
        <f t="shared" si="26"/>
        <v>1.388462195785678E-2</v>
      </c>
      <c r="AQ13" s="19">
        <f t="shared" si="9"/>
        <v>3.3229864696228684E-3</v>
      </c>
      <c r="AR13" s="19">
        <f t="shared" si="27"/>
        <v>3.3229864696228684E-3</v>
      </c>
      <c r="AS13" s="19">
        <f t="shared" si="10"/>
        <v>4.9482758503183542</v>
      </c>
      <c r="AT13" s="28">
        <v>5.1336287045397884E-21</v>
      </c>
      <c r="AU13" s="28">
        <f t="shared" si="28"/>
        <v>6.4170358806747355E-20</v>
      </c>
      <c r="AV13" s="32">
        <f t="shared" si="29"/>
        <v>-20.289575545364759</v>
      </c>
      <c r="AW13" s="34">
        <f t="shared" si="30"/>
        <v>-253.6196943170595</v>
      </c>
      <c r="AX13" s="10" t="s">
        <v>18</v>
      </c>
      <c r="AY13" s="5">
        <v>-80.5</v>
      </c>
      <c r="AZ13" s="48"/>
      <c r="BA13" s="7"/>
    </row>
    <row r="14" spans="1:53" x14ac:dyDescent="0.25">
      <c r="A14" s="2">
        <v>309</v>
      </c>
      <c r="B14" s="2">
        <v>134</v>
      </c>
      <c r="C14" s="2">
        <v>4</v>
      </c>
      <c r="D14" s="2">
        <v>3.9620899999999999</v>
      </c>
      <c r="E14" s="2"/>
      <c r="F14" s="6">
        <f>C98</f>
        <v>106.5</v>
      </c>
      <c r="G14" s="14">
        <f>IF(F14&lt;$AX$4,$AY$3+F14/$AX$4*($AY$4-$AY$3),$AY$4-($AY$5-$AY$4)+F14/$AX$5*2*($AY$5-$AY$4))</f>
        <v>818.60262008733628</v>
      </c>
      <c r="H14" s="46">
        <f t="shared" si="31"/>
        <v>8.5</v>
      </c>
      <c r="I14" s="46">
        <f t="shared" si="11"/>
        <v>3.9634116666666666</v>
      </c>
      <c r="J14" s="19">
        <f t="shared" si="12"/>
        <v>0.2035843572407578</v>
      </c>
      <c r="K14" s="19">
        <f t="shared" si="1"/>
        <v>0.40401665576789586</v>
      </c>
      <c r="L14" s="19">
        <f t="shared" si="13"/>
        <v>1.7304670365464412</v>
      </c>
      <c r="M14" s="48">
        <v>0.41797885478782998</v>
      </c>
      <c r="N14" s="18">
        <f>AVERAGE(D98:D103)</f>
        <v>3.9634900000000002</v>
      </c>
      <c r="O14" s="19">
        <f>_xlfn.STDEV.S(D98:D103)/SQRT(3)</f>
        <v>9.9999999999174829E-6</v>
      </c>
      <c r="P14" s="19">
        <f t="shared" si="14"/>
        <v>0.4048400186908378</v>
      </c>
      <c r="Q14" s="19">
        <f t="shared" si="32"/>
        <v>0.40539321565468434</v>
      </c>
      <c r="R14" s="19">
        <f t="shared" si="33"/>
        <v>0.40428682172699121</v>
      </c>
      <c r="S14" s="19">
        <f t="shared" si="2"/>
        <v>0.40969167246183186</v>
      </c>
      <c r="T14" s="19">
        <f t="shared" si="3"/>
        <v>0.41202036825250965</v>
      </c>
      <c r="U14" s="19">
        <f t="shared" si="4"/>
        <v>0.40736297667115423</v>
      </c>
      <c r="V14" s="19">
        <f t="shared" si="17"/>
        <v>8.2871823259981214E-3</v>
      </c>
      <c r="W14" s="19">
        <f t="shared" si="17"/>
        <v>5.9584865353203287E-3</v>
      </c>
      <c r="X14" s="19">
        <f t="shared" si="17"/>
        <v>1.0615878116675748E-2</v>
      </c>
      <c r="Y14" s="19">
        <f t="shared" si="18"/>
        <v>2.3286957906777928E-3</v>
      </c>
      <c r="Z14" s="19">
        <f t="shared" si="19"/>
        <v>2.3286957906776262E-3</v>
      </c>
      <c r="AA14" s="19">
        <f t="shared" si="5"/>
        <v>3.4823792159255706</v>
      </c>
      <c r="AB14" s="28">
        <v>4.724875201084098E-21</v>
      </c>
      <c r="AC14" s="28">
        <f t="shared" si="6"/>
        <v>4.0161439209214832E-20</v>
      </c>
      <c r="AD14" s="32">
        <f t="shared" si="7"/>
        <v>-20.325609658095736</v>
      </c>
      <c r="AE14" s="32">
        <f t="shared" si="20"/>
        <v>-172.76768209381376</v>
      </c>
      <c r="AF14" s="18">
        <f>AVERAGE(E98:E103)</f>
        <v>3.9633333333333334</v>
      </c>
      <c r="AG14" s="19">
        <f>_xlfn.STDEV.S(E98:E103)/SQRT(3)</f>
        <v>3.3333333333551711E-6</v>
      </c>
      <c r="AH14" s="19">
        <f t="shared" si="8"/>
        <v>0.4028244948690598</v>
      </c>
      <c r="AI14" s="19">
        <f t="shared" si="34"/>
        <v>0.40264009588110711</v>
      </c>
      <c r="AJ14" s="19">
        <f t="shared" si="35"/>
        <v>0.40300889385701244</v>
      </c>
      <c r="AK14" s="19">
        <f t="shared" si="23"/>
        <v>0.39797284109806547</v>
      </c>
      <c r="AL14" s="19">
        <f t="shared" si="24"/>
        <v>0.39601294328328207</v>
      </c>
      <c r="AM14" s="19">
        <f t="shared" si="25"/>
        <v>0.39993273891284914</v>
      </c>
      <c r="AN14" s="19">
        <f t="shared" si="26"/>
        <v>2.0006013689764512E-2</v>
      </c>
      <c r="AO14" s="19">
        <f t="shared" si="26"/>
        <v>2.1965911504547908E-2</v>
      </c>
      <c r="AP14" s="19">
        <f t="shared" si="26"/>
        <v>1.8046115874980839E-2</v>
      </c>
      <c r="AQ14" s="19">
        <f t="shared" si="9"/>
        <v>1.9598978147833956E-3</v>
      </c>
      <c r="AR14" s="19">
        <f t="shared" si="27"/>
        <v>1.9598978147836732E-3</v>
      </c>
      <c r="AS14" s="19">
        <f t="shared" si="10"/>
        <v>3.3827691493335563</v>
      </c>
      <c r="AT14" s="28">
        <v>5.9744640794030947E-21</v>
      </c>
      <c r="AU14" s="28">
        <f t="shared" si="28"/>
        <v>5.0782944674926306E-20</v>
      </c>
      <c r="AV14" s="32">
        <f t="shared" si="29"/>
        <v>-20.223701045659592</v>
      </c>
      <c r="AW14" s="34">
        <f t="shared" si="30"/>
        <v>-171.90145888810653</v>
      </c>
      <c r="AX14" s="10" t="s">
        <v>19</v>
      </c>
      <c r="AY14" s="5">
        <v>-50.1</v>
      </c>
      <c r="AZ14" s="48"/>
      <c r="BA14" s="7"/>
    </row>
    <row r="15" spans="1:53" x14ac:dyDescent="0.25">
      <c r="A15" s="2">
        <v>427</v>
      </c>
      <c r="B15" s="2">
        <v>238</v>
      </c>
      <c r="C15" s="2">
        <v>4</v>
      </c>
      <c r="D15" s="2">
        <v>3.96211</v>
      </c>
      <c r="E15" s="2"/>
      <c r="F15" s="6">
        <f>C104</f>
        <v>108.5</v>
      </c>
      <c r="G15" s="14">
        <f>IF(F15&lt;$AX$4,$AY$3+F15/$AX$4*($AY$4-$AY$3),$AY$4-($AY$5-$AY$4)+F15/$AX$5*2*($AY$5-$AY$4))</f>
        <v>818.95196506550224</v>
      </c>
      <c r="H15" s="46">
        <f t="shared" si="31"/>
        <v>2</v>
      </c>
      <c r="I15" s="46">
        <f t="shared" si="11"/>
        <v>3.9634149999999999</v>
      </c>
      <c r="J15" s="19">
        <f t="shared" si="12"/>
        <v>0.20369139376924378</v>
      </c>
      <c r="K15" s="19">
        <f t="shared" si="1"/>
        <v>0.4034187521283446</v>
      </c>
      <c r="L15" s="19">
        <f t="shared" si="13"/>
        <v>0.40738278753848756</v>
      </c>
      <c r="M15" s="48">
        <v>0.41863511087111299</v>
      </c>
      <c r="N15" s="18">
        <f>AVERAGE(D104:D109)</f>
        <v>3.96346</v>
      </c>
      <c r="O15" s="19">
        <f>_xlfn.STDEV.S(D104:D109)/SQRT(3)</f>
        <v>5.7735026919340812E-6</v>
      </c>
      <c r="P15" s="19">
        <f t="shared" si="14"/>
        <v>0.40426049613571369</v>
      </c>
      <c r="Q15" s="19">
        <f t="shared" si="32"/>
        <v>0.40457988455170996</v>
      </c>
      <c r="R15" s="19">
        <f t="shared" si="33"/>
        <v>0.40394110771971742</v>
      </c>
      <c r="S15" s="19">
        <f t="shared" si="2"/>
        <v>0.40704761638713788</v>
      </c>
      <c r="T15" s="19">
        <f t="shared" si="3"/>
        <v>0.41016990778991175</v>
      </c>
      <c r="U15" s="19">
        <f t="shared" si="4"/>
        <v>0.40392532498436429</v>
      </c>
      <c r="V15" s="19">
        <f t="shared" si="17"/>
        <v>1.1587494483975114E-2</v>
      </c>
      <c r="W15" s="19">
        <f t="shared" si="17"/>
        <v>8.4652030812012447E-3</v>
      </c>
      <c r="X15" s="19">
        <f t="shared" si="17"/>
        <v>1.4709785886748705E-2</v>
      </c>
      <c r="Y15" s="19">
        <f t="shared" si="18"/>
        <v>3.1222914027738691E-3</v>
      </c>
      <c r="Z15" s="19">
        <f t="shared" si="19"/>
        <v>3.1222914027735915E-3</v>
      </c>
      <c r="AA15" s="19">
        <f t="shared" si="5"/>
        <v>0.81409523277427576</v>
      </c>
      <c r="AB15" s="28">
        <v>4.9599465493612322E-21</v>
      </c>
      <c r="AC15" s="28">
        <f t="shared" si="6"/>
        <v>9.9198930987224644E-21</v>
      </c>
      <c r="AD15" s="32">
        <f t="shared" si="7"/>
        <v>-20.30452300363935</v>
      </c>
      <c r="AE15" s="32">
        <f t="shared" si="20"/>
        <v>-40.6090460072787</v>
      </c>
      <c r="AF15" s="18">
        <f>AVERAGE(E104:E109)</f>
        <v>3.9633699999999998</v>
      </c>
      <c r="AG15" s="19">
        <f>_xlfn.STDEV.S(E104:E109)/SQRT(3)</f>
        <v>1.5275252316474177E-5</v>
      </c>
      <c r="AH15" s="19">
        <f t="shared" si="8"/>
        <v>0.40310264202532975</v>
      </c>
      <c r="AI15" s="19">
        <f t="shared" si="34"/>
        <v>0.40225761970497925</v>
      </c>
      <c r="AJ15" s="19">
        <f t="shared" si="35"/>
        <v>0.40394766434568019</v>
      </c>
      <c r="AK15" s="19">
        <f t="shared" si="23"/>
        <v>0.40031552177390556</v>
      </c>
      <c r="AL15" s="19">
        <f t="shared" si="24"/>
        <v>0.39666759646677746</v>
      </c>
      <c r="AM15" s="19">
        <f t="shared" si="25"/>
        <v>0.40396344708103354</v>
      </c>
      <c r="AN15" s="19">
        <f t="shared" si="26"/>
        <v>1.8319589097207434E-2</v>
      </c>
      <c r="AO15" s="19">
        <f t="shared" si="26"/>
        <v>2.1967514404335531E-2</v>
      </c>
      <c r="AP15" s="19">
        <f t="shared" si="26"/>
        <v>1.4671663790079448E-2</v>
      </c>
      <c r="AQ15" s="19">
        <f t="shared" si="9"/>
        <v>3.647925307128097E-3</v>
      </c>
      <c r="AR15" s="19">
        <f t="shared" si="27"/>
        <v>3.647925307127986E-3</v>
      </c>
      <c r="AS15" s="19">
        <f t="shared" si="10"/>
        <v>0.80063104354781112</v>
      </c>
      <c r="AT15" s="28">
        <v>5.9755817779670342E-21</v>
      </c>
      <c r="AU15" s="28">
        <f t="shared" si="28"/>
        <v>1.1951163555934068E-20</v>
      </c>
      <c r="AV15" s="32">
        <f t="shared" si="29"/>
        <v>-20.223619805750396</v>
      </c>
      <c r="AW15" s="34">
        <f t="shared" si="30"/>
        <v>-40.447239611500791</v>
      </c>
      <c r="AX15" s="10" t="s">
        <v>20</v>
      </c>
      <c r="AY15" s="5">
        <v>101.39999999999999</v>
      </c>
      <c r="AZ15" s="48"/>
      <c r="BA15" s="7"/>
    </row>
    <row r="16" spans="1:53" x14ac:dyDescent="0.25">
      <c r="A16" s="2">
        <v>299</v>
      </c>
      <c r="B16" s="2">
        <v>126</v>
      </c>
      <c r="C16" s="2">
        <v>4</v>
      </c>
      <c r="D16" s="2">
        <v>3.9621200000000001</v>
      </c>
      <c r="E16" s="2"/>
      <c r="F16" s="6">
        <f>C110</f>
        <v>110.5</v>
      </c>
      <c r="G16" s="14">
        <f>IF(F16&lt;$AX$4,$AY$3+F16/$AX$4*($AY$4-$AY$3),$AY$4-($AY$5-$AY$4)+F16/$AX$5*2*($AY$5-$AY$4))</f>
        <v>819.30131004366808</v>
      </c>
      <c r="H16" s="46">
        <f t="shared" si="31"/>
        <v>2</v>
      </c>
      <c r="I16" s="46">
        <f t="shared" si="11"/>
        <v>3.9634966666666669</v>
      </c>
      <c r="J16" s="19">
        <f t="shared" si="12"/>
        <v>0.20458245394355401</v>
      </c>
      <c r="K16" s="19">
        <f t="shared" si="1"/>
        <v>0.40438069194716569</v>
      </c>
      <c r="L16" s="19">
        <f t="shared" si="13"/>
        <v>0.40916490788710802</v>
      </c>
      <c r="M16" s="48">
        <v>0.41929144712383098</v>
      </c>
      <c r="N16" s="18">
        <f>AVERAGE(D110:D115)</f>
        <v>3.9635766666666665</v>
      </c>
      <c r="O16" s="19">
        <f>_xlfn.STDEV.S(D110:D115)/SQRT(3)</f>
        <v>8.819171036799869E-6</v>
      </c>
      <c r="P16" s="19">
        <f t="shared" si="14"/>
        <v>0.40556784694565756</v>
      </c>
      <c r="Q16" s="19">
        <f t="shared" si="32"/>
        <v>0.40605572080977798</v>
      </c>
      <c r="R16" s="19">
        <f t="shared" si="33"/>
        <v>0.40507997308153709</v>
      </c>
      <c r="S16" s="19">
        <f t="shared" si="2"/>
        <v>0.41052272739261725</v>
      </c>
      <c r="T16" s="19">
        <f t="shared" si="3"/>
        <v>0.41411978833406771</v>
      </c>
      <c r="U16" s="19">
        <f t="shared" si="4"/>
        <v>0.40692566645116646</v>
      </c>
      <c r="V16" s="19">
        <f t="shared" si="17"/>
        <v>8.7687197312137366E-3</v>
      </c>
      <c r="W16" s="19">
        <f t="shared" si="17"/>
        <v>5.1716587897632782E-3</v>
      </c>
      <c r="X16" s="19">
        <f t="shared" si="17"/>
        <v>1.2365780672664528E-2</v>
      </c>
      <c r="Y16" s="19">
        <f t="shared" si="18"/>
        <v>3.5970609414504584E-3</v>
      </c>
      <c r="Z16" s="19">
        <f t="shared" si="19"/>
        <v>3.5970609414507915E-3</v>
      </c>
      <c r="AA16" s="19">
        <f t="shared" si="5"/>
        <v>0.8210454547852345</v>
      </c>
      <c r="AB16" s="28">
        <v>4.7896710346265181E-21</v>
      </c>
      <c r="AC16" s="28">
        <f t="shared" si="6"/>
        <v>9.5793420692530361E-21</v>
      </c>
      <c r="AD16" s="32">
        <f t="shared" si="7"/>
        <v>-20.319694313882426</v>
      </c>
      <c r="AE16" s="32">
        <f t="shared" si="20"/>
        <v>-40.639388627764852</v>
      </c>
      <c r="AF16" s="18">
        <f>AVERAGE(E110:E115)</f>
        <v>3.9634166666666668</v>
      </c>
      <c r="AG16" s="19">
        <f>_xlfn.STDEV.S(E110:E115)/SQRT(3)</f>
        <v>1.4529663145111905E-5</v>
      </c>
      <c r="AH16" s="19">
        <f t="shared" si="8"/>
        <v>0.40350943963831526</v>
      </c>
      <c r="AI16" s="19">
        <f t="shared" si="34"/>
        <v>0.40270566308455369</v>
      </c>
      <c r="AJ16" s="19">
        <f t="shared" si="35"/>
        <v>0.40431321619207683</v>
      </c>
      <c r="AK16" s="19">
        <f t="shared" si="23"/>
        <v>0.39855455919135557</v>
      </c>
      <c r="AL16" s="19">
        <f t="shared" si="24"/>
        <v>0.39464159556026368</v>
      </c>
      <c r="AM16" s="19">
        <f t="shared" si="25"/>
        <v>0.40246752282244747</v>
      </c>
      <c r="AN16" s="19">
        <f t="shared" si="26"/>
        <v>2.0736887932475412E-2</v>
      </c>
      <c r="AO16" s="19">
        <f t="shared" si="26"/>
        <v>2.4649851563567304E-2</v>
      </c>
      <c r="AP16" s="19">
        <f t="shared" si="26"/>
        <v>1.6823924301383519E-2</v>
      </c>
      <c r="AQ16" s="19">
        <f t="shared" si="9"/>
        <v>3.9129636310918925E-3</v>
      </c>
      <c r="AR16" s="19">
        <f t="shared" si="27"/>
        <v>3.9129636310918925E-3</v>
      </c>
      <c r="AS16" s="19">
        <f t="shared" si="10"/>
        <v>0.79710911838271115</v>
      </c>
      <c r="AT16" s="28">
        <v>6.1746257592608853E-21</v>
      </c>
      <c r="AU16" s="28">
        <f t="shared" si="28"/>
        <v>1.2349251518521771E-20</v>
      </c>
      <c r="AV16" s="32">
        <f t="shared" si="29"/>
        <v>-20.209389359625099</v>
      </c>
      <c r="AW16" s="34">
        <f t="shared" si="30"/>
        <v>-40.418778719250199</v>
      </c>
      <c r="AX16" s="10" t="s">
        <v>21</v>
      </c>
      <c r="AY16" s="5">
        <v>-6</v>
      </c>
      <c r="AZ16" s="48"/>
      <c r="BA16" s="7"/>
    </row>
    <row r="17" spans="1:52" ht="15.75" thickBot="1" x14ac:dyDescent="0.3">
      <c r="A17" s="2">
        <v>407</v>
      </c>
      <c r="B17" s="2">
        <v>222</v>
      </c>
      <c r="C17" s="2">
        <v>4</v>
      </c>
      <c r="D17" s="2">
        <v>3.9621200000000001</v>
      </c>
      <c r="E17" s="2"/>
      <c r="F17" s="15">
        <f>C116</f>
        <v>112.5</v>
      </c>
      <c r="G17" s="16">
        <f>IF(F17&lt;$AX$4,$AY$3+F17/$AX$4*($AY$4-$AY$3),$AY$4-($AY$5-$AY$4)+F17/$AX$5*2*($AY$5-$AY$4))</f>
        <v>819.65065502183404</v>
      </c>
      <c r="H17" s="47">
        <v>3</v>
      </c>
      <c r="I17" s="46">
        <f t="shared" si="11"/>
        <v>3.9635400000000001</v>
      </c>
      <c r="J17" s="19">
        <f t="shared" si="12"/>
        <v>0.20425480503619386</v>
      </c>
      <c r="K17" s="19">
        <f t="shared" si="1"/>
        <v>0.40505429485749433</v>
      </c>
      <c r="L17" s="19">
        <f t="shared" si="13"/>
        <v>0.61276441510858159</v>
      </c>
      <c r="M17" s="49">
        <v>0.419947855376752</v>
      </c>
      <c r="N17" s="20">
        <f>AVERAGE(D116:D121)</f>
        <v>3.9636566666666666</v>
      </c>
      <c r="O17" s="19">
        <f>_xlfn.STDEV.S(D116:D121)/SQRT(3)</f>
        <v>8.8191710369397447E-6</v>
      </c>
      <c r="P17" s="19">
        <f t="shared" si="14"/>
        <v>0.40640347941433719</v>
      </c>
      <c r="Q17" s="19">
        <f t="shared" si="32"/>
        <v>0.40689135327846904</v>
      </c>
      <c r="R17" s="19">
        <f t="shared" si="33"/>
        <v>0.40591560555020528</v>
      </c>
      <c r="S17" s="19">
        <f t="shared" si="2"/>
        <v>0.41362934673282525</v>
      </c>
      <c r="T17" s="19">
        <f t="shared" si="3"/>
        <v>0.4157354773908758</v>
      </c>
      <c r="U17" s="19">
        <f t="shared" si="4"/>
        <v>0.41152321607477438</v>
      </c>
      <c r="V17" s="21">
        <f t="shared" si="17"/>
        <v>6.3185086439267457E-3</v>
      </c>
      <c r="W17" s="19">
        <f t="shared" si="17"/>
        <v>4.2123779858762034E-3</v>
      </c>
      <c r="X17" s="19">
        <f t="shared" si="17"/>
        <v>8.4246393019776211E-3</v>
      </c>
      <c r="Y17" s="19">
        <f t="shared" si="18"/>
        <v>2.1061306580505423E-3</v>
      </c>
      <c r="Z17" s="19">
        <f t="shared" si="19"/>
        <v>2.1061306580508754E-3</v>
      </c>
      <c r="AA17" s="21">
        <f t="shared" si="5"/>
        <v>1.2408880401984757</v>
      </c>
      <c r="AB17" s="29">
        <v>4.5150371281638269E-21</v>
      </c>
      <c r="AC17" s="29">
        <f t="shared" si="6"/>
        <v>1.3545111384491481E-20</v>
      </c>
      <c r="AD17" s="33">
        <f t="shared" si="7"/>
        <v>-20.345338674034778</v>
      </c>
      <c r="AE17" s="33">
        <f t="shared" si="20"/>
        <v>-61.036016022104334</v>
      </c>
      <c r="AF17" s="20">
        <f>AVERAGE(E116:E121)</f>
        <v>3.9634233333333335</v>
      </c>
      <c r="AG17" s="19">
        <f>_xlfn.STDEV.S(E116:E121)/SQRT(3)</f>
        <v>3.3333333332071411E-6</v>
      </c>
      <c r="AH17" s="21">
        <f t="shared" si="8"/>
        <v>0.40340163542446084</v>
      </c>
      <c r="AI17" s="19">
        <f t="shared" si="34"/>
        <v>0.40321723643651963</v>
      </c>
      <c r="AJ17" s="19">
        <f t="shared" si="35"/>
        <v>0.40358603441240209</v>
      </c>
      <c r="AK17" s="19">
        <f t="shared" si="23"/>
        <v>0.39617576810597277</v>
      </c>
      <c r="AL17" s="19">
        <f t="shared" si="24"/>
        <v>0.39437311232411287</v>
      </c>
      <c r="AM17" s="19">
        <f t="shared" si="25"/>
        <v>0.397978423887833</v>
      </c>
      <c r="AN17" s="21">
        <f t="shared" si="26"/>
        <v>2.377208727077923E-2</v>
      </c>
      <c r="AO17" s="19">
        <f t="shared" si="26"/>
        <v>2.5574743052639126E-2</v>
      </c>
      <c r="AP17" s="19">
        <f t="shared" si="26"/>
        <v>2.1969431488919E-2</v>
      </c>
      <c r="AQ17" s="19">
        <f t="shared" si="9"/>
        <v>1.8026557818598965E-3</v>
      </c>
      <c r="AR17" s="19">
        <f t="shared" si="27"/>
        <v>1.8026557818602296E-3</v>
      </c>
      <c r="AS17" s="21">
        <f t="shared" si="10"/>
        <v>1.1885273043179183</v>
      </c>
      <c r="AT17" s="29">
        <v>6.7252397157140402E-21</v>
      </c>
      <c r="AU17" s="29">
        <f t="shared" si="28"/>
        <v>2.017571914714212E-20</v>
      </c>
      <c r="AV17" s="33">
        <f t="shared" si="29"/>
        <v>-20.17229223097516</v>
      </c>
      <c r="AW17" s="39">
        <f t="shared" si="30"/>
        <v>-60.516876692925479</v>
      </c>
      <c r="AZ17" s="49"/>
    </row>
    <row r="18" spans="1:52" ht="16.5" thickTop="1" thickBot="1" x14ac:dyDescent="0.3">
      <c r="A18" s="2">
        <v>417</v>
      </c>
      <c r="B18" s="2">
        <v>230</v>
      </c>
      <c r="C18" s="2">
        <v>4</v>
      </c>
      <c r="D18" s="2">
        <v>3.9621400000000002</v>
      </c>
      <c r="E18" s="2"/>
      <c r="H18" s="25">
        <f>SUM(H2:H17)</f>
        <v>114.5</v>
      </c>
      <c r="I18" s="54"/>
      <c r="J18" s="19"/>
      <c r="K18" s="19"/>
      <c r="L18" s="19">
        <f>SUM(L2:L17)</f>
        <v>22.992731222580176</v>
      </c>
      <c r="M18" s="54"/>
      <c r="N18" s="7"/>
      <c r="O18" s="7"/>
      <c r="P18" s="7"/>
      <c r="Q18" s="7"/>
      <c r="R18" s="7"/>
      <c r="S18" s="7"/>
      <c r="T18" s="19"/>
      <c r="U18" s="19"/>
      <c r="V18" s="7"/>
      <c r="W18" s="7"/>
      <c r="X18" s="7"/>
      <c r="Y18" s="7"/>
      <c r="Z18" s="7"/>
      <c r="AA18" s="26">
        <f>SUM(AA2:AA17)</f>
        <v>46.138453235510788</v>
      </c>
      <c r="AB18" s="27"/>
      <c r="AC18" s="30">
        <f>SUM(AC2:AC17)</f>
        <v>3.7578498262990779E-19</v>
      </c>
      <c r="AD18" s="31"/>
      <c r="AE18" s="35">
        <f>SUM(AE2:AE17)</f>
        <v>-2350.9862152595329</v>
      </c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6">
        <f>SUM(AS2:AS17)</f>
        <v>44.839314810684719</v>
      </c>
      <c r="AT18" s="27"/>
      <c r="AU18" s="30">
        <f>SUM(AU2:AU17)</f>
        <v>4.5681791542874871E-19</v>
      </c>
      <c r="AV18" s="31"/>
      <c r="AW18" s="35">
        <f>SUM(AW2:AW17)</f>
        <v>-2340.0555530181177</v>
      </c>
    </row>
    <row r="19" spans="1:52" ht="15.75" thickTop="1" x14ac:dyDescent="0.25">
      <c r="A19" s="2">
        <v>319</v>
      </c>
      <c r="B19" s="2">
        <v>142</v>
      </c>
      <c r="C19" s="2">
        <v>4</v>
      </c>
      <c r="D19" s="2">
        <v>3.9621499999999998</v>
      </c>
      <c r="E19" s="2"/>
      <c r="G19" s="12" t="s">
        <v>23</v>
      </c>
      <c r="H19" s="22" t="e">
        <f>AVERAGE(Q19,Z19)</f>
        <v>#DIV/0!</v>
      </c>
      <c r="I19" s="22"/>
      <c r="J19" s="19"/>
      <c r="K19" s="19"/>
      <c r="L19" s="19"/>
      <c r="M19" s="22"/>
      <c r="N19" s="22"/>
      <c r="O19" s="22"/>
      <c r="T19" s="19"/>
      <c r="U19" s="19"/>
      <c r="V19" s="23" t="s">
        <v>8</v>
      </c>
      <c r="W19" s="23"/>
      <c r="X19" s="23"/>
      <c r="Y19" s="23"/>
      <c r="Z19" s="23"/>
      <c r="AA19" s="17">
        <f>AA18/$H$18</f>
        <v>0.40295592345424269</v>
      </c>
      <c r="AB19" s="37" t="s">
        <v>27</v>
      </c>
      <c r="AC19" s="28">
        <f>AC18/$H$18</f>
        <v>3.2819649137983214E-21</v>
      </c>
      <c r="AD19" s="41" t="s">
        <v>36</v>
      </c>
      <c r="AE19" s="32">
        <f>AE18/$H$18</f>
        <v>-20.53263070095662</v>
      </c>
      <c r="AF19" s="22"/>
      <c r="AG19" s="22"/>
      <c r="AN19" s="23" t="s">
        <v>9</v>
      </c>
      <c r="AO19" s="23"/>
      <c r="AP19" s="23"/>
      <c r="AQ19" s="23"/>
      <c r="AR19" s="23"/>
      <c r="AS19" s="17">
        <f>AS18/$H$18</f>
        <v>0.39160973633785778</v>
      </c>
      <c r="AT19" s="37" t="s">
        <v>27</v>
      </c>
      <c r="AU19" s="28">
        <f>AU18/$H$18</f>
        <v>3.9896761172816481E-21</v>
      </c>
      <c r="AV19" s="41" t="s">
        <v>36</v>
      </c>
      <c r="AW19" s="32">
        <f>AW18/$H$18</f>
        <v>-20.437166401904957</v>
      </c>
    </row>
    <row r="20" spans="1:52" x14ac:dyDescent="0.25">
      <c r="A20" s="2">
        <v>294</v>
      </c>
      <c r="B20" s="2">
        <v>123</v>
      </c>
      <c r="C20" s="2">
        <v>4</v>
      </c>
      <c r="D20" s="2"/>
      <c r="E20" s="2">
        <v>3.9617900000000001</v>
      </c>
      <c r="G20" s="40" t="s">
        <v>29</v>
      </c>
      <c r="H20" s="22">
        <f>Q19-Z19</f>
        <v>0</v>
      </c>
      <c r="I20" s="22"/>
      <c r="J20" s="19"/>
      <c r="K20" s="19"/>
      <c r="L20" s="19"/>
      <c r="M20" s="22"/>
      <c r="T20" s="19"/>
      <c r="U20" s="19"/>
      <c r="AC20" s="36">
        <f>LOG(AC19)</f>
        <v>-20.483866066130346</v>
      </c>
      <c r="AU20" s="36">
        <f>LOG(AU19)</f>
        <v>-20.39906235899662</v>
      </c>
    </row>
    <row r="21" spans="1:52" x14ac:dyDescent="0.25">
      <c r="A21" s="2">
        <v>304</v>
      </c>
      <c r="B21" s="2">
        <v>131</v>
      </c>
      <c r="C21" s="2">
        <v>4</v>
      </c>
      <c r="D21" s="2"/>
      <c r="E21" s="2">
        <v>3.9617300000000002</v>
      </c>
      <c r="G21" s="12" t="s">
        <v>28</v>
      </c>
      <c r="H21" s="8" t="e">
        <f>LOG(AVERAGE(S19,AB19))</f>
        <v>#DIV/0!</v>
      </c>
      <c r="I21" s="8"/>
      <c r="J21" s="19"/>
      <c r="K21" s="19"/>
      <c r="L21" s="19"/>
      <c r="M21" s="8"/>
      <c r="T21" s="19"/>
      <c r="U21" s="19"/>
    </row>
    <row r="22" spans="1:52" x14ac:dyDescent="0.25">
      <c r="A22" s="2">
        <v>314</v>
      </c>
      <c r="B22" s="2">
        <v>139</v>
      </c>
      <c r="C22" s="2">
        <v>4</v>
      </c>
      <c r="D22" s="2"/>
      <c r="E22" s="2">
        <v>3.9617100000000001</v>
      </c>
      <c r="G22" s="12" t="s">
        <v>37</v>
      </c>
      <c r="H22" s="8" t="e">
        <f>AVERAGE(U19,AD19)</f>
        <v>#DIV/0!</v>
      </c>
      <c r="I22" s="8"/>
      <c r="J22" s="19"/>
      <c r="K22" s="19"/>
      <c r="L22" s="19"/>
      <c r="M22" s="8"/>
      <c r="T22" s="19"/>
      <c r="U22" s="19"/>
    </row>
    <row r="23" spans="1:52" x14ac:dyDescent="0.25">
      <c r="A23" s="2">
        <v>402</v>
      </c>
      <c r="B23" s="2">
        <v>219</v>
      </c>
      <c r="C23" s="2">
        <v>4</v>
      </c>
      <c r="D23" s="2"/>
      <c r="E23" s="2">
        <v>3.9616799999999999</v>
      </c>
      <c r="J23" s="19"/>
      <c r="K23" s="19"/>
      <c r="L23" s="19"/>
      <c r="T23" s="19"/>
      <c r="U23" s="19"/>
    </row>
    <row r="24" spans="1:52" x14ac:dyDescent="0.25">
      <c r="A24" s="2">
        <v>412</v>
      </c>
      <c r="B24" s="2">
        <v>227</v>
      </c>
      <c r="C24" s="2">
        <v>4</v>
      </c>
      <c r="D24" s="2"/>
      <c r="E24" s="2">
        <v>3.9616400000000001</v>
      </c>
      <c r="J24" s="19"/>
      <c r="K24" s="19"/>
      <c r="L24" s="19"/>
      <c r="T24" s="19"/>
      <c r="U24" s="19"/>
    </row>
    <row r="25" spans="1:52" x14ac:dyDescent="0.25">
      <c r="A25" s="2">
        <v>422</v>
      </c>
      <c r="B25" s="2">
        <v>235</v>
      </c>
      <c r="C25" s="2">
        <v>4</v>
      </c>
      <c r="D25" s="2"/>
      <c r="E25" s="2">
        <v>3.9616699999999998</v>
      </c>
      <c r="J25" s="19"/>
      <c r="K25" s="19"/>
      <c r="L25" s="19"/>
      <c r="T25" s="19"/>
      <c r="U25" s="19"/>
    </row>
    <row r="26" spans="1:52" x14ac:dyDescent="0.25">
      <c r="A26" s="2">
        <v>428</v>
      </c>
      <c r="B26" s="2">
        <v>239</v>
      </c>
      <c r="C26" s="2">
        <v>6</v>
      </c>
      <c r="D26" s="2">
        <v>3.9619499999999999</v>
      </c>
      <c r="E26" s="2"/>
      <c r="J26" s="19"/>
      <c r="K26" s="19"/>
      <c r="L26" s="19"/>
      <c r="T26" s="19"/>
      <c r="U26" s="19"/>
    </row>
    <row r="27" spans="1:52" x14ac:dyDescent="0.25">
      <c r="A27" s="2">
        <v>408</v>
      </c>
      <c r="B27" s="2">
        <v>223</v>
      </c>
      <c r="C27" s="2">
        <v>6</v>
      </c>
      <c r="D27" s="2">
        <v>3.96197</v>
      </c>
      <c r="E27" s="2"/>
      <c r="J27" s="19"/>
      <c r="K27" s="19"/>
      <c r="L27" s="19"/>
      <c r="M27">
        <f>0.078/0.021</f>
        <v>3.714285714285714</v>
      </c>
      <c r="N27">
        <f>M27*2.2/1.4</f>
        <v>5.8367346938775508</v>
      </c>
      <c r="P27">
        <f>0.078/N27</f>
        <v>1.3363636363636364E-2</v>
      </c>
      <c r="T27" s="19"/>
      <c r="U27" s="19"/>
    </row>
    <row r="28" spans="1:52" x14ac:dyDescent="0.25">
      <c r="A28" s="2">
        <v>418</v>
      </c>
      <c r="B28" s="2">
        <v>231</v>
      </c>
      <c r="C28" s="2">
        <v>6</v>
      </c>
      <c r="D28" s="2">
        <v>3.9619900000000001</v>
      </c>
      <c r="E28" s="2"/>
      <c r="J28" s="19"/>
      <c r="K28" s="19"/>
      <c r="L28" s="19"/>
      <c r="T28" s="19"/>
      <c r="U28" s="19"/>
    </row>
    <row r="29" spans="1:52" x14ac:dyDescent="0.25">
      <c r="A29" s="2">
        <v>320</v>
      </c>
      <c r="B29" s="2">
        <v>143</v>
      </c>
      <c r="C29" s="2">
        <v>6</v>
      </c>
      <c r="D29" s="2">
        <v>3.9620000000000002</v>
      </c>
      <c r="E29" s="2"/>
      <c r="J29" s="19"/>
      <c r="K29" s="19"/>
      <c r="L29" s="19"/>
      <c r="M29">
        <f>0.078/0.015</f>
        <v>5.2</v>
      </c>
      <c r="T29" s="19"/>
      <c r="U29" s="19"/>
    </row>
    <row r="30" spans="1:52" x14ac:dyDescent="0.25">
      <c r="A30" s="2">
        <v>310</v>
      </c>
      <c r="B30" s="2">
        <v>135</v>
      </c>
      <c r="C30" s="2">
        <v>6</v>
      </c>
      <c r="D30" s="2">
        <v>3.9620199999999999</v>
      </c>
      <c r="E30" s="2"/>
      <c r="J30" s="19"/>
      <c r="K30" s="19"/>
      <c r="L30" s="19"/>
      <c r="T30" s="19"/>
      <c r="U30" s="19"/>
    </row>
    <row r="31" spans="1:52" x14ac:dyDescent="0.25">
      <c r="A31" s="2">
        <v>300</v>
      </c>
      <c r="B31" s="2">
        <v>127</v>
      </c>
      <c r="C31" s="2">
        <v>6</v>
      </c>
      <c r="D31" s="2">
        <v>3.9620299999999999</v>
      </c>
      <c r="E31" s="2"/>
      <c r="J31" s="19"/>
      <c r="K31" s="19"/>
      <c r="L31" s="19"/>
      <c r="T31" s="19"/>
      <c r="U31" s="19"/>
    </row>
    <row r="32" spans="1:52" x14ac:dyDescent="0.25">
      <c r="A32" s="2">
        <v>293</v>
      </c>
      <c r="B32" s="2">
        <v>122</v>
      </c>
      <c r="C32" s="2">
        <v>6</v>
      </c>
      <c r="D32" s="2"/>
      <c r="E32" s="2">
        <v>3.9616899999999999</v>
      </c>
      <c r="J32" s="19"/>
      <c r="K32" s="19"/>
      <c r="L32" s="19"/>
      <c r="T32" s="19"/>
      <c r="U32" s="19"/>
    </row>
    <row r="33" spans="1:21" x14ac:dyDescent="0.25">
      <c r="A33" s="2">
        <v>303</v>
      </c>
      <c r="B33" s="2">
        <v>130</v>
      </c>
      <c r="C33" s="2">
        <v>6</v>
      </c>
      <c r="D33" s="2"/>
      <c r="E33" s="2">
        <v>3.9616699999999998</v>
      </c>
      <c r="J33" s="19"/>
      <c r="K33" s="19"/>
      <c r="L33" s="19"/>
      <c r="T33" s="19"/>
      <c r="U33" s="19"/>
    </row>
    <row r="34" spans="1:21" x14ac:dyDescent="0.25">
      <c r="A34" s="2">
        <v>313</v>
      </c>
      <c r="B34" s="2">
        <v>138</v>
      </c>
      <c r="C34" s="2">
        <v>6</v>
      </c>
      <c r="D34" s="2"/>
      <c r="E34" s="2">
        <v>3.9616400000000001</v>
      </c>
      <c r="J34" s="19"/>
      <c r="K34" s="19"/>
      <c r="L34" s="19"/>
      <c r="T34" s="19"/>
      <c r="U34" s="19"/>
    </row>
    <row r="35" spans="1:21" x14ac:dyDescent="0.25">
      <c r="A35" s="2">
        <v>401</v>
      </c>
      <c r="B35" s="2">
        <v>218</v>
      </c>
      <c r="C35" s="2">
        <v>6</v>
      </c>
      <c r="D35" s="2"/>
      <c r="E35" s="2">
        <v>3.96163</v>
      </c>
      <c r="J35" s="19"/>
      <c r="K35" s="19"/>
      <c r="L35" s="19"/>
      <c r="T35" s="19"/>
      <c r="U35" s="19"/>
    </row>
    <row r="36" spans="1:21" x14ac:dyDescent="0.25">
      <c r="A36" s="2">
        <v>411</v>
      </c>
      <c r="B36" s="2">
        <v>226</v>
      </c>
      <c r="C36" s="2">
        <v>6</v>
      </c>
      <c r="D36" s="2"/>
      <c r="E36" s="2">
        <v>3.96163</v>
      </c>
      <c r="J36" s="19"/>
      <c r="K36" s="19"/>
      <c r="L36" s="19"/>
      <c r="T36" s="19"/>
      <c r="U36" s="19"/>
    </row>
    <row r="37" spans="1:21" x14ac:dyDescent="0.25">
      <c r="A37" s="2">
        <v>421</v>
      </c>
      <c r="B37" s="2">
        <v>234</v>
      </c>
      <c r="C37" s="2">
        <v>6</v>
      </c>
      <c r="D37" s="2"/>
      <c r="E37" s="2">
        <v>3.96163</v>
      </c>
      <c r="J37" s="19"/>
      <c r="K37" s="19"/>
      <c r="L37" s="19"/>
      <c r="T37" s="19"/>
      <c r="U37" s="19"/>
    </row>
    <row r="38" spans="1:21" x14ac:dyDescent="0.25">
      <c r="A38" s="2">
        <v>429</v>
      </c>
      <c r="B38" s="2">
        <v>240</v>
      </c>
      <c r="C38" s="2">
        <v>8</v>
      </c>
      <c r="D38" s="2">
        <v>3.9619300000000002</v>
      </c>
      <c r="E38" s="2"/>
      <c r="J38" s="19"/>
      <c r="K38" s="19"/>
      <c r="L38" s="19"/>
      <c r="T38" s="19"/>
      <c r="U38" s="19"/>
    </row>
    <row r="39" spans="1:21" x14ac:dyDescent="0.25">
      <c r="A39" s="2">
        <v>409</v>
      </c>
      <c r="B39" s="2">
        <v>224</v>
      </c>
      <c r="C39" s="2">
        <v>8</v>
      </c>
      <c r="D39" s="2">
        <v>3.9619800000000001</v>
      </c>
      <c r="E39" s="2"/>
      <c r="J39" s="19"/>
      <c r="K39" s="19"/>
      <c r="L39" s="19"/>
      <c r="T39" s="19"/>
      <c r="U39" s="19"/>
    </row>
    <row r="40" spans="1:21" x14ac:dyDescent="0.25">
      <c r="A40" s="2">
        <v>419</v>
      </c>
      <c r="B40" s="2">
        <v>232</v>
      </c>
      <c r="C40" s="2">
        <v>8</v>
      </c>
      <c r="D40" s="2">
        <v>3.9619900000000001</v>
      </c>
      <c r="E40" s="2"/>
      <c r="J40" s="19"/>
      <c r="K40" s="19"/>
      <c r="L40" s="19"/>
      <c r="T40" s="19"/>
      <c r="U40" s="19"/>
    </row>
    <row r="41" spans="1:21" x14ac:dyDescent="0.25">
      <c r="A41" s="2">
        <v>311</v>
      </c>
      <c r="B41" s="2">
        <v>136</v>
      </c>
      <c r="C41" s="2">
        <v>8</v>
      </c>
      <c r="D41" s="2">
        <v>3.9620000000000002</v>
      </c>
      <c r="E41" s="2"/>
      <c r="J41" s="19"/>
      <c r="K41" s="19"/>
      <c r="L41" s="19"/>
      <c r="T41" s="19"/>
      <c r="U41" s="19"/>
    </row>
    <row r="42" spans="1:21" x14ac:dyDescent="0.25">
      <c r="A42" s="2">
        <v>301</v>
      </c>
      <c r="B42" s="2">
        <v>128</v>
      </c>
      <c r="C42" s="2">
        <v>8</v>
      </c>
      <c r="D42" s="2">
        <v>3.9620099999999998</v>
      </c>
      <c r="E42" s="2"/>
      <c r="J42" s="19"/>
      <c r="K42" s="19"/>
      <c r="L42" s="19"/>
      <c r="T42" s="19"/>
      <c r="U42" s="19"/>
    </row>
    <row r="43" spans="1:21" x14ac:dyDescent="0.25">
      <c r="A43" s="2">
        <v>321</v>
      </c>
      <c r="B43" s="2">
        <v>144</v>
      </c>
      <c r="C43" s="2">
        <v>8</v>
      </c>
      <c r="D43" s="2">
        <v>3.9620099999999998</v>
      </c>
      <c r="E43" s="2"/>
      <c r="J43" s="19"/>
      <c r="K43" s="19"/>
      <c r="L43" s="19"/>
      <c r="T43" s="19"/>
      <c r="U43" s="19"/>
    </row>
    <row r="44" spans="1:21" x14ac:dyDescent="0.25">
      <c r="A44" s="2">
        <v>292</v>
      </c>
      <c r="B44" s="2">
        <v>121</v>
      </c>
      <c r="C44" s="2">
        <v>8</v>
      </c>
      <c r="D44" s="2"/>
      <c r="E44" s="2">
        <v>3.9617399999999998</v>
      </c>
      <c r="J44" s="19"/>
      <c r="K44" s="19"/>
      <c r="L44" s="19"/>
      <c r="T44" s="19"/>
      <c r="U44" s="19"/>
    </row>
    <row r="45" spans="1:21" x14ac:dyDescent="0.25">
      <c r="A45" s="2">
        <v>302</v>
      </c>
      <c r="B45" s="2">
        <v>129</v>
      </c>
      <c r="C45" s="2">
        <v>8</v>
      </c>
      <c r="D45" s="2"/>
      <c r="E45" s="2">
        <v>3.9616899999999999</v>
      </c>
      <c r="J45" s="19"/>
      <c r="K45" s="19"/>
      <c r="L45" s="19"/>
      <c r="T45" s="19"/>
      <c r="U45" s="19"/>
    </row>
    <row r="46" spans="1:21" x14ac:dyDescent="0.25">
      <c r="A46" s="2">
        <v>312</v>
      </c>
      <c r="B46" s="2">
        <v>137</v>
      </c>
      <c r="C46" s="2">
        <v>8</v>
      </c>
      <c r="D46" s="2"/>
      <c r="E46" s="2">
        <v>3.9617100000000001</v>
      </c>
      <c r="J46" s="19"/>
      <c r="K46" s="19"/>
      <c r="L46" s="19"/>
      <c r="T46" s="19"/>
      <c r="U46" s="19"/>
    </row>
    <row r="47" spans="1:21" x14ac:dyDescent="0.25">
      <c r="A47" s="2">
        <v>400</v>
      </c>
      <c r="B47" s="2">
        <v>217</v>
      </c>
      <c r="C47" s="2">
        <v>8</v>
      </c>
      <c r="D47" s="2"/>
      <c r="E47" s="2">
        <v>3.9616600000000002</v>
      </c>
      <c r="J47" s="19"/>
      <c r="K47" s="19"/>
      <c r="L47" s="19"/>
      <c r="T47" s="19"/>
      <c r="U47" s="19"/>
    </row>
    <row r="48" spans="1:21" x14ac:dyDescent="0.25">
      <c r="A48" s="2">
        <v>410</v>
      </c>
      <c r="B48" s="2">
        <v>225</v>
      </c>
      <c r="C48" s="2">
        <v>8</v>
      </c>
      <c r="D48" s="2"/>
      <c r="E48" s="2">
        <v>3.9616500000000001</v>
      </c>
      <c r="J48" s="19"/>
      <c r="K48" s="19"/>
      <c r="L48" s="19"/>
      <c r="T48" s="19"/>
      <c r="U48" s="19"/>
    </row>
    <row r="49" spans="1:21" x14ac:dyDescent="0.25">
      <c r="A49" s="2">
        <v>420</v>
      </c>
      <c r="B49" s="2">
        <v>233</v>
      </c>
      <c r="C49" s="2">
        <v>8</v>
      </c>
      <c r="D49" s="2"/>
      <c r="E49" s="2">
        <v>3.9616400000000001</v>
      </c>
      <c r="J49" s="19"/>
      <c r="K49" s="19"/>
      <c r="L49" s="19"/>
      <c r="T49" s="19"/>
      <c r="U49" s="19"/>
    </row>
    <row r="50" spans="1:21" x14ac:dyDescent="0.25">
      <c r="A50" s="2">
        <v>399</v>
      </c>
      <c r="B50" s="2">
        <v>216</v>
      </c>
      <c r="C50" s="2">
        <v>21.5</v>
      </c>
      <c r="D50" s="2">
        <v>3.96183</v>
      </c>
      <c r="E50" s="2"/>
      <c r="J50" s="19"/>
      <c r="K50" s="19"/>
      <c r="L50" s="19"/>
      <c r="T50" s="19"/>
      <c r="U50" s="19"/>
    </row>
    <row r="51" spans="1:21" x14ac:dyDescent="0.25">
      <c r="A51" s="2">
        <v>329</v>
      </c>
      <c r="B51" s="2">
        <v>152</v>
      </c>
      <c r="C51" s="2">
        <v>21.5</v>
      </c>
      <c r="D51" s="2">
        <v>3.9618500000000001</v>
      </c>
      <c r="E51" s="2"/>
      <c r="J51" s="19"/>
      <c r="K51" s="19"/>
      <c r="L51" s="19"/>
      <c r="T51" s="19"/>
      <c r="U51" s="19"/>
    </row>
    <row r="52" spans="1:21" x14ac:dyDescent="0.25">
      <c r="A52" s="2">
        <v>391</v>
      </c>
      <c r="B52" s="2">
        <v>208</v>
      </c>
      <c r="C52" s="2">
        <v>21.5</v>
      </c>
      <c r="D52" s="2">
        <v>3.9618500000000001</v>
      </c>
      <c r="E52" s="2"/>
      <c r="J52" s="19"/>
      <c r="K52" s="19"/>
      <c r="L52" s="19"/>
      <c r="T52" s="19"/>
      <c r="U52" s="19"/>
    </row>
    <row r="53" spans="1:21" x14ac:dyDescent="0.25">
      <c r="A53" s="2">
        <v>322</v>
      </c>
      <c r="B53" s="2">
        <v>145</v>
      </c>
      <c r="C53" s="2">
        <v>21.5</v>
      </c>
      <c r="D53" s="2"/>
      <c r="E53" s="2">
        <v>3.9616799999999999</v>
      </c>
      <c r="J53" s="19"/>
      <c r="K53" s="19"/>
      <c r="L53" s="19"/>
      <c r="T53" s="19"/>
      <c r="U53" s="19"/>
    </row>
    <row r="54" spans="1:21" x14ac:dyDescent="0.25">
      <c r="A54" s="2">
        <v>330</v>
      </c>
      <c r="B54" s="2">
        <v>153</v>
      </c>
      <c r="C54" s="2">
        <v>21.5</v>
      </c>
      <c r="D54" s="2"/>
      <c r="E54" s="2">
        <v>3.9617900000000001</v>
      </c>
      <c r="J54" s="19"/>
      <c r="K54" s="19"/>
      <c r="L54" s="19"/>
      <c r="T54" s="19"/>
      <c r="U54" s="19"/>
    </row>
    <row r="55" spans="1:21" x14ac:dyDescent="0.25">
      <c r="A55" s="2">
        <v>392</v>
      </c>
      <c r="B55" s="2">
        <v>209</v>
      </c>
      <c r="C55" s="2">
        <v>21.5</v>
      </c>
      <c r="D55" s="2"/>
      <c r="E55" s="2">
        <v>3.9617900000000001</v>
      </c>
      <c r="J55" s="19"/>
      <c r="K55" s="19"/>
      <c r="L55" s="19"/>
      <c r="T55" s="19"/>
      <c r="U55" s="19"/>
    </row>
    <row r="56" spans="1:21" x14ac:dyDescent="0.25">
      <c r="A56" s="2">
        <v>390</v>
      </c>
      <c r="B56" s="2">
        <v>207</v>
      </c>
      <c r="C56" s="2">
        <v>31.5</v>
      </c>
      <c r="D56" s="2">
        <v>3.9619800000000001</v>
      </c>
      <c r="E56" s="2"/>
      <c r="J56" s="19"/>
      <c r="K56" s="19"/>
      <c r="L56" s="19"/>
      <c r="T56" s="19"/>
      <c r="U56" s="19"/>
    </row>
    <row r="57" spans="1:21" x14ac:dyDescent="0.25">
      <c r="A57" s="2">
        <v>398</v>
      </c>
      <c r="B57" s="2">
        <v>215</v>
      </c>
      <c r="C57" s="2">
        <v>31.5</v>
      </c>
      <c r="D57" s="2">
        <v>3.9619900000000001</v>
      </c>
      <c r="E57" s="2"/>
      <c r="J57" s="19"/>
      <c r="K57" s="19"/>
      <c r="L57" s="19"/>
      <c r="T57" s="19"/>
      <c r="U57" s="19"/>
    </row>
    <row r="58" spans="1:21" x14ac:dyDescent="0.25">
      <c r="A58" s="2">
        <v>328</v>
      </c>
      <c r="B58" s="2">
        <v>151</v>
      </c>
      <c r="C58" s="2">
        <v>31.5</v>
      </c>
      <c r="D58" s="2">
        <v>3.9620000000000002</v>
      </c>
      <c r="E58" s="2"/>
      <c r="J58" s="19"/>
      <c r="K58" s="19"/>
      <c r="L58" s="19"/>
      <c r="T58" s="19"/>
      <c r="U58" s="19"/>
    </row>
    <row r="59" spans="1:21" x14ac:dyDescent="0.25">
      <c r="A59" s="2">
        <v>323</v>
      </c>
      <c r="B59" s="2">
        <v>146</v>
      </c>
      <c r="C59" s="2">
        <v>31.5</v>
      </c>
      <c r="D59" s="2"/>
      <c r="E59" s="2">
        <v>3.9617900000000001</v>
      </c>
      <c r="J59" s="19"/>
      <c r="K59" s="19"/>
      <c r="L59" s="19"/>
      <c r="T59" s="19"/>
      <c r="U59" s="19"/>
    </row>
    <row r="60" spans="1:21" x14ac:dyDescent="0.25">
      <c r="A60" s="2">
        <v>331</v>
      </c>
      <c r="B60" s="2">
        <v>154</v>
      </c>
      <c r="C60" s="2">
        <v>31.5</v>
      </c>
      <c r="D60" s="2"/>
      <c r="E60" s="2">
        <v>3.9618099999999998</v>
      </c>
      <c r="J60" s="19"/>
      <c r="K60" s="19"/>
      <c r="L60" s="19"/>
      <c r="T60" s="19"/>
      <c r="U60" s="19"/>
    </row>
    <row r="61" spans="1:21" x14ac:dyDescent="0.25">
      <c r="A61" s="2">
        <v>393</v>
      </c>
      <c r="B61" s="2">
        <v>210</v>
      </c>
      <c r="C61" s="2">
        <v>31.5</v>
      </c>
      <c r="D61" s="2"/>
      <c r="E61" s="2">
        <v>3.9617800000000001</v>
      </c>
      <c r="J61" s="19"/>
      <c r="K61" s="19"/>
      <c r="L61" s="19"/>
      <c r="T61" s="19"/>
      <c r="U61" s="19"/>
    </row>
    <row r="62" spans="1:21" x14ac:dyDescent="0.25">
      <c r="A62" s="2">
        <v>397</v>
      </c>
      <c r="B62" s="2">
        <v>214</v>
      </c>
      <c r="C62" s="2">
        <v>41.5</v>
      </c>
      <c r="D62" s="2">
        <v>3.96211</v>
      </c>
      <c r="E62" s="2"/>
      <c r="J62" s="19"/>
      <c r="K62" s="19"/>
      <c r="L62" s="19"/>
      <c r="T62" s="19"/>
      <c r="U62" s="19"/>
    </row>
    <row r="63" spans="1:21" x14ac:dyDescent="0.25">
      <c r="A63" s="2">
        <v>327</v>
      </c>
      <c r="B63" s="2">
        <v>150</v>
      </c>
      <c r="C63" s="2">
        <v>41.5</v>
      </c>
      <c r="D63" s="2">
        <v>3.9621200000000001</v>
      </c>
      <c r="E63" s="2"/>
      <c r="J63" s="19"/>
      <c r="K63" s="19"/>
      <c r="L63" s="19"/>
      <c r="T63" s="19"/>
      <c r="U63" s="19"/>
    </row>
    <row r="64" spans="1:21" x14ac:dyDescent="0.25">
      <c r="A64" s="2">
        <v>389</v>
      </c>
      <c r="B64" s="2">
        <v>206</v>
      </c>
      <c r="C64" s="2">
        <v>41.5</v>
      </c>
      <c r="D64" s="2">
        <v>3.9621400000000002</v>
      </c>
      <c r="E64" s="2"/>
      <c r="J64" s="19"/>
      <c r="K64" s="19"/>
      <c r="L64" s="19"/>
      <c r="T64" s="19"/>
      <c r="U64" s="19"/>
    </row>
    <row r="65" spans="1:21" x14ac:dyDescent="0.25">
      <c r="A65" s="2">
        <v>324</v>
      </c>
      <c r="B65" s="2">
        <v>147</v>
      </c>
      <c r="C65" s="2">
        <v>41.5</v>
      </c>
      <c r="D65" s="2"/>
      <c r="E65" s="2">
        <v>3.96197</v>
      </c>
      <c r="J65" s="19"/>
      <c r="K65" s="19"/>
      <c r="L65" s="19"/>
      <c r="T65" s="19"/>
      <c r="U65" s="19"/>
    </row>
    <row r="66" spans="1:21" x14ac:dyDescent="0.25">
      <c r="A66" s="2">
        <v>332</v>
      </c>
      <c r="B66" s="2">
        <v>155</v>
      </c>
      <c r="C66" s="2">
        <v>41.5</v>
      </c>
      <c r="D66" s="2"/>
      <c r="E66" s="2">
        <v>3.9620099999999998</v>
      </c>
      <c r="J66" s="19"/>
      <c r="K66" s="19"/>
      <c r="L66" s="19"/>
      <c r="T66" s="19"/>
      <c r="U66" s="19"/>
    </row>
    <row r="67" spans="1:21" x14ac:dyDescent="0.25">
      <c r="A67" s="2">
        <v>394</v>
      </c>
      <c r="B67" s="2">
        <v>211</v>
      </c>
      <c r="C67" s="2">
        <v>41.5</v>
      </c>
      <c r="D67" s="2"/>
      <c r="E67" s="2">
        <v>3.9620000000000002</v>
      </c>
      <c r="J67" s="19"/>
      <c r="K67" s="19"/>
      <c r="L67" s="19"/>
      <c r="T67" s="19"/>
      <c r="U67" s="19"/>
    </row>
    <row r="68" spans="1:21" x14ac:dyDescent="0.25">
      <c r="A68" s="2">
        <v>388</v>
      </c>
      <c r="B68" s="2">
        <v>205</v>
      </c>
      <c r="C68" s="2">
        <v>51.5</v>
      </c>
      <c r="D68" s="2">
        <v>3.9622099999999998</v>
      </c>
      <c r="E68" s="2"/>
      <c r="J68" s="19"/>
      <c r="K68" s="19"/>
      <c r="L68" s="19"/>
      <c r="T68" s="19"/>
      <c r="U68" s="19"/>
    </row>
    <row r="69" spans="1:21" x14ac:dyDescent="0.25">
      <c r="A69" s="2">
        <v>396</v>
      </c>
      <c r="B69" s="2">
        <v>213</v>
      </c>
      <c r="C69" s="2">
        <v>51.5</v>
      </c>
      <c r="D69" s="2">
        <v>3.9622199999999999</v>
      </c>
      <c r="E69" s="2"/>
      <c r="J69" s="19"/>
      <c r="K69" s="19"/>
      <c r="L69" s="19"/>
      <c r="T69" s="19"/>
      <c r="U69" s="19"/>
    </row>
    <row r="70" spans="1:21" x14ac:dyDescent="0.25">
      <c r="A70" s="2">
        <v>326</v>
      </c>
      <c r="B70" s="2">
        <v>149</v>
      </c>
      <c r="C70" s="2">
        <v>51.5</v>
      </c>
      <c r="D70" s="2">
        <v>3.9622700000000002</v>
      </c>
      <c r="E70" s="2"/>
      <c r="J70" s="19"/>
      <c r="K70" s="19"/>
      <c r="L70" s="19"/>
      <c r="T70" s="19"/>
      <c r="U70" s="19"/>
    </row>
    <row r="71" spans="1:21" x14ac:dyDescent="0.25">
      <c r="A71" s="2">
        <v>325</v>
      </c>
      <c r="B71" s="2">
        <v>148</v>
      </c>
      <c r="C71" s="2">
        <v>51.5</v>
      </c>
      <c r="D71" s="2"/>
      <c r="E71" s="2">
        <v>3.9622000000000002</v>
      </c>
      <c r="J71" s="19"/>
      <c r="K71" s="19"/>
      <c r="L71" s="19"/>
      <c r="T71" s="19"/>
      <c r="U71" s="19"/>
    </row>
    <row r="72" spans="1:21" x14ac:dyDescent="0.25">
      <c r="A72" s="2">
        <v>333</v>
      </c>
      <c r="B72" s="2">
        <v>156</v>
      </c>
      <c r="C72" s="2">
        <v>51.5</v>
      </c>
      <c r="D72" s="2"/>
      <c r="E72" s="2">
        <v>3.9621900000000001</v>
      </c>
      <c r="J72" s="19"/>
      <c r="K72" s="19"/>
      <c r="L72" s="19"/>
      <c r="T72" s="19"/>
      <c r="U72" s="19"/>
    </row>
    <row r="73" spans="1:21" x14ac:dyDescent="0.25">
      <c r="A73" s="2">
        <v>395</v>
      </c>
      <c r="B73" s="2">
        <v>212</v>
      </c>
      <c r="C73" s="2">
        <v>51.5</v>
      </c>
      <c r="D73" s="2"/>
      <c r="E73" s="2">
        <v>3.9621599999999999</v>
      </c>
      <c r="J73" s="19"/>
      <c r="K73" s="19"/>
      <c r="L73" s="19"/>
      <c r="T73" s="19"/>
      <c r="U73" s="19"/>
    </row>
    <row r="74" spans="1:21" x14ac:dyDescent="0.25">
      <c r="A74" s="2">
        <v>334</v>
      </c>
      <c r="B74" s="2">
        <v>157</v>
      </c>
      <c r="C74" s="2">
        <v>61.5</v>
      </c>
      <c r="D74" s="2">
        <v>3.9623499999999998</v>
      </c>
      <c r="E74" s="2"/>
      <c r="J74" s="19"/>
      <c r="K74" s="19"/>
      <c r="L74" s="19"/>
      <c r="T74" s="19"/>
      <c r="U74" s="19"/>
    </row>
    <row r="75" spans="1:21" x14ac:dyDescent="0.25">
      <c r="A75" s="2">
        <v>380</v>
      </c>
      <c r="B75" s="2">
        <v>197</v>
      </c>
      <c r="C75" s="2">
        <v>61.5</v>
      </c>
      <c r="D75" s="2">
        <v>3.9623599999999999</v>
      </c>
      <c r="E75" s="2"/>
      <c r="J75" s="19"/>
      <c r="K75" s="19"/>
      <c r="L75" s="19"/>
      <c r="T75" s="19"/>
      <c r="U75" s="19"/>
    </row>
    <row r="76" spans="1:21" x14ac:dyDescent="0.25">
      <c r="A76" s="2">
        <v>342</v>
      </c>
      <c r="B76" s="2">
        <v>165</v>
      </c>
      <c r="C76" s="2">
        <v>61.5</v>
      </c>
      <c r="D76" s="2">
        <v>3.9623900000000001</v>
      </c>
      <c r="E76" s="2"/>
      <c r="J76" s="19"/>
      <c r="K76" s="19"/>
      <c r="L76" s="19"/>
      <c r="T76" s="19"/>
      <c r="U76" s="19"/>
    </row>
    <row r="77" spans="1:21" x14ac:dyDescent="0.25">
      <c r="A77" s="2">
        <v>341</v>
      </c>
      <c r="B77" s="2">
        <v>164</v>
      </c>
      <c r="C77" s="2">
        <v>61.5</v>
      </c>
      <c r="D77" s="2"/>
      <c r="E77" s="2">
        <v>3.9622899999999999</v>
      </c>
      <c r="J77" s="19"/>
      <c r="K77" s="19"/>
      <c r="L77" s="19"/>
      <c r="T77" s="19"/>
      <c r="U77" s="19"/>
    </row>
    <row r="78" spans="1:21" x14ac:dyDescent="0.25">
      <c r="A78" s="2">
        <v>379</v>
      </c>
      <c r="B78" s="2">
        <v>196</v>
      </c>
      <c r="C78" s="2">
        <v>61.5</v>
      </c>
      <c r="D78" s="2"/>
      <c r="E78" s="2">
        <v>3.96225</v>
      </c>
      <c r="J78" s="19"/>
      <c r="K78" s="19"/>
      <c r="L78" s="19"/>
      <c r="T78" s="19"/>
      <c r="U78" s="19"/>
    </row>
    <row r="79" spans="1:21" x14ac:dyDescent="0.25">
      <c r="A79" s="2">
        <v>387</v>
      </c>
      <c r="B79" s="2">
        <v>204</v>
      </c>
      <c r="C79" s="2">
        <v>61.5</v>
      </c>
      <c r="D79" s="2"/>
      <c r="E79" s="2">
        <v>3.9622799999999998</v>
      </c>
      <c r="J79" s="19"/>
      <c r="K79" s="19"/>
      <c r="L79" s="19"/>
      <c r="T79" s="19"/>
      <c r="U79" s="19"/>
    </row>
    <row r="80" spans="1:21" x14ac:dyDescent="0.25">
      <c r="A80" s="2">
        <v>335</v>
      </c>
      <c r="B80" s="2">
        <v>158</v>
      </c>
      <c r="C80" s="2">
        <v>71.5</v>
      </c>
      <c r="D80" s="2">
        <v>3.9625300000000001</v>
      </c>
      <c r="E80" s="2"/>
      <c r="J80" s="19"/>
      <c r="K80" s="19"/>
      <c r="L80" s="19"/>
      <c r="T80" s="19"/>
      <c r="U80" s="19"/>
    </row>
    <row r="81" spans="1:21" x14ac:dyDescent="0.25">
      <c r="A81" s="2">
        <v>381</v>
      </c>
      <c r="B81" s="2">
        <v>198</v>
      </c>
      <c r="C81" s="2">
        <v>71.5</v>
      </c>
      <c r="D81" s="2">
        <v>3.9625699999999999</v>
      </c>
      <c r="E81" s="2"/>
      <c r="J81" s="19"/>
      <c r="K81" s="19"/>
      <c r="L81" s="19"/>
      <c r="T81" s="19"/>
      <c r="U81" s="19"/>
    </row>
    <row r="82" spans="1:21" x14ac:dyDescent="0.25">
      <c r="A82" s="2">
        <v>343</v>
      </c>
      <c r="B82" s="2">
        <v>166</v>
      </c>
      <c r="C82" s="2">
        <v>71.5</v>
      </c>
      <c r="D82" s="2">
        <v>3.9625900000000001</v>
      </c>
      <c r="E82" s="2"/>
      <c r="J82" s="19"/>
      <c r="K82" s="19"/>
      <c r="L82" s="19"/>
      <c r="T82" s="19"/>
      <c r="U82" s="19"/>
    </row>
    <row r="83" spans="1:21" x14ac:dyDescent="0.25">
      <c r="A83" s="2">
        <v>340</v>
      </c>
      <c r="B83" s="2">
        <v>163</v>
      </c>
      <c r="C83" s="2">
        <v>71.5</v>
      </c>
      <c r="D83" s="2"/>
      <c r="E83" s="2">
        <v>3.96244</v>
      </c>
      <c r="J83" s="19"/>
      <c r="K83" s="19"/>
      <c r="L83" s="19"/>
      <c r="T83" s="19"/>
      <c r="U83" s="19"/>
    </row>
    <row r="84" spans="1:21" x14ac:dyDescent="0.25">
      <c r="A84" s="2">
        <v>378</v>
      </c>
      <c r="B84" s="2">
        <v>195</v>
      </c>
      <c r="C84" s="2">
        <v>71.5</v>
      </c>
      <c r="D84" s="2"/>
      <c r="E84" s="2">
        <v>3.9624299999999999</v>
      </c>
      <c r="J84" s="19"/>
      <c r="K84" s="19"/>
      <c r="L84" s="19"/>
      <c r="T84" s="19"/>
      <c r="U84" s="19"/>
    </row>
    <row r="85" spans="1:21" x14ac:dyDescent="0.25">
      <c r="A85" s="2">
        <v>386</v>
      </c>
      <c r="B85" s="2">
        <v>203</v>
      </c>
      <c r="C85" s="2">
        <v>71.5</v>
      </c>
      <c r="D85" s="2"/>
      <c r="E85" s="2">
        <v>3.96245</v>
      </c>
      <c r="J85" s="19"/>
      <c r="K85" s="19"/>
      <c r="L85" s="19"/>
      <c r="T85" s="19"/>
      <c r="U85" s="19"/>
    </row>
    <row r="86" spans="1:21" x14ac:dyDescent="0.25">
      <c r="A86" s="2">
        <v>344</v>
      </c>
      <c r="B86" s="2">
        <v>167</v>
      </c>
      <c r="C86" s="2">
        <v>81.5</v>
      </c>
      <c r="D86" s="2">
        <v>3.9628199999999998</v>
      </c>
      <c r="E86" s="2"/>
      <c r="J86" s="19"/>
      <c r="K86" s="19"/>
      <c r="L86" s="19"/>
      <c r="T86" s="19"/>
      <c r="U86" s="19"/>
    </row>
    <row r="87" spans="1:21" x14ac:dyDescent="0.25">
      <c r="A87" s="2">
        <v>382</v>
      </c>
      <c r="B87" s="2">
        <v>199</v>
      </c>
      <c r="C87" s="2">
        <v>81.5</v>
      </c>
      <c r="D87" s="2">
        <v>3.9628299999999999</v>
      </c>
      <c r="E87" s="2"/>
      <c r="J87" s="19"/>
      <c r="K87" s="19"/>
      <c r="L87" s="19"/>
      <c r="T87" s="19"/>
      <c r="U87" s="19"/>
    </row>
    <row r="88" spans="1:21" x14ac:dyDescent="0.25">
      <c r="A88" s="2">
        <v>336</v>
      </c>
      <c r="B88" s="2">
        <v>159</v>
      </c>
      <c r="C88" s="2">
        <v>81.5</v>
      </c>
      <c r="D88" s="2">
        <v>3.9628399999999999</v>
      </c>
      <c r="E88" s="2"/>
      <c r="J88" s="19"/>
      <c r="K88" s="19"/>
      <c r="L88" s="19"/>
      <c r="T88" s="19"/>
      <c r="U88" s="19"/>
    </row>
    <row r="89" spans="1:21" x14ac:dyDescent="0.25">
      <c r="A89" s="2">
        <v>339</v>
      </c>
      <c r="B89" s="2">
        <v>162</v>
      </c>
      <c r="C89" s="2">
        <v>81.5</v>
      </c>
      <c r="D89" s="2"/>
      <c r="E89" s="2">
        <v>3.96272</v>
      </c>
      <c r="J89" s="19"/>
      <c r="K89" s="19"/>
      <c r="L89" s="19"/>
      <c r="T89" s="19"/>
      <c r="U89" s="19"/>
    </row>
    <row r="90" spans="1:21" x14ac:dyDescent="0.25">
      <c r="A90" s="2">
        <v>377</v>
      </c>
      <c r="B90" s="2">
        <v>194</v>
      </c>
      <c r="C90" s="2">
        <v>81.5</v>
      </c>
      <c r="D90" s="2"/>
      <c r="E90" s="2">
        <v>3.96272</v>
      </c>
      <c r="J90" s="19"/>
      <c r="K90" s="19"/>
      <c r="L90" s="19"/>
      <c r="T90" s="19"/>
      <c r="U90" s="19"/>
    </row>
    <row r="91" spans="1:21" x14ac:dyDescent="0.25">
      <c r="A91" s="2">
        <v>385</v>
      </c>
      <c r="B91" s="2">
        <v>202</v>
      </c>
      <c r="C91" s="2">
        <v>81.5</v>
      </c>
      <c r="D91" s="2"/>
      <c r="E91" s="2">
        <v>3.96271</v>
      </c>
      <c r="J91" s="19"/>
      <c r="K91" s="19"/>
      <c r="L91" s="19"/>
      <c r="T91" s="19"/>
      <c r="U91" s="19"/>
    </row>
    <row r="92" spans="1:21" x14ac:dyDescent="0.25">
      <c r="A92" s="2">
        <v>337</v>
      </c>
      <c r="B92" s="2">
        <v>160</v>
      </c>
      <c r="C92" s="2">
        <v>91.5</v>
      </c>
      <c r="D92" s="2">
        <v>3.9631400000000001</v>
      </c>
      <c r="E92" s="2"/>
      <c r="J92" s="19"/>
      <c r="K92" s="19"/>
      <c r="L92" s="19"/>
      <c r="T92" s="19"/>
      <c r="U92" s="19"/>
    </row>
    <row r="93" spans="1:21" x14ac:dyDescent="0.25">
      <c r="A93" s="2">
        <v>345</v>
      </c>
      <c r="B93" s="2">
        <v>168</v>
      </c>
      <c r="C93" s="2">
        <v>91.5</v>
      </c>
      <c r="D93" s="2">
        <v>3.9631400000000001</v>
      </c>
      <c r="E93" s="2"/>
      <c r="J93" s="19"/>
      <c r="K93" s="19"/>
      <c r="L93" s="19"/>
      <c r="T93" s="19"/>
      <c r="U93" s="19"/>
    </row>
    <row r="94" spans="1:21" x14ac:dyDescent="0.25">
      <c r="A94" s="2">
        <v>383</v>
      </c>
      <c r="B94" s="2">
        <v>200</v>
      </c>
      <c r="C94" s="2">
        <v>91.5</v>
      </c>
      <c r="D94" s="2">
        <v>3.9631500000000002</v>
      </c>
      <c r="E94" s="2"/>
      <c r="J94" s="19"/>
      <c r="K94" s="19"/>
      <c r="L94" s="19"/>
      <c r="T94" s="19"/>
      <c r="U94" s="19"/>
    </row>
    <row r="95" spans="1:21" x14ac:dyDescent="0.25">
      <c r="A95" s="2">
        <v>338</v>
      </c>
      <c r="B95" s="2">
        <v>161</v>
      </c>
      <c r="C95" s="2">
        <v>91.5</v>
      </c>
      <c r="D95" s="2"/>
      <c r="E95" s="2">
        <v>3.96299</v>
      </c>
      <c r="J95" s="19"/>
      <c r="K95" s="19"/>
      <c r="L95" s="19"/>
      <c r="T95" s="19"/>
      <c r="U95" s="19"/>
    </row>
    <row r="96" spans="1:21" x14ac:dyDescent="0.25">
      <c r="A96" s="2">
        <v>376</v>
      </c>
      <c r="B96" s="2">
        <v>193</v>
      </c>
      <c r="C96" s="2">
        <v>91.5</v>
      </c>
      <c r="D96" s="2"/>
      <c r="E96" s="2">
        <v>3.9630399999999999</v>
      </c>
      <c r="J96" s="19"/>
      <c r="K96" s="19"/>
      <c r="L96" s="19"/>
      <c r="T96" s="19"/>
      <c r="U96" s="19"/>
    </row>
    <row r="97" spans="1:21" x14ac:dyDescent="0.25">
      <c r="A97" s="2">
        <v>384</v>
      </c>
      <c r="B97" s="2">
        <v>201</v>
      </c>
      <c r="C97" s="2">
        <v>91.5</v>
      </c>
      <c r="D97" s="2"/>
      <c r="E97" s="2">
        <v>3.9630299999999998</v>
      </c>
      <c r="J97" s="19"/>
      <c r="K97" s="19"/>
      <c r="L97" s="19"/>
      <c r="T97" s="19"/>
      <c r="U97" s="19"/>
    </row>
    <row r="98" spans="1:21" x14ac:dyDescent="0.25">
      <c r="A98" s="2">
        <v>355</v>
      </c>
      <c r="B98" s="2">
        <v>176</v>
      </c>
      <c r="C98" s="2">
        <v>106.5</v>
      </c>
      <c r="D98" s="2">
        <v>3.9634800000000001</v>
      </c>
      <c r="E98" s="2"/>
      <c r="J98" s="19"/>
      <c r="K98" s="19"/>
      <c r="L98" s="19"/>
      <c r="T98" s="19"/>
      <c r="U98" s="19"/>
    </row>
    <row r="99" spans="1:21" x14ac:dyDescent="0.25">
      <c r="A99" s="2">
        <v>375</v>
      </c>
      <c r="B99" s="2">
        <v>192</v>
      </c>
      <c r="C99" s="2">
        <v>106.5</v>
      </c>
      <c r="D99" s="2">
        <v>3.9634800000000001</v>
      </c>
      <c r="E99" s="2"/>
      <c r="J99" s="19"/>
      <c r="K99" s="19"/>
      <c r="L99" s="19"/>
      <c r="T99" s="19"/>
      <c r="U99" s="19"/>
    </row>
    <row r="100" spans="1:21" x14ac:dyDescent="0.25">
      <c r="A100" s="2">
        <v>365</v>
      </c>
      <c r="B100" s="2">
        <v>184</v>
      </c>
      <c r="C100" s="2">
        <v>106.5</v>
      </c>
      <c r="D100" s="2">
        <v>3.9635099999999999</v>
      </c>
      <c r="E100" s="2"/>
      <c r="J100" s="19"/>
      <c r="K100" s="19"/>
      <c r="L100" s="19"/>
      <c r="T100" s="19"/>
      <c r="U100" s="19"/>
    </row>
    <row r="101" spans="1:21" x14ac:dyDescent="0.25">
      <c r="A101" s="2">
        <v>346</v>
      </c>
      <c r="B101" s="2">
        <v>169</v>
      </c>
      <c r="C101" s="2">
        <v>106.5</v>
      </c>
      <c r="D101" s="2"/>
      <c r="E101" s="2">
        <v>3.9633400000000001</v>
      </c>
      <c r="J101" s="19"/>
      <c r="K101" s="19"/>
      <c r="L101" s="19"/>
      <c r="T101" s="19"/>
      <c r="U101" s="19"/>
    </row>
    <row r="102" spans="1:21" x14ac:dyDescent="0.25">
      <c r="A102" s="2">
        <v>356</v>
      </c>
      <c r="B102" s="2">
        <v>177</v>
      </c>
      <c r="C102" s="2">
        <v>106.5</v>
      </c>
      <c r="D102" s="2"/>
      <c r="E102" s="2">
        <v>3.96333</v>
      </c>
      <c r="J102" s="19"/>
      <c r="K102" s="19"/>
      <c r="L102" s="19"/>
      <c r="T102" s="19"/>
      <c r="U102" s="19"/>
    </row>
    <row r="103" spans="1:21" x14ac:dyDescent="0.25">
      <c r="A103" s="2">
        <v>366</v>
      </c>
      <c r="B103" s="2">
        <v>185</v>
      </c>
      <c r="C103" s="2">
        <v>106.5</v>
      </c>
      <c r="D103" s="2"/>
      <c r="E103" s="2">
        <v>3.96333</v>
      </c>
      <c r="J103" s="19"/>
      <c r="K103" s="19"/>
      <c r="L103" s="19"/>
      <c r="T103" s="19"/>
      <c r="U103" s="19"/>
    </row>
    <row r="104" spans="1:21" x14ac:dyDescent="0.25">
      <c r="A104" s="2">
        <v>364</v>
      </c>
      <c r="B104" s="2">
        <v>183</v>
      </c>
      <c r="C104" s="2">
        <v>108.5</v>
      </c>
      <c r="D104" s="2">
        <v>3.9634499999999999</v>
      </c>
      <c r="E104" s="2"/>
      <c r="J104" s="19"/>
      <c r="K104" s="19"/>
      <c r="L104" s="19"/>
      <c r="T104" s="19"/>
      <c r="U104" s="19"/>
    </row>
    <row r="105" spans="1:21" x14ac:dyDescent="0.25">
      <c r="A105" s="2">
        <v>354</v>
      </c>
      <c r="B105" s="2">
        <v>175</v>
      </c>
      <c r="C105" s="2">
        <v>108.5</v>
      </c>
      <c r="D105" s="2">
        <v>3.96346</v>
      </c>
      <c r="E105" s="2"/>
      <c r="J105" s="19"/>
      <c r="K105" s="19"/>
      <c r="L105" s="19"/>
      <c r="T105" s="19"/>
      <c r="U105" s="19"/>
    </row>
    <row r="106" spans="1:21" x14ac:dyDescent="0.25">
      <c r="A106" s="2">
        <v>374</v>
      </c>
      <c r="B106" s="2">
        <v>191</v>
      </c>
      <c r="C106" s="2">
        <v>108.5</v>
      </c>
      <c r="D106" s="2">
        <v>3.96347</v>
      </c>
      <c r="E106" s="2"/>
      <c r="J106" s="19"/>
      <c r="K106" s="19"/>
      <c r="L106" s="19"/>
      <c r="T106" s="19"/>
      <c r="U106" s="19"/>
    </row>
    <row r="107" spans="1:21" x14ac:dyDescent="0.25">
      <c r="A107" s="2">
        <v>347</v>
      </c>
      <c r="B107" s="2">
        <v>170</v>
      </c>
      <c r="C107" s="2">
        <v>108.5</v>
      </c>
      <c r="D107" s="2"/>
      <c r="E107" s="2">
        <v>3.9633600000000002</v>
      </c>
      <c r="J107" s="19"/>
      <c r="K107" s="19"/>
      <c r="L107" s="19"/>
      <c r="T107" s="19"/>
      <c r="U107" s="19"/>
    </row>
    <row r="108" spans="1:21" x14ac:dyDescent="0.25">
      <c r="A108" s="2">
        <v>357</v>
      </c>
      <c r="B108" s="2">
        <v>178</v>
      </c>
      <c r="C108" s="2">
        <v>108.5</v>
      </c>
      <c r="D108" s="2"/>
      <c r="E108" s="2">
        <v>3.9634</v>
      </c>
      <c r="J108" s="19"/>
      <c r="K108" s="19"/>
      <c r="L108" s="19"/>
      <c r="T108" s="19"/>
      <c r="U108" s="19"/>
    </row>
    <row r="109" spans="1:21" x14ac:dyDescent="0.25">
      <c r="A109" s="2">
        <v>367</v>
      </c>
      <c r="B109" s="2">
        <v>186</v>
      </c>
      <c r="C109" s="2">
        <v>108.5</v>
      </c>
      <c r="D109" s="2"/>
      <c r="E109" s="2">
        <v>3.9633500000000002</v>
      </c>
      <c r="J109" s="19"/>
      <c r="K109" s="19"/>
      <c r="L109" s="19"/>
      <c r="T109" s="19"/>
      <c r="U109" s="19"/>
    </row>
    <row r="110" spans="1:21" x14ac:dyDescent="0.25">
      <c r="A110" s="2">
        <v>373</v>
      </c>
      <c r="B110" s="2">
        <v>190</v>
      </c>
      <c r="C110" s="2">
        <v>110.5</v>
      </c>
      <c r="D110" s="2">
        <v>3.9635600000000002</v>
      </c>
      <c r="E110" s="2"/>
      <c r="J110" s="19"/>
      <c r="K110" s="19"/>
      <c r="L110" s="19"/>
      <c r="T110" s="19"/>
      <c r="U110" s="19"/>
    </row>
    <row r="111" spans="1:21" x14ac:dyDescent="0.25">
      <c r="A111" s="2">
        <v>353</v>
      </c>
      <c r="B111" s="2">
        <v>174</v>
      </c>
      <c r="C111" s="2">
        <v>110.5</v>
      </c>
      <c r="D111" s="2">
        <v>3.9635799999999999</v>
      </c>
      <c r="E111" s="2"/>
      <c r="J111" s="19"/>
      <c r="K111" s="19"/>
      <c r="L111" s="19"/>
      <c r="T111" s="19"/>
      <c r="U111" s="19"/>
    </row>
    <row r="112" spans="1:21" x14ac:dyDescent="0.25">
      <c r="A112" s="2">
        <v>363</v>
      </c>
      <c r="B112" s="2">
        <v>182</v>
      </c>
      <c r="C112" s="2">
        <v>110.5</v>
      </c>
      <c r="D112" s="2">
        <v>3.9635899999999999</v>
      </c>
      <c r="E112" s="2"/>
      <c r="J112" s="19"/>
      <c r="K112" s="19"/>
      <c r="L112" s="19"/>
      <c r="T112" s="19"/>
      <c r="U112" s="19"/>
    </row>
    <row r="113" spans="1:21" x14ac:dyDescent="0.25">
      <c r="A113" s="2">
        <v>348</v>
      </c>
      <c r="B113" s="2">
        <v>171</v>
      </c>
      <c r="C113" s="2">
        <v>110.5</v>
      </c>
      <c r="D113" s="2"/>
      <c r="E113" s="2">
        <v>3.9634399999999999</v>
      </c>
      <c r="J113" s="19"/>
      <c r="K113" s="19"/>
      <c r="L113" s="19"/>
      <c r="T113" s="19"/>
      <c r="U113" s="19"/>
    </row>
    <row r="114" spans="1:21" x14ac:dyDescent="0.25">
      <c r="A114" s="2">
        <v>358</v>
      </c>
      <c r="B114" s="2">
        <v>179</v>
      </c>
      <c r="C114" s="2">
        <v>110.5</v>
      </c>
      <c r="D114" s="2"/>
      <c r="E114" s="2">
        <v>3.9634200000000002</v>
      </c>
      <c r="J114" s="19"/>
      <c r="K114" s="19"/>
      <c r="L114" s="19"/>
      <c r="T114" s="19"/>
      <c r="U114" s="19"/>
    </row>
    <row r="115" spans="1:21" x14ac:dyDescent="0.25">
      <c r="A115" s="2">
        <v>368</v>
      </c>
      <c r="B115" s="2">
        <v>187</v>
      </c>
      <c r="C115" s="2">
        <v>110.5</v>
      </c>
      <c r="D115" s="2"/>
      <c r="E115" s="2">
        <v>3.96339</v>
      </c>
      <c r="J115" s="19"/>
      <c r="K115" s="19"/>
      <c r="L115" s="19"/>
      <c r="T115" s="19"/>
      <c r="U115" s="19"/>
    </row>
    <row r="116" spans="1:21" x14ac:dyDescent="0.25">
      <c r="A116" s="2">
        <v>372</v>
      </c>
      <c r="B116" s="2">
        <v>189</v>
      </c>
      <c r="C116" s="2">
        <v>112.5</v>
      </c>
      <c r="D116" s="2">
        <v>3.9636399999999998</v>
      </c>
      <c r="E116" s="2"/>
      <c r="J116" s="19"/>
      <c r="K116" s="19"/>
      <c r="L116" s="19"/>
      <c r="T116" s="19"/>
      <c r="U116" s="19"/>
    </row>
    <row r="117" spans="1:21" x14ac:dyDescent="0.25">
      <c r="A117" s="2">
        <v>362</v>
      </c>
      <c r="B117" s="2">
        <v>181</v>
      </c>
      <c r="C117" s="2">
        <v>112.5</v>
      </c>
      <c r="D117" s="2">
        <v>3.96366</v>
      </c>
      <c r="E117" s="2"/>
      <c r="J117" s="19"/>
      <c r="K117" s="19"/>
      <c r="L117" s="19"/>
      <c r="T117" s="19"/>
      <c r="U117" s="19"/>
    </row>
    <row r="118" spans="1:21" x14ac:dyDescent="0.25">
      <c r="A118" s="2">
        <v>352</v>
      </c>
      <c r="B118" s="2">
        <v>173</v>
      </c>
      <c r="C118" s="2">
        <v>112.5</v>
      </c>
      <c r="D118" s="2">
        <v>3.96367</v>
      </c>
      <c r="E118" s="2"/>
      <c r="J118" s="19"/>
      <c r="K118" s="19"/>
      <c r="L118" s="19"/>
      <c r="T118" s="19"/>
      <c r="U118" s="19"/>
    </row>
    <row r="119" spans="1:21" x14ac:dyDescent="0.25">
      <c r="A119" s="2">
        <v>349</v>
      </c>
      <c r="B119" s="2">
        <v>172</v>
      </c>
      <c r="C119" s="2">
        <v>112.5</v>
      </c>
      <c r="D119" s="2"/>
      <c r="E119" s="2">
        <v>3.9634200000000002</v>
      </c>
      <c r="J119" s="19"/>
      <c r="K119" s="19"/>
      <c r="L119" s="19"/>
      <c r="T119" s="19"/>
      <c r="U119" s="19"/>
    </row>
    <row r="120" spans="1:21" x14ac:dyDescent="0.25">
      <c r="A120" s="2">
        <v>359</v>
      </c>
      <c r="B120" s="2">
        <v>180</v>
      </c>
      <c r="C120" s="2">
        <v>112.5</v>
      </c>
      <c r="D120" s="2"/>
      <c r="E120" s="2">
        <v>3.9634200000000002</v>
      </c>
      <c r="J120" s="19"/>
      <c r="K120" s="19"/>
      <c r="L120" s="19"/>
      <c r="T120" s="19"/>
      <c r="U120" s="19"/>
    </row>
    <row r="121" spans="1:21" x14ac:dyDescent="0.25">
      <c r="A121" s="2">
        <v>369</v>
      </c>
      <c r="B121" s="2">
        <v>188</v>
      </c>
      <c r="C121" s="2">
        <v>112.5</v>
      </c>
      <c r="D121" s="2"/>
      <c r="E121" s="2">
        <v>3.9634299999999998</v>
      </c>
      <c r="J121" s="19"/>
      <c r="K121" s="19"/>
      <c r="L121" s="19"/>
      <c r="T121" s="19"/>
      <c r="U121" s="19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1"/>
  <sheetViews>
    <sheetView zoomScale="80" zoomScaleNormal="80" workbookViewId="0">
      <selection activeCell="J7" sqref="J7"/>
    </sheetView>
  </sheetViews>
  <sheetFormatPr defaultRowHeight="15" x14ac:dyDescent="0.25"/>
  <cols>
    <col min="4" max="4" width="11.7109375" bestFit="1" customWidth="1"/>
    <col min="5" max="5" width="12.85546875" bestFit="1" customWidth="1"/>
    <col min="6" max="6" width="13.7109375" bestFit="1" customWidth="1"/>
    <col min="7" max="7" width="12.7109375" bestFit="1" customWidth="1"/>
    <col min="8" max="11" width="11.140625" customWidth="1"/>
    <col min="12" max="28" width="16.5703125" customWidth="1"/>
  </cols>
  <sheetData>
    <row r="1" spans="1:34" ht="60" customHeight="1" thickTop="1" thickBot="1" x14ac:dyDescent="0.3">
      <c r="A1" s="38" t="s">
        <v>0</v>
      </c>
      <c r="B1" s="38" t="s">
        <v>5</v>
      </c>
      <c r="C1" s="38" t="s">
        <v>1</v>
      </c>
      <c r="D1" s="38" t="s">
        <v>3</v>
      </c>
      <c r="E1" s="38" t="s">
        <v>4</v>
      </c>
      <c r="F1" s="50" t="s">
        <v>6</v>
      </c>
      <c r="G1" s="51" t="s">
        <v>7</v>
      </c>
      <c r="H1" s="52" t="s">
        <v>22</v>
      </c>
      <c r="I1" s="52" t="s">
        <v>74</v>
      </c>
      <c r="J1" s="52" t="s">
        <v>75</v>
      </c>
      <c r="K1" s="52" t="s">
        <v>76</v>
      </c>
      <c r="L1" s="53" t="s">
        <v>41</v>
      </c>
      <c r="M1" s="50" t="s">
        <v>10</v>
      </c>
      <c r="N1" s="51" t="s">
        <v>24</v>
      </c>
      <c r="O1" s="51" t="s">
        <v>72</v>
      </c>
      <c r="P1" s="51" t="s">
        <v>42</v>
      </c>
      <c r="Q1" s="51" t="s">
        <v>25</v>
      </c>
      <c r="R1" s="51" t="s">
        <v>30</v>
      </c>
      <c r="S1" s="51" t="s">
        <v>31</v>
      </c>
      <c r="T1" s="51" t="s">
        <v>32</v>
      </c>
      <c r="U1" s="51" t="s">
        <v>33</v>
      </c>
      <c r="V1" s="50" t="s">
        <v>11</v>
      </c>
      <c r="W1" s="51" t="s">
        <v>26</v>
      </c>
      <c r="X1" s="51" t="s">
        <v>73</v>
      </c>
      <c r="Y1" s="51" t="s">
        <v>43</v>
      </c>
      <c r="Z1" s="51" t="s">
        <v>34</v>
      </c>
      <c r="AA1" s="51" t="s">
        <v>35</v>
      </c>
      <c r="AB1" s="51" t="s">
        <v>31</v>
      </c>
      <c r="AC1" s="51" t="s">
        <v>32</v>
      </c>
      <c r="AD1" s="53" t="s">
        <v>33</v>
      </c>
    </row>
    <row r="2" spans="1:34" ht="15.75" thickTop="1" x14ac:dyDescent="0.25">
      <c r="A2" s="3">
        <v>451</v>
      </c>
      <c r="B2" s="3">
        <v>253</v>
      </c>
      <c r="C2" s="3">
        <v>2</v>
      </c>
      <c r="D2" s="3">
        <v>3.9617399999999998</v>
      </c>
      <c r="E2" s="3"/>
      <c r="F2" s="6">
        <f>C2</f>
        <v>2</v>
      </c>
      <c r="G2" s="14">
        <f t="shared" ref="G2:G17" si="0">IF(F2&lt;$AE$4,$AF$3+F2/$AE$4*($AF$4-$AF$3),$AF$4-($AF$5-$AF$4)+F2/$AE$5*2*($AF$5-$AF$4))</f>
        <v>790.69868995633192</v>
      </c>
      <c r="H2" s="46">
        <v>3</v>
      </c>
      <c r="I2" s="46">
        <f>(M2+V2)/2</f>
        <v>3.9616850000000001</v>
      </c>
      <c r="J2" s="19">
        <f>(O2+X2)/2</f>
        <v>0.39708010965626067</v>
      </c>
      <c r="K2" s="19">
        <f>J2*$H2</f>
        <v>1.1912403289687821</v>
      </c>
      <c r="L2" s="48">
        <v>0.36375915745844201</v>
      </c>
      <c r="M2" s="18">
        <f>AVERAGE(D2:D7)</f>
        <v>3.9618700000000007</v>
      </c>
      <c r="N2" s="19">
        <f t="shared" ref="N2:N17" si="1">(M2-$AF$8-$AF$9*($G2+273.15))/$AF$10</f>
        <v>0.3994601431053863</v>
      </c>
      <c r="O2" s="19">
        <f>(N2-AVERAGE(N2,W2))*3.7*2.2/1.4+AVERAGE(N2,W2)</f>
        <v>0.4109183041390348</v>
      </c>
      <c r="P2" s="19">
        <f>$L2-O2</f>
        <v>-4.7159146680592789E-2</v>
      </c>
      <c r="Q2" s="19">
        <f>O2*$H2</f>
        <v>1.2327549124171044</v>
      </c>
      <c r="R2" s="28">
        <f>((EXP(-1*$AF$15*1000/(8.3145*($G2+273.15))+$AF$16/8.3145))/(EXP(-1*$AF$13*1000/(8.3145*($G2+273.15))+$AF$14/8.3145)))^2*(3/O2-1)^2*(1/((0.4-2*O2)-1))^4*(-1*(0.4-2*O2)*(1/(EXP(-1*$AF$15*1000/(8.3145*($G2+273.15))+$AF$16/8.3145))^0.5)/2-(((0.4-2*O2)*(1/(EXP(-1*$AF$15*1000/(8.3145*($G2+273.15))+$AF$16/8.3145))^0.5)/2)^2-(0.4-2*O2)^2-1)^0.5)^4</f>
        <v>8.5572349030351227E-22</v>
      </c>
      <c r="S2" s="28">
        <f>R2*$H2</f>
        <v>2.5671704709105368E-21</v>
      </c>
      <c r="T2" s="32">
        <f>LOG(R2)</f>
        <v>-21.067666546111479</v>
      </c>
      <c r="U2" s="34">
        <f>T2*$H2</f>
        <v>-63.202999638334433</v>
      </c>
      <c r="V2" s="18">
        <f>AVERAGE(E8:E13)</f>
        <v>3.9614999999999996</v>
      </c>
      <c r="W2" s="19">
        <f t="shared" ref="W2:W17" si="2">(V2-$AF$8-$AF$9*($G2+273.15))/$AF$10</f>
        <v>0.39470007620713476</v>
      </c>
      <c r="X2" s="19">
        <f>(W2-AVERAGE(N2,W2))*3.7*2.2/1.4+AVERAGE(N2,W2)</f>
        <v>0.38324191517348655</v>
      </c>
      <c r="Y2" s="19">
        <f>$L2-X2</f>
        <v>-1.9482757715044541E-2</v>
      </c>
      <c r="Z2" s="19">
        <f>X2*$H2</f>
        <v>1.1497257455204597</v>
      </c>
      <c r="AA2" s="28">
        <f>((EXP(-1*$AF$15*1000/(8.3145*($G2+273.15))+$AF$16/8.3145))/(EXP(-1*$AF$13*1000/(8.3145*($G2+273.15))+$AF$14/8.3145)))^2*(3/X2-1)^2*(1/((0.4-2*X2)-1))^4*(-1*(0.4-2*X2)*(1/(EXP(-1*$AF$15*1000/(8.3145*($G2+273.15))+$AF$16/8.3145))^0.5)/2-(((0.4-2*X2)*(1/(EXP(-1*$AF$15*1000/(8.3145*($G2+273.15))+$AF$16/8.3145))^0.5)/2)^2-(0.4-2*X2)^2-1)^0.5)^4</f>
        <v>1.7779304795676829E-21</v>
      </c>
      <c r="AB2" s="28">
        <f>AA2*$H2</f>
        <v>5.3337914387030484E-21</v>
      </c>
      <c r="AC2" s="32">
        <f>LOG(AA2)</f>
        <v>-20.75008522476649</v>
      </c>
      <c r="AD2" s="34">
        <f>AC2*$H2</f>
        <v>-62.250255674299467</v>
      </c>
      <c r="AE2" t="s">
        <v>2</v>
      </c>
    </row>
    <row r="3" spans="1:34" x14ac:dyDescent="0.25">
      <c r="A3" s="3">
        <v>441</v>
      </c>
      <c r="B3" s="3">
        <v>245</v>
      </c>
      <c r="C3" s="3">
        <v>2</v>
      </c>
      <c r="D3" s="3">
        <v>3.9618099999999998</v>
      </c>
      <c r="E3" s="3"/>
      <c r="F3" s="6">
        <f>C14</f>
        <v>4</v>
      </c>
      <c r="G3" s="14">
        <f t="shared" si="0"/>
        <v>791.39737991266372</v>
      </c>
      <c r="H3" s="46">
        <f>AVERAGE(F3:F4)-AVERAGE(F2:F3)</f>
        <v>2</v>
      </c>
      <c r="I3" s="46">
        <f t="shared" ref="I3:I17" si="3">(M3+V3)/2</f>
        <v>3.9616808333333333</v>
      </c>
      <c r="J3" s="19">
        <f t="shared" ref="J3:J17" si="4">(O3+X3)/2</f>
        <v>0.39663936292930801</v>
      </c>
      <c r="K3" s="19">
        <f t="shared" ref="K3:K17" si="5">J3*$H3</f>
        <v>0.79327872585861603</v>
      </c>
      <c r="L3" s="48">
        <v>0.36499720313863099</v>
      </c>
      <c r="M3" s="18">
        <f>AVERAGE(D14:D19)</f>
        <v>3.9619383333333329</v>
      </c>
      <c r="N3" s="19">
        <f t="shared" si="1"/>
        <v>0.39995211218956245</v>
      </c>
      <c r="O3" s="19">
        <f t="shared" ref="O3:O17" si="6">(N3-AVERAGE(N3,W3))*3.7*2.2/1.4+AVERAGE(N3,W3)</f>
        <v>0.41590063362821594</v>
      </c>
      <c r="P3" s="19">
        <f t="shared" ref="P3:P17" si="7">$L3-O3</f>
        <v>-5.0903430489584955E-2</v>
      </c>
      <c r="Q3" s="19">
        <f t="shared" ref="Q3:Q17" si="8">O3*$H3</f>
        <v>0.83180126725643189</v>
      </c>
      <c r="R3" s="28">
        <f t="shared" ref="R3:R17" si="9">((EXP(-1*$AF$15*1000/(8.3145*($G3+273.15))+$AF$16/8.3145))/(EXP(-1*$AF$13*1000/(8.3145*($G3+273.15))+$AF$14/8.3145)))^2*(3/O3-1)^2*(1/((0.4-2*O3)-1))^4*(-1*(0.4-2*O3)*(1/(EXP(-1*$AF$15*1000/(8.3145*($G3+273.15))+$AF$16/8.3145))^0.5)/2-(((0.4-2*O3)*(1/(EXP(-1*$AF$15*1000/(8.3145*($G3+273.15))+$AF$16/8.3145))^0.5)/2)^2-(0.4-2*O3)^2-1)^0.5)^4</f>
        <v>7.9114753773241747E-22</v>
      </c>
      <c r="S3" s="28">
        <f t="shared" ref="S3:S17" si="10">R3*$H3</f>
        <v>1.5822950754648349E-21</v>
      </c>
      <c r="T3" s="32">
        <f t="shared" ref="T3:T17" si="11">LOG(R3)</f>
        <v>-21.101742519222714</v>
      </c>
      <c r="U3" s="32">
        <f t="shared" ref="U3:U17" si="12">T3*$H3</f>
        <v>-42.203485038445429</v>
      </c>
      <c r="V3" s="18">
        <f>AVERAGE(E20:E25)</f>
        <v>3.9614233333333337</v>
      </c>
      <c r="W3" s="19">
        <f t="shared" si="2"/>
        <v>0.39332661366905358</v>
      </c>
      <c r="X3" s="19">
        <f t="shared" ref="X3:X17" si="13">(W3-AVERAGE(N3,W3))*3.7*2.2/1.4+AVERAGE(N3,W3)</f>
        <v>0.37737809223040009</v>
      </c>
      <c r="Y3" s="19">
        <f t="shared" ref="Y3:Y17" si="14">$L3-X3</f>
        <v>-1.2380889091769098E-2</v>
      </c>
      <c r="Z3" s="19">
        <f t="shared" ref="Z3:Z17" si="15">X3*$H3</f>
        <v>0.75475618446080017</v>
      </c>
      <c r="AA3" s="28">
        <f t="shared" ref="AA3:AA17" si="16">((EXP(-1*$AF$15*1000/(8.3145*($G3+273.15))+$AF$16/8.3145))/(EXP(-1*$AF$13*1000/(8.3145*($G3+273.15))+$AF$14/8.3145)))^2*(3/X3-1)^2*(1/((0.4-2*X3)-1))^4*(-1*(0.4-2*X3)*(1/(EXP(-1*$AF$15*1000/(8.3145*($G3+273.15))+$AF$16/8.3145))^0.5)/2-(((0.4-2*X3)*(1/(EXP(-1*$AF$15*1000/(8.3145*($G3+273.15))+$AF$16/8.3145))^0.5)/2)^2-(0.4-2*X3)^2-1)^0.5)^4</f>
        <v>2.1977860510706723E-21</v>
      </c>
      <c r="AB3" s="28">
        <f t="shared" ref="AB3:AB17" si="17">AA3*$H3</f>
        <v>4.3955721021413446E-21</v>
      </c>
      <c r="AC3" s="32">
        <f t="shared" ref="AC3:AC17" si="18">LOG(AA3)</f>
        <v>-20.658014587327397</v>
      </c>
      <c r="AD3" s="34">
        <f t="shared" ref="AD3:AD17" si="19">AC3*$H3</f>
        <v>-41.316029174654794</v>
      </c>
      <c r="AE3" s="4">
        <v>0</v>
      </c>
      <c r="AF3" s="5">
        <v>790</v>
      </c>
    </row>
    <row r="4" spans="1:34" x14ac:dyDescent="0.25">
      <c r="A4" s="3">
        <v>461</v>
      </c>
      <c r="B4" s="3">
        <v>261</v>
      </c>
      <c r="C4" s="3">
        <v>2</v>
      </c>
      <c r="D4" s="3">
        <v>3.9618199999999999</v>
      </c>
      <c r="E4" s="3"/>
      <c r="F4" s="6">
        <f>C26</f>
        <v>6</v>
      </c>
      <c r="G4" s="14">
        <f t="shared" si="0"/>
        <v>792.09606986899564</v>
      </c>
      <c r="H4" s="46">
        <f t="shared" ref="H4:H16" si="20">AVERAGE(F4:F5)-AVERAGE(F3:F4)</f>
        <v>2</v>
      </c>
      <c r="I4" s="46">
        <f t="shared" si="3"/>
        <v>3.9615833333333335</v>
      </c>
      <c r="J4" s="19">
        <f>(O4+X4)/2</f>
        <v>0.39499787860640717</v>
      </c>
      <c r="K4" s="19">
        <f t="shared" si="5"/>
        <v>0.78999575721281434</v>
      </c>
      <c r="L4" s="48">
        <v>0.36623818227063698</v>
      </c>
      <c r="M4" s="18">
        <f>AVERAGE(D26:D31)</f>
        <v>3.9618383333333331</v>
      </c>
      <c r="N4" s="19">
        <f t="shared" si="1"/>
        <v>0.39827846525248556</v>
      </c>
      <c r="O4" s="19">
        <f t="shared" si="6"/>
        <v>0.41407214667717723</v>
      </c>
      <c r="P4" s="19">
        <f t="shared" si="7"/>
        <v>-4.7833964406540253E-2</v>
      </c>
      <c r="Q4" s="19">
        <f t="shared" si="8"/>
        <v>0.82814429335435447</v>
      </c>
      <c r="R4" s="28">
        <f t="shared" si="9"/>
        <v>8.6206842913635712E-22</v>
      </c>
      <c r="S4" s="28">
        <f t="shared" si="10"/>
        <v>1.7241368582727142E-21</v>
      </c>
      <c r="T4" s="32">
        <f t="shared" si="11"/>
        <v>-21.064458259445821</v>
      </c>
      <c r="U4" s="32">
        <f t="shared" si="12"/>
        <v>-42.128916518891643</v>
      </c>
      <c r="V4" s="18">
        <f>AVERAGE(E32:E37)</f>
        <v>3.9613283333333338</v>
      </c>
      <c r="W4" s="19">
        <f t="shared" si="2"/>
        <v>0.39171729196032878</v>
      </c>
      <c r="X4" s="19">
        <f t="shared" si="13"/>
        <v>0.37592361053563711</v>
      </c>
      <c r="Y4" s="19">
        <f t="shared" si="14"/>
        <v>-9.6854282650001289E-3</v>
      </c>
      <c r="Z4" s="19">
        <f t="shared" si="15"/>
        <v>0.75184722107127422</v>
      </c>
      <c r="AA4" s="28">
        <f t="shared" si="16"/>
        <v>2.3928776491592248E-21</v>
      </c>
      <c r="AB4" s="28">
        <f t="shared" si="17"/>
        <v>4.7857552983184497E-21</v>
      </c>
      <c r="AC4" s="32">
        <f t="shared" si="18"/>
        <v>-20.621079506841408</v>
      </c>
      <c r="AD4" s="34">
        <f t="shared" si="19"/>
        <v>-41.242159013682816</v>
      </c>
      <c r="AE4" s="4">
        <f>114.5/2</f>
        <v>57.25</v>
      </c>
      <c r="AF4" s="5">
        <v>810</v>
      </c>
    </row>
    <row r="5" spans="1:34" x14ac:dyDescent="0.25">
      <c r="A5" s="3">
        <v>549</v>
      </c>
      <c r="B5" s="3">
        <v>341</v>
      </c>
      <c r="C5" s="3">
        <v>2</v>
      </c>
      <c r="D5" s="3">
        <v>3.9619399999999998</v>
      </c>
      <c r="E5" s="3"/>
      <c r="F5" s="6">
        <f>C38</f>
        <v>8</v>
      </c>
      <c r="G5" s="14">
        <f t="shared" si="0"/>
        <v>792.79475982532756</v>
      </c>
      <c r="H5" s="46">
        <f t="shared" si="20"/>
        <v>7.75</v>
      </c>
      <c r="I5" s="46">
        <f t="shared" si="3"/>
        <v>3.9615791666666667</v>
      </c>
      <c r="J5" s="19">
        <f t="shared" si="4"/>
        <v>0.39455713187945479</v>
      </c>
      <c r="K5" s="19">
        <f t="shared" si="5"/>
        <v>3.0578177720657744</v>
      </c>
      <c r="L5" s="48">
        <v>0.36746424775156999</v>
      </c>
      <c r="M5" s="18">
        <f>AVERAGE(D38:D43)</f>
        <v>3.9618283333333331</v>
      </c>
      <c r="N5" s="19">
        <f t="shared" si="1"/>
        <v>0.397762672425787</v>
      </c>
      <c r="O5" s="19">
        <f t="shared" si="6"/>
        <v>0.41319506048455856</v>
      </c>
      <c r="P5" s="19">
        <f t="shared" si="7"/>
        <v>-4.5730812732988568E-2</v>
      </c>
      <c r="Q5" s="19">
        <f t="shared" si="8"/>
        <v>3.2022617187553291</v>
      </c>
      <c r="R5" s="28">
        <f t="shared" si="9"/>
        <v>9.1823678436926851E-22</v>
      </c>
      <c r="S5" s="28">
        <f t="shared" si="10"/>
        <v>7.1163350788618304E-21</v>
      </c>
      <c r="T5" s="32">
        <f t="shared" si="11"/>
        <v>-21.037045313477417</v>
      </c>
      <c r="U5" s="32">
        <f t="shared" si="12"/>
        <v>-163.03710117944999</v>
      </c>
      <c r="V5" s="18">
        <f>AVERAGE(E44:E49)</f>
        <v>3.9613300000000002</v>
      </c>
      <c r="W5" s="19">
        <f t="shared" si="2"/>
        <v>0.39135159133312231</v>
      </c>
      <c r="X5" s="19">
        <f t="shared" si="13"/>
        <v>0.37591920327435102</v>
      </c>
      <c r="Y5" s="19">
        <f t="shared" si="14"/>
        <v>-8.4549555227810269E-3</v>
      </c>
      <c r="Z5" s="19">
        <f t="shared" si="15"/>
        <v>2.9133738253762202</v>
      </c>
      <c r="AA5" s="28">
        <f t="shared" si="16"/>
        <v>2.495678448615926E-21</v>
      </c>
      <c r="AB5" s="28">
        <f t="shared" si="17"/>
        <v>1.9341507976773426E-20</v>
      </c>
      <c r="AC5" s="32">
        <f t="shared" si="18"/>
        <v>-20.602811371308412</v>
      </c>
      <c r="AD5" s="34">
        <f t="shared" si="19"/>
        <v>-159.67178812764018</v>
      </c>
      <c r="AE5" s="4">
        <v>114.5</v>
      </c>
      <c r="AF5" s="5">
        <v>820</v>
      </c>
    </row>
    <row r="6" spans="1:34" x14ac:dyDescent="0.25">
      <c r="A6" s="3">
        <v>559</v>
      </c>
      <c r="B6" s="3">
        <v>349</v>
      </c>
      <c r="C6" s="3">
        <v>2</v>
      </c>
      <c r="D6" s="3">
        <v>3.9619499999999999</v>
      </c>
      <c r="E6" s="3"/>
      <c r="F6" s="6">
        <f>C50</f>
        <v>21.5</v>
      </c>
      <c r="G6" s="14">
        <f t="shared" si="0"/>
        <v>797.51091703056773</v>
      </c>
      <c r="H6" s="46">
        <f t="shared" si="20"/>
        <v>11.75</v>
      </c>
      <c r="I6" s="46">
        <f t="shared" si="3"/>
        <v>3.961546666666667</v>
      </c>
      <c r="J6" s="19">
        <f t="shared" si="4"/>
        <v>0.39152580689773125</v>
      </c>
      <c r="K6" s="19">
        <f t="shared" si="5"/>
        <v>4.6004282310483422</v>
      </c>
      <c r="L6" s="48">
        <v>0.37592173877819302</v>
      </c>
      <c r="M6" s="18">
        <f>AVERAGE(D50:D55)</f>
        <v>3.9617266666666673</v>
      </c>
      <c r="N6" s="19">
        <f t="shared" si="1"/>
        <v>0.39384151511849919</v>
      </c>
      <c r="O6" s="19">
        <f t="shared" si="6"/>
        <v>0.40498999612419623</v>
      </c>
      <c r="P6" s="19">
        <f t="shared" si="7"/>
        <v>-2.9068257346003212E-2</v>
      </c>
      <c r="Q6" s="19">
        <f t="shared" si="8"/>
        <v>4.7586324544593053</v>
      </c>
      <c r="R6" s="28">
        <f t="shared" si="9"/>
        <v>1.4908053298855824E-21</v>
      </c>
      <c r="S6" s="28">
        <f t="shared" si="10"/>
        <v>1.7516962626155593E-20</v>
      </c>
      <c r="T6" s="32">
        <f t="shared" si="11"/>
        <v>-20.826579063237919</v>
      </c>
      <c r="U6" s="32">
        <f t="shared" si="12"/>
        <v>-244.71230399304554</v>
      </c>
      <c r="V6" s="18">
        <f>AVERAGE(E50:E55)</f>
        <v>3.9613666666666667</v>
      </c>
      <c r="W6" s="19">
        <f t="shared" si="2"/>
        <v>0.38921009867696332</v>
      </c>
      <c r="X6" s="19">
        <f t="shared" si="13"/>
        <v>0.37806161767126628</v>
      </c>
      <c r="Y6" s="19">
        <f t="shared" si="14"/>
        <v>-2.139878893073266E-3</v>
      </c>
      <c r="Z6" s="19">
        <f t="shared" si="15"/>
        <v>4.4422240076373791</v>
      </c>
      <c r="AA6" s="28">
        <f t="shared" si="16"/>
        <v>3.1045779935623715E-21</v>
      </c>
      <c r="AB6" s="28">
        <f t="shared" si="17"/>
        <v>3.6478791424357867E-20</v>
      </c>
      <c r="AC6" s="32">
        <f t="shared" si="18"/>
        <v>-20.507997425285453</v>
      </c>
      <c r="AD6" s="34">
        <f t="shared" si="19"/>
        <v>-240.96896974710407</v>
      </c>
    </row>
    <row r="7" spans="1:34" x14ac:dyDescent="0.25">
      <c r="A7" s="3">
        <v>569</v>
      </c>
      <c r="B7" s="3">
        <v>357</v>
      </c>
      <c r="C7" s="3">
        <v>2</v>
      </c>
      <c r="D7" s="3">
        <v>3.9619599999999999</v>
      </c>
      <c r="E7" s="3"/>
      <c r="F7" s="6">
        <f>C56</f>
        <v>31.5</v>
      </c>
      <c r="G7" s="14">
        <f t="shared" si="0"/>
        <v>801.00436681222709</v>
      </c>
      <c r="H7" s="46">
        <f t="shared" si="20"/>
        <v>10</v>
      </c>
      <c r="I7" s="46">
        <f t="shared" si="3"/>
        <v>3.9616666666666664</v>
      </c>
      <c r="J7" s="19">
        <f t="shared" si="4"/>
        <v>0.39113390052829061</v>
      </c>
      <c r="K7" s="19">
        <f t="shared" si="5"/>
        <v>3.911339005282906</v>
      </c>
      <c r="L7" s="48">
        <v>0.38224696137664799</v>
      </c>
      <c r="M7" s="18">
        <f>AVERAGE(D56:D61)</f>
        <v>3.9617933333333331</v>
      </c>
      <c r="N7" s="19">
        <f t="shared" si="1"/>
        <v>0.39276347297993885</v>
      </c>
      <c r="O7" s="19">
        <f t="shared" si="6"/>
        <v>0.40060870035430174</v>
      </c>
      <c r="P7" s="19">
        <f t="shared" si="7"/>
        <v>-1.8361738977653752E-2</v>
      </c>
      <c r="Q7" s="19">
        <f t="shared" si="8"/>
        <v>4.0060870035430174</v>
      </c>
      <c r="R7" s="28">
        <f t="shared" si="9"/>
        <v>2.0511480850176379E-21</v>
      </c>
      <c r="S7" s="28">
        <f t="shared" si="10"/>
        <v>2.051148085017638E-20</v>
      </c>
      <c r="T7" s="32">
        <f t="shared" si="11"/>
        <v>-20.688002984105353</v>
      </c>
      <c r="U7" s="32">
        <f t="shared" si="12"/>
        <v>-206.88002984105353</v>
      </c>
      <c r="V7" s="18">
        <f>AVERAGE(E56:E61)</f>
        <v>3.9615399999999998</v>
      </c>
      <c r="W7" s="19">
        <f t="shared" si="2"/>
        <v>0.38950432807664265</v>
      </c>
      <c r="X7" s="19">
        <f t="shared" si="13"/>
        <v>0.38165910070227949</v>
      </c>
      <c r="Y7" s="19">
        <f t="shared" si="14"/>
        <v>5.8786067436850109E-4</v>
      </c>
      <c r="Z7" s="19">
        <f t="shared" si="15"/>
        <v>3.8165910070227946</v>
      </c>
      <c r="AA7" s="28">
        <f t="shared" si="16"/>
        <v>3.4395883327711748E-21</v>
      </c>
      <c r="AB7" s="28">
        <f t="shared" si="17"/>
        <v>3.4395883327711747E-20</v>
      </c>
      <c r="AC7" s="32">
        <f t="shared" si="18"/>
        <v>-20.463493532865787</v>
      </c>
      <c r="AD7" s="34">
        <f t="shared" si="19"/>
        <v>-204.63493532865786</v>
      </c>
      <c r="AE7" t="s">
        <v>12</v>
      </c>
      <c r="AF7" s="7" t="s">
        <v>13</v>
      </c>
      <c r="AG7" s="7"/>
    </row>
    <row r="8" spans="1:34" x14ac:dyDescent="0.25">
      <c r="A8" s="3">
        <v>438</v>
      </c>
      <c r="B8" s="3">
        <v>244</v>
      </c>
      <c r="C8" s="3">
        <v>2</v>
      </c>
      <c r="D8" s="3"/>
      <c r="E8" s="3">
        <v>3.9612400000000001</v>
      </c>
      <c r="F8" s="6">
        <f>C62</f>
        <v>41.5</v>
      </c>
      <c r="G8" s="14">
        <f t="shared" si="0"/>
        <v>804.49781659388645</v>
      </c>
      <c r="H8" s="46">
        <f t="shared" si="20"/>
        <v>10</v>
      </c>
      <c r="I8" s="46">
        <f t="shared" si="3"/>
        <v>3.9618333333333338</v>
      </c>
      <c r="J8" s="19">
        <f t="shared" si="4"/>
        <v>0.39134236295683861</v>
      </c>
      <c r="K8" s="19">
        <f t="shared" si="5"/>
        <v>3.9134236295683862</v>
      </c>
      <c r="L8" s="48">
        <v>0.38864302908573001</v>
      </c>
      <c r="M8" s="18">
        <f>AVERAGE(D62:D67)</f>
        <v>3.9619400000000002</v>
      </c>
      <c r="N8" s="19">
        <f t="shared" si="1"/>
        <v>0.39271463449506966</v>
      </c>
      <c r="O8" s="19">
        <f t="shared" si="6"/>
        <v>0.39932114175769629</v>
      </c>
      <c r="P8" s="19">
        <f t="shared" si="7"/>
        <v>-1.0678112671966278E-2</v>
      </c>
      <c r="Q8" s="19">
        <f t="shared" si="8"/>
        <v>3.9932114175769629</v>
      </c>
      <c r="R8" s="28">
        <f t="shared" si="9"/>
        <v>2.6051963011068121E-21</v>
      </c>
      <c r="S8" s="28">
        <f t="shared" si="10"/>
        <v>2.6051963011068121E-20</v>
      </c>
      <c r="T8" s="32">
        <f t="shared" si="11"/>
        <v>-20.584159547114737</v>
      </c>
      <c r="U8" s="32">
        <f t="shared" si="12"/>
        <v>-205.84159547114737</v>
      </c>
      <c r="V8" s="18">
        <f>AVERAGE(E62:E67)</f>
        <v>3.9617266666666668</v>
      </c>
      <c r="W8" s="19">
        <f t="shared" si="2"/>
        <v>0.38997009141860756</v>
      </c>
      <c r="X8" s="19">
        <f t="shared" si="13"/>
        <v>0.38336358415598093</v>
      </c>
      <c r="Y8" s="19">
        <f t="shared" si="14"/>
        <v>5.2794449297490775E-3</v>
      </c>
      <c r="Z8" s="19">
        <f t="shared" si="15"/>
        <v>3.8336358415598095</v>
      </c>
      <c r="AA8" s="28">
        <f t="shared" si="16"/>
        <v>4.0238551860381704E-21</v>
      </c>
      <c r="AB8" s="28">
        <f t="shared" si="17"/>
        <v>4.0238551860381702E-20</v>
      </c>
      <c r="AC8" s="32">
        <f t="shared" si="18"/>
        <v>-20.395357657434289</v>
      </c>
      <c r="AD8" s="34">
        <f t="shared" si="19"/>
        <v>-203.95357657434289</v>
      </c>
      <c r="AE8" t="s">
        <v>14</v>
      </c>
      <c r="AF8" s="5">
        <v>3.8849999999999998</v>
      </c>
      <c r="AG8" s="8"/>
    </row>
    <row r="9" spans="1:34" x14ac:dyDescent="0.25">
      <c r="A9" s="3">
        <v>448</v>
      </c>
      <c r="B9" s="3">
        <v>252</v>
      </c>
      <c r="C9" s="3">
        <v>2</v>
      </c>
      <c r="D9" s="3"/>
      <c r="E9" s="3">
        <v>3.9614099999999999</v>
      </c>
      <c r="F9" s="6">
        <f>C68</f>
        <v>51.5</v>
      </c>
      <c r="G9" s="14">
        <f t="shared" si="0"/>
        <v>807.99126637554582</v>
      </c>
      <c r="H9" s="46">
        <f t="shared" si="20"/>
        <v>10</v>
      </c>
      <c r="I9" s="46">
        <f t="shared" si="3"/>
        <v>3.9619716666666664</v>
      </c>
      <c r="J9" s="19">
        <f t="shared" si="4"/>
        <v>0.39118631575803303</v>
      </c>
      <c r="K9" s="19">
        <f t="shared" si="5"/>
        <v>3.9118631575803304</v>
      </c>
      <c r="L9" s="48">
        <v>0.39506564338154598</v>
      </c>
      <c r="M9" s="18">
        <f>AVERAGE(D68:D73)</f>
        <v>3.9620866666666665</v>
      </c>
      <c r="N9" s="19">
        <f t="shared" si="1"/>
        <v>0.39266579601018892</v>
      </c>
      <c r="O9" s="19">
        <f t="shared" si="6"/>
        <v>0.39978843665271163</v>
      </c>
      <c r="P9" s="19">
        <f t="shared" si="7"/>
        <v>-4.7227932711656484E-3</v>
      </c>
      <c r="Q9" s="19">
        <f t="shared" si="8"/>
        <v>3.9978843665271162</v>
      </c>
      <c r="R9" s="28">
        <f t="shared" si="9"/>
        <v>3.1571894407199108E-21</v>
      </c>
      <c r="S9" s="28">
        <f t="shared" si="10"/>
        <v>3.1571894407199107E-20</v>
      </c>
      <c r="T9" s="32">
        <f t="shared" si="11"/>
        <v>-20.500699358370394</v>
      </c>
      <c r="U9" s="32">
        <f t="shared" si="12"/>
        <v>-205.00699358370395</v>
      </c>
      <c r="V9" s="18">
        <f>AVERAGE(E68:E73)</f>
        <v>3.9618566666666664</v>
      </c>
      <c r="W9" s="19">
        <f t="shared" si="2"/>
        <v>0.38970683550587687</v>
      </c>
      <c r="X9" s="19">
        <f t="shared" si="13"/>
        <v>0.38258419486335443</v>
      </c>
      <c r="Y9" s="19">
        <f t="shared" si="14"/>
        <v>1.2481448518191551E-2</v>
      </c>
      <c r="Z9" s="19">
        <f t="shared" si="15"/>
        <v>3.8258419486335442</v>
      </c>
      <c r="AA9" s="28">
        <f t="shared" si="16"/>
        <v>5.0471583511980293E-21</v>
      </c>
      <c r="AB9" s="28">
        <f t="shared" si="17"/>
        <v>5.0471583511980291E-20</v>
      </c>
      <c r="AC9" s="32">
        <f t="shared" si="18"/>
        <v>-20.296953069355343</v>
      </c>
      <c r="AD9" s="34">
        <f t="shared" si="19"/>
        <v>-202.96953069355342</v>
      </c>
      <c r="AE9" t="s">
        <v>15</v>
      </c>
      <c r="AF9" s="5">
        <v>4.3069999999999999E-5</v>
      </c>
      <c r="AG9" s="9"/>
    </row>
    <row r="10" spans="1:34" x14ac:dyDescent="0.25">
      <c r="A10" s="3">
        <v>458</v>
      </c>
      <c r="B10" s="3">
        <v>260</v>
      </c>
      <c r="C10" s="3">
        <v>2</v>
      </c>
      <c r="D10" s="3"/>
      <c r="E10" s="3">
        <v>3.9614600000000002</v>
      </c>
      <c r="F10" s="6">
        <f>C74</f>
        <v>61.5</v>
      </c>
      <c r="G10" s="14">
        <f t="shared" si="0"/>
        <v>810.74235807860259</v>
      </c>
      <c r="H10" s="46">
        <f t="shared" si="20"/>
        <v>10</v>
      </c>
      <c r="I10" s="46">
        <f t="shared" si="3"/>
        <v>3.9621383333333329</v>
      </c>
      <c r="J10" s="19">
        <f t="shared" si="4"/>
        <v>0.39180611695468792</v>
      </c>
      <c r="K10" s="19">
        <f t="shared" si="5"/>
        <v>3.9180611695468794</v>
      </c>
      <c r="L10" s="48">
        <v>0.40015282806290098</v>
      </c>
      <c r="M10" s="18">
        <f>AVERAGE(D74:D79)</f>
        <v>3.9622033333333331</v>
      </c>
      <c r="N10" s="19">
        <f t="shared" si="1"/>
        <v>0.39264234492329697</v>
      </c>
      <c r="O10" s="19">
        <f t="shared" si="6"/>
        <v>0.3966681852864577</v>
      </c>
      <c r="P10" s="19">
        <f t="shared" si="7"/>
        <v>3.4846427764432808E-3</v>
      </c>
      <c r="Q10" s="19">
        <f t="shared" si="8"/>
        <v>3.9666818528645771</v>
      </c>
      <c r="R10" s="28">
        <f t="shared" si="9"/>
        <v>4.0208007135583363E-21</v>
      </c>
      <c r="S10" s="28">
        <f t="shared" si="10"/>
        <v>4.0208007135583365E-20</v>
      </c>
      <c r="T10" s="32">
        <f t="shared" si="11"/>
        <v>-20.395687451678672</v>
      </c>
      <c r="U10" s="32">
        <f t="shared" si="12"/>
        <v>-203.95687451678671</v>
      </c>
      <c r="V10" s="18">
        <f>AVERAGE(E74:E79)</f>
        <v>3.9620733333333331</v>
      </c>
      <c r="W10" s="19">
        <f t="shared" si="2"/>
        <v>0.39096988898607887</v>
      </c>
      <c r="X10" s="19">
        <f t="shared" si="13"/>
        <v>0.38694404862291815</v>
      </c>
      <c r="Y10" s="19">
        <f t="shared" si="14"/>
        <v>1.3208779439982832E-2</v>
      </c>
      <c r="Z10" s="19">
        <f t="shared" si="15"/>
        <v>3.8694404862291814</v>
      </c>
      <c r="AA10" s="28">
        <f t="shared" si="16"/>
        <v>5.2363794212125458E-21</v>
      </c>
      <c r="AB10" s="28">
        <f t="shared" si="17"/>
        <v>5.2363794212125455E-20</v>
      </c>
      <c r="AC10" s="32">
        <f t="shared" si="18"/>
        <v>-20.280968892570311</v>
      </c>
      <c r="AD10" s="34">
        <f t="shared" si="19"/>
        <v>-202.80968892570311</v>
      </c>
      <c r="AE10" t="s">
        <v>16</v>
      </c>
      <c r="AF10" s="5">
        <v>7.7729999999999994E-2</v>
      </c>
      <c r="AG10" s="9"/>
    </row>
    <row r="11" spans="1:34" x14ac:dyDescent="0.25">
      <c r="A11" s="3">
        <v>546</v>
      </c>
      <c r="B11" s="3">
        <v>340</v>
      </c>
      <c r="C11" s="3">
        <v>2</v>
      </c>
      <c r="D11" s="3"/>
      <c r="E11" s="3">
        <v>3.9615900000000002</v>
      </c>
      <c r="F11" s="6">
        <f>C80</f>
        <v>71.5</v>
      </c>
      <c r="G11" s="14">
        <f t="shared" si="0"/>
        <v>812.48908296943227</v>
      </c>
      <c r="H11" s="46">
        <f t="shared" si="20"/>
        <v>10</v>
      </c>
      <c r="I11" s="46">
        <f t="shared" si="3"/>
        <v>3.9622833333333336</v>
      </c>
      <c r="J11" s="19">
        <f t="shared" si="4"/>
        <v>0.39270369265200505</v>
      </c>
      <c r="K11" s="19">
        <f t="shared" si="5"/>
        <v>3.9270369265200507</v>
      </c>
      <c r="L11" s="48">
        <v>0.40340028054848098</v>
      </c>
      <c r="M11" s="18">
        <f>AVERAGE(D80:D85)</f>
        <v>3.9623600000000003</v>
      </c>
      <c r="N11" s="19">
        <f t="shared" si="1"/>
        <v>0.39369001282010918</v>
      </c>
      <c r="O11" s="19">
        <f t="shared" si="6"/>
        <v>0.39843843991512395</v>
      </c>
      <c r="P11" s="19">
        <f t="shared" si="7"/>
        <v>4.9618406333570286E-3</v>
      </c>
      <c r="Q11" s="19">
        <f t="shared" si="8"/>
        <v>3.9843843991512395</v>
      </c>
      <c r="R11" s="28">
        <f t="shared" si="9"/>
        <v>4.2463362992278373E-21</v>
      </c>
      <c r="S11" s="28">
        <f t="shared" si="10"/>
        <v>4.2463362992278375E-20</v>
      </c>
      <c r="T11" s="32">
        <f t="shared" si="11"/>
        <v>-20.371985613769819</v>
      </c>
      <c r="U11" s="32">
        <f t="shared" si="12"/>
        <v>-203.7198561376982</v>
      </c>
      <c r="V11" s="18">
        <f>AVERAGE(E80:E85)</f>
        <v>3.9622066666666669</v>
      </c>
      <c r="W11" s="19">
        <f t="shared" si="2"/>
        <v>0.39171737248390121</v>
      </c>
      <c r="X11" s="19">
        <f t="shared" si="13"/>
        <v>0.38696894538888615</v>
      </c>
      <c r="Y11" s="19">
        <f t="shared" si="14"/>
        <v>1.6431335159594829E-2</v>
      </c>
      <c r="Z11" s="19">
        <f t="shared" si="15"/>
        <v>3.8696894538888618</v>
      </c>
      <c r="AA11" s="28">
        <f t="shared" si="16"/>
        <v>5.7897881847790171E-21</v>
      </c>
      <c r="AB11" s="28">
        <f t="shared" si="17"/>
        <v>5.7897881847790166E-20</v>
      </c>
      <c r="AC11" s="32">
        <f t="shared" si="18"/>
        <v>-20.237337324332035</v>
      </c>
      <c r="AD11" s="34">
        <f t="shared" si="19"/>
        <v>-202.37337324332034</v>
      </c>
    </row>
    <row r="12" spans="1:34" x14ac:dyDescent="0.25">
      <c r="A12" s="3">
        <v>556</v>
      </c>
      <c r="B12" s="3">
        <v>348</v>
      </c>
      <c r="C12" s="3">
        <v>2</v>
      </c>
      <c r="D12" s="3"/>
      <c r="E12" s="3">
        <v>3.96163</v>
      </c>
      <c r="F12" s="6">
        <f>C86</f>
        <v>81.5</v>
      </c>
      <c r="G12" s="14">
        <f t="shared" si="0"/>
        <v>814.23580786026196</v>
      </c>
      <c r="H12" s="46">
        <f t="shared" si="20"/>
        <v>10</v>
      </c>
      <c r="I12" s="46">
        <f t="shared" si="3"/>
        <v>3.9624783333333333</v>
      </c>
      <c r="J12" s="19">
        <f t="shared" si="4"/>
        <v>0.39424452063285803</v>
      </c>
      <c r="K12" s="19">
        <f t="shared" si="5"/>
        <v>3.9424452063285802</v>
      </c>
      <c r="L12" s="48">
        <v>0.40665443255295702</v>
      </c>
      <c r="M12" s="18">
        <f>AVERAGE(D86:D91)</f>
        <v>3.9625900000000001</v>
      </c>
      <c r="N12" s="19">
        <f t="shared" si="1"/>
        <v>0.39568111739944406</v>
      </c>
      <c r="O12" s="19">
        <f t="shared" si="6"/>
        <v>0.40259730469000821</v>
      </c>
      <c r="P12" s="19">
        <f t="shared" si="7"/>
        <v>4.0571278629488172E-3</v>
      </c>
      <c r="Q12" s="19">
        <f t="shared" si="8"/>
        <v>4.0259730469000825</v>
      </c>
      <c r="R12" s="28">
        <f t="shared" si="9"/>
        <v>4.2172890974740288E-21</v>
      </c>
      <c r="S12" s="28">
        <f t="shared" si="10"/>
        <v>4.2172890974740288E-20</v>
      </c>
      <c r="T12" s="32">
        <f t="shared" si="11"/>
        <v>-20.374966626840429</v>
      </c>
      <c r="U12" s="32">
        <f t="shared" si="12"/>
        <v>-203.7496662684043</v>
      </c>
      <c r="V12" s="18">
        <f>AVERAGE(E86:E91)</f>
        <v>3.9623666666666666</v>
      </c>
      <c r="W12" s="19">
        <f t="shared" si="2"/>
        <v>0.392807923866272</v>
      </c>
      <c r="X12" s="19">
        <f t="shared" si="13"/>
        <v>0.38589173657570786</v>
      </c>
      <c r="Y12" s="19">
        <f t="shared" si="14"/>
        <v>2.0762695977249168E-2</v>
      </c>
      <c r="Z12" s="19">
        <f t="shared" si="15"/>
        <v>3.8589173657570788</v>
      </c>
      <c r="AA12" s="28">
        <f t="shared" si="16"/>
        <v>6.6000692602562722E-21</v>
      </c>
      <c r="AB12" s="28">
        <f t="shared" si="17"/>
        <v>6.600069260256272E-20</v>
      </c>
      <c r="AC12" s="32">
        <f t="shared" si="18"/>
        <v>-20.180451507005209</v>
      </c>
      <c r="AD12" s="34">
        <f t="shared" si="19"/>
        <v>-201.8045150700521</v>
      </c>
      <c r="AE12" t="s">
        <v>17</v>
      </c>
      <c r="AF12" s="7" t="s">
        <v>13</v>
      </c>
      <c r="AG12" s="7"/>
      <c r="AH12" s="7"/>
    </row>
    <row r="13" spans="1:34" x14ac:dyDescent="0.25">
      <c r="A13" s="3">
        <v>566</v>
      </c>
      <c r="B13" s="3">
        <v>356</v>
      </c>
      <c r="C13" s="3">
        <v>2</v>
      </c>
      <c r="D13" s="3"/>
      <c r="E13" s="3">
        <v>3.9616699999999998</v>
      </c>
      <c r="F13" s="6">
        <f>C92</f>
        <v>91.5</v>
      </c>
      <c r="G13" s="14">
        <f t="shared" si="0"/>
        <v>815.98253275109175</v>
      </c>
      <c r="H13" s="46">
        <f t="shared" si="20"/>
        <v>12.5</v>
      </c>
      <c r="I13" s="46">
        <f t="shared" si="3"/>
        <v>3.962791666666666</v>
      </c>
      <c r="J13" s="19">
        <f t="shared" si="4"/>
        <v>0.39730771235143397</v>
      </c>
      <c r="K13" s="19">
        <f t="shared" si="5"/>
        <v>4.9663464043929251</v>
      </c>
      <c r="L13" s="48">
        <v>0.40989563262692502</v>
      </c>
      <c r="M13" s="18">
        <f>AVERAGE(D92:D97)</f>
        <v>3.9629233333333329</v>
      </c>
      <c r="N13" s="19">
        <f t="shared" si="1"/>
        <v>0.39900161003143708</v>
      </c>
      <c r="O13" s="19">
        <f t="shared" si="6"/>
        <v>0.40715651743373776</v>
      </c>
      <c r="P13" s="19">
        <f t="shared" si="7"/>
        <v>2.7391151931872582E-3</v>
      </c>
      <c r="Q13" s="19">
        <f t="shared" si="8"/>
        <v>5.089456467921722</v>
      </c>
      <c r="R13" s="28">
        <f t="shared" si="9"/>
        <v>4.1552167538315046E-21</v>
      </c>
      <c r="S13" s="28">
        <f t="shared" si="10"/>
        <v>5.1940209422893806E-20</v>
      </c>
      <c r="T13" s="32">
        <f t="shared" si="11"/>
        <v>-20.381406316636149</v>
      </c>
      <c r="U13" s="32">
        <f t="shared" si="12"/>
        <v>-254.76757895795186</v>
      </c>
      <c r="V13" s="18">
        <f>AVERAGE(E92:E97)</f>
        <v>3.9626599999999996</v>
      </c>
      <c r="W13" s="19">
        <f t="shared" si="2"/>
        <v>0.39561381467143086</v>
      </c>
      <c r="X13" s="19">
        <f t="shared" si="13"/>
        <v>0.38745890726913018</v>
      </c>
      <c r="Y13" s="19">
        <f t="shared" si="14"/>
        <v>2.243672535779484E-2</v>
      </c>
      <c r="Z13" s="19">
        <f t="shared" si="15"/>
        <v>4.8432363408641272</v>
      </c>
      <c r="AA13" s="28">
        <f t="shared" si="16"/>
        <v>6.9851748815328956E-21</v>
      </c>
      <c r="AB13" s="28">
        <f t="shared" si="17"/>
        <v>8.7314686019161194E-20</v>
      </c>
      <c r="AC13" s="32">
        <f t="shared" si="18"/>
        <v>-20.155822716373855</v>
      </c>
      <c r="AD13" s="34">
        <f t="shared" si="19"/>
        <v>-251.94778395467318</v>
      </c>
      <c r="AE13" s="10" t="s">
        <v>18</v>
      </c>
      <c r="AF13" s="5">
        <v>-80.5</v>
      </c>
      <c r="AG13" s="7"/>
      <c r="AH13" s="7"/>
    </row>
    <row r="14" spans="1:34" x14ac:dyDescent="0.25">
      <c r="A14" s="3">
        <v>452</v>
      </c>
      <c r="B14" s="3">
        <v>254</v>
      </c>
      <c r="C14" s="3">
        <v>4</v>
      </c>
      <c r="D14" s="3">
        <v>3.96184</v>
      </c>
      <c r="E14" s="3"/>
      <c r="F14" s="6">
        <f>C98</f>
        <v>106.5</v>
      </c>
      <c r="G14" s="14">
        <f t="shared" si="0"/>
        <v>818.60262008733628</v>
      </c>
      <c r="H14" s="46">
        <f t="shared" si="20"/>
        <v>8.5</v>
      </c>
      <c r="I14" s="46">
        <f t="shared" si="3"/>
        <v>3.9631966666666667</v>
      </c>
      <c r="J14" s="19">
        <f t="shared" si="4"/>
        <v>0.40106627196069883</v>
      </c>
      <c r="K14" s="19">
        <f t="shared" si="5"/>
        <v>3.4090633116659399</v>
      </c>
      <c r="L14" s="48">
        <v>0.41478447966816701</v>
      </c>
      <c r="M14" s="18">
        <f>AVERAGE(D98:D103)</f>
        <v>3.9632966666666665</v>
      </c>
      <c r="N14" s="19">
        <f t="shared" si="1"/>
        <v>0.40235277652778989</v>
      </c>
      <c r="O14" s="19">
        <f t="shared" si="6"/>
        <v>0.40854637708649971</v>
      </c>
      <c r="P14" s="19">
        <f t="shared" si="7"/>
        <v>6.238102581667293E-3</v>
      </c>
      <c r="Q14" s="19">
        <f t="shared" si="8"/>
        <v>3.4726442052352477</v>
      </c>
      <c r="R14" s="28">
        <f t="shared" si="9"/>
        <v>4.6642144763258601E-21</v>
      </c>
      <c r="S14" s="28">
        <f t="shared" si="10"/>
        <v>3.9645823048769812E-20</v>
      </c>
      <c r="T14" s="32">
        <f t="shared" si="11"/>
        <v>-20.331221487463623</v>
      </c>
      <c r="U14" s="32">
        <f t="shared" si="12"/>
        <v>-172.81538264344078</v>
      </c>
      <c r="V14" s="18">
        <f>AVERAGE(E98:E103)</f>
        <v>3.9630966666666665</v>
      </c>
      <c r="W14" s="19">
        <f t="shared" si="2"/>
        <v>0.39977976739360777</v>
      </c>
      <c r="X14" s="19">
        <f t="shared" si="13"/>
        <v>0.39358616683489794</v>
      </c>
      <c r="Y14" s="19">
        <f t="shared" si="14"/>
        <v>2.1198312833269062E-2</v>
      </c>
      <c r="Z14" s="19">
        <f t="shared" si="15"/>
        <v>3.3454824180966325</v>
      </c>
      <c r="AA14" s="28">
        <f t="shared" si="16"/>
        <v>6.8643354806200754E-21</v>
      </c>
      <c r="AB14" s="28">
        <f t="shared" si="17"/>
        <v>5.8346851585270638E-20</v>
      </c>
      <c r="AC14" s="32">
        <f t="shared" si="18"/>
        <v>-20.163401499369478</v>
      </c>
      <c r="AD14" s="34">
        <f t="shared" si="19"/>
        <v>-171.38891274464055</v>
      </c>
      <c r="AE14" s="10" t="s">
        <v>19</v>
      </c>
      <c r="AF14" s="5">
        <v>-50.1</v>
      </c>
      <c r="AG14" s="7"/>
      <c r="AH14" s="7"/>
    </row>
    <row r="15" spans="1:34" x14ac:dyDescent="0.25">
      <c r="A15" s="3">
        <v>462</v>
      </c>
      <c r="B15" s="3">
        <v>262</v>
      </c>
      <c r="C15" s="3">
        <v>4</v>
      </c>
      <c r="D15" s="3">
        <v>3.9618699999999998</v>
      </c>
      <c r="E15" s="3"/>
      <c r="F15" s="6">
        <f>C104</f>
        <v>108.5</v>
      </c>
      <c r="G15" s="14">
        <f t="shared" si="0"/>
        <v>818.95196506550224</v>
      </c>
      <c r="H15" s="46">
        <f t="shared" si="20"/>
        <v>2</v>
      </c>
      <c r="I15" s="46">
        <f t="shared" si="3"/>
        <v>3.9632266666666665</v>
      </c>
      <c r="J15" s="19">
        <f t="shared" si="4"/>
        <v>0.40125865214583167</v>
      </c>
      <c r="K15" s="19">
        <f t="shared" si="5"/>
        <v>0.80251730429166335</v>
      </c>
      <c r="L15" s="48">
        <v>0.41543818186589199</v>
      </c>
      <c r="M15" s="18">
        <f>AVERAGE(D104:D109)</f>
        <v>3.9632933333333331</v>
      </c>
      <c r="N15" s="19">
        <f t="shared" si="1"/>
        <v>0.40211632185722573</v>
      </c>
      <c r="O15" s="19">
        <f t="shared" si="6"/>
        <v>0.40624538889636569</v>
      </c>
      <c r="P15" s="19">
        <f t="shared" si="7"/>
        <v>9.1927929695262978E-3</v>
      </c>
      <c r="Q15" s="19">
        <f t="shared" si="8"/>
        <v>0.81249077779273138</v>
      </c>
      <c r="R15" s="28">
        <f t="shared" si="9"/>
        <v>5.0395790985625836E-21</v>
      </c>
      <c r="S15" s="28">
        <f t="shared" si="10"/>
        <v>1.0079158197125167E-20</v>
      </c>
      <c r="T15" s="32">
        <f t="shared" si="11"/>
        <v>-20.297605733952278</v>
      </c>
      <c r="U15" s="32">
        <f t="shared" si="12"/>
        <v>-40.595211467904555</v>
      </c>
      <c r="V15" s="18">
        <f>AVERAGE(E104:E109)</f>
        <v>3.9631599999999998</v>
      </c>
      <c r="W15" s="19">
        <f t="shared" si="2"/>
        <v>0.40040098243443761</v>
      </c>
      <c r="X15" s="19">
        <f t="shared" si="13"/>
        <v>0.39627191539529766</v>
      </c>
      <c r="Y15" s="19">
        <f t="shared" si="14"/>
        <v>1.9166266470594329E-2</v>
      </c>
      <c r="Z15" s="19">
        <f t="shared" si="15"/>
        <v>0.79254383079059532</v>
      </c>
      <c r="AA15" s="28">
        <f t="shared" si="16"/>
        <v>6.518268823211551E-21</v>
      </c>
      <c r="AB15" s="28">
        <f t="shared" si="17"/>
        <v>1.3036537646423102E-20</v>
      </c>
      <c r="AC15" s="32">
        <f t="shared" si="18"/>
        <v>-20.185867732543795</v>
      </c>
      <c r="AD15" s="34">
        <f t="shared" si="19"/>
        <v>-40.371735465087589</v>
      </c>
      <c r="AE15" s="10" t="s">
        <v>20</v>
      </c>
      <c r="AF15" s="5">
        <v>101.39999999999999</v>
      </c>
      <c r="AG15" s="7"/>
      <c r="AH15" s="7"/>
    </row>
    <row r="16" spans="1:34" x14ac:dyDescent="0.25">
      <c r="A16" s="3">
        <v>442</v>
      </c>
      <c r="B16" s="3">
        <v>246</v>
      </c>
      <c r="C16" s="3">
        <v>4</v>
      </c>
      <c r="D16" s="3">
        <v>3.9618799999999998</v>
      </c>
      <c r="E16" s="3"/>
      <c r="F16" s="6">
        <f>C110</f>
        <v>110.5</v>
      </c>
      <c r="G16" s="14">
        <f t="shared" si="0"/>
        <v>819.30131004366808</v>
      </c>
      <c r="H16" s="46">
        <f t="shared" si="20"/>
        <v>2</v>
      </c>
      <c r="I16" s="46">
        <f t="shared" si="3"/>
        <v>3.96326</v>
      </c>
      <c r="J16" s="19">
        <f t="shared" si="4"/>
        <v>0.40149391581653709</v>
      </c>
      <c r="K16" s="19">
        <f t="shared" si="5"/>
        <v>0.80298783163307419</v>
      </c>
      <c r="L16" s="48">
        <v>0.41609200266851598</v>
      </c>
      <c r="M16" s="18">
        <f>AVERAGE(D110:D115)</f>
        <v>3.9633500000000002</v>
      </c>
      <c r="N16" s="19">
        <f t="shared" si="1"/>
        <v>0.4026517699269212</v>
      </c>
      <c r="O16" s="19">
        <f t="shared" si="6"/>
        <v>0.40822601042976958</v>
      </c>
      <c r="P16" s="19">
        <f t="shared" si="7"/>
        <v>7.8659922387463999E-3</v>
      </c>
      <c r="Q16" s="19">
        <f t="shared" si="8"/>
        <v>0.81645202085953916</v>
      </c>
      <c r="R16" s="28">
        <f t="shared" si="9"/>
        <v>4.8929552997269229E-21</v>
      </c>
      <c r="S16" s="28">
        <f t="shared" si="10"/>
        <v>9.7859105994538457E-21</v>
      </c>
      <c r="T16" s="32">
        <f t="shared" si="11"/>
        <v>-20.310428751779529</v>
      </c>
      <c r="U16" s="32">
        <f t="shared" si="12"/>
        <v>-40.620857503559058</v>
      </c>
      <c r="V16" s="18">
        <f>AVERAGE(E110:E115)</f>
        <v>3.9631699999999999</v>
      </c>
      <c r="W16" s="19">
        <f t="shared" si="2"/>
        <v>0.40033606170615327</v>
      </c>
      <c r="X16" s="19">
        <f t="shared" si="13"/>
        <v>0.39476182120330461</v>
      </c>
      <c r="Y16" s="19">
        <f t="shared" si="14"/>
        <v>2.1330181465211373E-2</v>
      </c>
      <c r="Z16" s="19">
        <f t="shared" si="15"/>
        <v>0.78952364240660922</v>
      </c>
      <c r="AA16" s="28">
        <f t="shared" si="16"/>
        <v>6.9222883804841636E-21</v>
      </c>
      <c r="AB16" s="28">
        <f t="shared" si="17"/>
        <v>1.3844576760968327E-20</v>
      </c>
      <c r="AC16" s="32">
        <f t="shared" si="18"/>
        <v>-20.1597503120855</v>
      </c>
      <c r="AD16" s="34">
        <f t="shared" si="19"/>
        <v>-40.319500624170999</v>
      </c>
      <c r="AE16" s="10" t="s">
        <v>21</v>
      </c>
      <c r="AF16" s="5">
        <v>-6</v>
      </c>
      <c r="AG16" s="7"/>
      <c r="AH16" s="7"/>
    </row>
    <row r="17" spans="1:30" ht="15.75" thickBot="1" x14ac:dyDescent="0.3">
      <c r="A17" s="3">
        <v>550</v>
      </c>
      <c r="B17" s="3">
        <v>342</v>
      </c>
      <c r="C17" s="3">
        <v>4</v>
      </c>
      <c r="D17" s="3">
        <v>3.9620099999999998</v>
      </c>
      <c r="E17" s="3"/>
      <c r="F17" s="15">
        <f>C116</f>
        <v>112.5</v>
      </c>
      <c r="G17" s="16">
        <f t="shared" si="0"/>
        <v>819.65065502183404</v>
      </c>
      <c r="H17" s="47">
        <v>3</v>
      </c>
      <c r="I17" s="46">
        <f t="shared" si="3"/>
        <v>3.9632916666666667</v>
      </c>
      <c r="J17" s="19">
        <f t="shared" si="4"/>
        <v>0.40170773774445762</v>
      </c>
      <c r="K17" s="19">
        <f t="shared" si="5"/>
        <v>1.2051232132333729</v>
      </c>
      <c r="L17" s="49">
        <v>0.41674593397342102</v>
      </c>
      <c r="M17" s="20">
        <f>AVERAGE(D116:D121)</f>
        <v>3.9634400000000003</v>
      </c>
      <c r="N17" s="21">
        <f t="shared" si="1"/>
        <v>0.40361605285231078</v>
      </c>
      <c r="O17" s="19">
        <f t="shared" si="6"/>
        <v>0.41280322701440308</v>
      </c>
      <c r="P17" s="21">
        <f t="shared" si="7"/>
        <v>3.9427069590179387E-3</v>
      </c>
      <c r="Q17" s="21">
        <f t="shared" si="8"/>
        <v>1.2384096810432093</v>
      </c>
      <c r="R17" s="29">
        <f t="shared" si="9"/>
        <v>4.4608679713297168E-21</v>
      </c>
      <c r="S17" s="29">
        <f t="shared" si="10"/>
        <v>1.338260391398915E-20</v>
      </c>
      <c r="T17" s="33">
        <f t="shared" si="11"/>
        <v>-20.350580630417088</v>
      </c>
      <c r="U17" s="33">
        <f t="shared" si="12"/>
        <v>-61.051741891251268</v>
      </c>
      <c r="V17" s="20">
        <f>AVERAGE(E116:E121)</f>
        <v>3.9631433333333335</v>
      </c>
      <c r="W17" s="21">
        <f t="shared" si="2"/>
        <v>0.39979942263660473</v>
      </c>
      <c r="X17" s="19">
        <f t="shared" si="13"/>
        <v>0.39061224847451215</v>
      </c>
      <c r="Y17" s="21">
        <f t="shared" si="14"/>
        <v>2.6133685498908876E-2</v>
      </c>
      <c r="Z17" s="21">
        <f t="shared" si="15"/>
        <v>1.1718367454235366</v>
      </c>
      <c r="AA17" s="29">
        <f t="shared" si="16"/>
        <v>7.8998459162576105E-21</v>
      </c>
      <c r="AB17" s="29">
        <f t="shared" si="17"/>
        <v>2.3699537748772832E-20</v>
      </c>
      <c r="AC17" s="33">
        <f t="shared" si="18"/>
        <v>-20.102381379389517</v>
      </c>
      <c r="AD17" s="39">
        <f t="shared" si="19"/>
        <v>-60.307144138168553</v>
      </c>
    </row>
    <row r="18" spans="1:30" ht="16.5" thickTop="1" thickBot="1" x14ac:dyDescent="0.3">
      <c r="A18" s="3">
        <v>570</v>
      </c>
      <c r="B18" s="3">
        <v>358</v>
      </c>
      <c r="C18" s="3">
        <v>4</v>
      </c>
      <c r="D18" s="3">
        <v>3.9620099999999998</v>
      </c>
      <c r="E18" s="3"/>
      <c r="H18" s="25">
        <f>SUM(H2:H17)</f>
        <v>114.5</v>
      </c>
      <c r="I18" s="54"/>
      <c r="J18" s="19"/>
      <c r="K18" s="19">
        <f>SUM(K2:K17)</f>
        <v>45.142967975198431</v>
      </c>
      <c r="L18" s="54"/>
      <c r="M18" s="54"/>
      <c r="N18" s="7"/>
      <c r="O18" s="7"/>
      <c r="P18" s="7"/>
      <c r="Q18" s="26">
        <f>SUM(Q2:Q17)</f>
        <v>46.257269885657969</v>
      </c>
      <c r="R18" s="27"/>
      <c r="S18" s="30">
        <f>SUM(S2:S17)</f>
        <v>3.5832020466294287E-19</v>
      </c>
      <c r="T18" s="31"/>
      <c r="U18" s="35">
        <f>SUM(U2:U17)</f>
        <v>-2354.2905946510682</v>
      </c>
      <c r="V18" s="55"/>
      <c r="W18" s="24"/>
      <c r="X18" s="24"/>
      <c r="Y18" s="24"/>
      <c r="Z18" s="26">
        <f>SUM(Z2:Z17)</f>
        <v>44.028666064738893</v>
      </c>
      <c r="AA18" s="27"/>
      <c r="AB18" s="30">
        <f>SUM(AB2:AB17)</f>
        <v>5.6794599536344216E-19</v>
      </c>
      <c r="AC18" s="31"/>
      <c r="AD18" s="35">
        <f>SUM(AD2:AD17)</f>
        <v>-2328.3298984997518</v>
      </c>
    </row>
    <row r="19" spans="1:30" ht="15.75" thickTop="1" x14ac:dyDescent="0.25">
      <c r="A19" s="3">
        <v>560</v>
      </c>
      <c r="B19" s="3">
        <v>350</v>
      </c>
      <c r="C19" s="3">
        <v>4</v>
      </c>
      <c r="D19" s="3">
        <v>3.9620199999999999</v>
      </c>
      <c r="E19" s="3"/>
      <c r="G19" s="12" t="s">
        <v>23</v>
      </c>
      <c r="H19" s="22">
        <f>AVERAGE(Q19,Z19)</f>
        <v>0.39426172904103435</v>
      </c>
      <c r="I19" s="22"/>
      <c r="J19" s="19"/>
      <c r="K19" s="19"/>
      <c r="L19" s="22"/>
      <c r="M19" s="22"/>
      <c r="N19" s="22"/>
      <c r="O19" s="22"/>
      <c r="P19" s="23" t="s">
        <v>8</v>
      </c>
      <c r="Q19" s="17">
        <f>Q18/$H$18</f>
        <v>0.40399362345552814</v>
      </c>
      <c r="R19" s="37" t="s">
        <v>27</v>
      </c>
      <c r="S19" s="28">
        <f>S18/$H$18</f>
        <v>3.129434101859763E-21</v>
      </c>
      <c r="T19" s="41" t="s">
        <v>36</v>
      </c>
      <c r="U19" s="32">
        <f>U18/$H$18</f>
        <v>-20.561489909616316</v>
      </c>
      <c r="V19" s="32"/>
      <c r="W19" s="22"/>
      <c r="X19" s="22"/>
      <c r="Y19" s="23" t="s">
        <v>9</v>
      </c>
      <c r="Z19" s="17">
        <f>Z18/$H$18</f>
        <v>0.38452983462654056</v>
      </c>
      <c r="AA19" s="37" t="s">
        <v>27</v>
      </c>
      <c r="AB19" s="28">
        <f>AB18/$H$18</f>
        <v>4.9602270337418526E-21</v>
      </c>
      <c r="AC19" s="41" t="s">
        <v>36</v>
      </c>
      <c r="AD19" s="32">
        <f>AD18/$H$18</f>
        <v>-20.334758938862461</v>
      </c>
    </row>
    <row r="20" spans="1:30" x14ac:dyDescent="0.25">
      <c r="A20" s="3">
        <v>437</v>
      </c>
      <c r="B20" s="3">
        <v>243</v>
      </c>
      <c r="C20" s="3">
        <v>4</v>
      </c>
      <c r="D20" s="3"/>
      <c r="E20" s="3">
        <v>3.9613</v>
      </c>
      <c r="G20" s="40" t="s">
        <v>29</v>
      </c>
      <c r="H20" s="22">
        <f>Q19-Z19</f>
        <v>1.9463788828987583E-2</v>
      </c>
      <c r="I20" s="22"/>
      <c r="J20" s="19"/>
      <c r="K20" s="19"/>
      <c r="L20" s="22"/>
      <c r="M20" s="22"/>
      <c r="S20" s="36">
        <f>LOG(S19)</f>
        <v>-20.504534189181783</v>
      </c>
      <c r="AB20" s="36">
        <f>LOG(AB19)</f>
        <v>-20.304498445033033</v>
      </c>
    </row>
    <row r="21" spans="1:30" x14ac:dyDescent="0.25">
      <c r="A21" s="3">
        <v>447</v>
      </c>
      <c r="B21" s="3">
        <v>251</v>
      </c>
      <c r="C21" s="3">
        <v>4</v>
      </c>
      <c r="D21" s="3"/>
      <c r="E21" s="3">
        <v>3.96136</v>
      </c>
      <c r="G21" s="12" t="s">
        <v>28</v>
      </c>
      <c r="H21" s="8">
        <f>LOG(AVERAGE(S19,AB19))</f>
        <v>-20.393099665648815</v>
      </c>
      <c r="I21" s="8"/>
      <c r="J21" s="19"/>
      <c r="K21" s="19"/>
      <c r="L21" s="8"/>
      <c r="M21" s="8"/>
    </row>
    <row r="22" spans="1:30" x14ac:dyDescent="0.25">
      <c r="A22" s="3">
        <v>457</v>
      </c>
      <c r="B22" s="3">
        <v>259</v>
      </c>
      <c r="C22" s="3">
        <v>4</v>
      </c>
      <c r="D22" s="3"/>
      <c r="E22" s="3">
        <v>3.9613499999999999</v>
      </c>
      <c r="G22" s="12" t="s">
        <v>37</v>
      </c>
      <c r="H22" s="8">
        <f>AVERAGE(U19,AD19)</f>
        <v>-20.448124424239388</v>
      </c>
      <c r="I22" s="8"/>
      <c r="J22" s="19"/>
      <c r="K22" s="19"/>
      <c r="L22" s="8"/>
      <c r="M22" s="8"/>
    </row>
    <row r="23" spans="1:30" x14ac:dyDescent="0.25">
      <c r="A23" s="3">
        <v>545</v>
      </c>
      <c r="B23" s="3">
        <v>339</v>
      </c>
      <c r="C23" s="3">
        <v>4</v>
      </c>
      <c r="D23" s="3"/>
      <c r="E23" s="3">
        <v>3.9615</v>
      </c>
      <c r="J23" s="19"/>
      <c r="K23" s="19"/>
    </row>
    <row r="24" spans="1:30" x14ac:dyDescent="0.25">
      <c r="A24" s="3">
        <v>555</v>
      </c>
      <c r="B24" s="3">
        <v>347</v>
      </c>
      <c r="C24" s="3">
        <v>4</v>
      </c>
      <c r="D24" s="3"/>
      <c r="E24" s="3">
        <v>3.9615300000000002</v>
      </c>
      <c r="J24" s="19"/>
      <c r="K24" s="19"/>
    </row>
    <row r="25" spans="1:30" x14ac:dyDescent="0.25">
      <c r="A25" s="3">
        <v>565</v>
      </c>
      <c r="B25" s="3">
        <v>355</v>
      </c>
      <c r="C25" s="3">
        <v>4</v>
      </c>
      <c r="D25" s="3"/>
      <c r="E25" s="3">
        <v>3.9615</v>
      </c>
      <c r="J25" s="19"/>
      <c r="K25" s="19"/>
    </row>
    <row r="26" spans="1:30" x14ac:dyDescent="0.25">
      <c r="A26" s="3">
        <v>443</v>
      </c>
      <c r="B26" s="3">
        <v>247</v>
      </c>
      <c r="C26" s="3">
        <v>6</v>
      </c>
      <c r="D26" s="3">
        <v>3.9617200000000001</v>
      </c>
      <c r="E26" s="3"/>
      <c r="J26" s="19"/>
      <c r="K26" s="19"/>
    </row>
    <row r="27" spans="1:30" x14ac:dyDescent="0.25">
      <c r="A27" s="3">
        <v>463</v>
      </c>
      <c r="B27" s="3">
        <v>263</v>
      </c>
      <c r="C27" s="3">
        <v>6</v>
      </c>
      <c r="D27" s="3">
        <v>3.9617399999999998</v>
      </c>
      <c r="E27" s="3"/>
      <c r="J27" s="19"/>
      <c r="K27" s="19"/>
    </row>
    <row r="28" spans="1:30" x14ac:dyDescent="0.25">
      <c r="A28" s="3">
        <v>453</v>
      </c>
      <c r="B28" s="3">
        <v>255</v>
      </c>
      <c r="C28" s="3">
        <v>6</v>
      </c>
      <c r="D28" s="3">
        <v>3.9618500000000001</v>
      </c>
      <c r="E28" s="3"/>
      <c r="J28" s="19"/>
      <c r="K28" s="19"/>
    </row>
    <row r="29" spans="1:30" x14ac:dyDescent="0.25">
      <c r="A29" s="3">
        <v>571</v>
      </c>
      <c r="B29" s="3">
        <v>359</v>
      </c>
      <c r="C29" s="3">
        <v>6</v>
      </c>
      <c r="D29" s="3">
        <v>3.9618899999999999</v>
      </c>
      <c r="E29" s="3"/>
      <c r="J29" s="19"/>
      <c r="K29" s="19"/>
    </row>
    <row r="30" spans="1:30" x14ac:dyDescent="0.25">
      <c r="A30" s="3">
        <v>561</v>
      </c>
      <c r="B30" s="3">
        <v>351</v>
      </c>
      <c r="C30" s="3">
        <v>6</v>
      </c>
      <c r="D30" s="3">
        <v>3.9619</v>
      </c>
      <c r="E30" s="3"/>
      <c r="J30" s="19"/>
      <c r="K30" s="19"/>
    </row>
    <row r="31" spans="1:30" x14ac:dyDescent="0.25">
      <c r="A31" s="3">
        <v>551</v>
      </c>
      <c r="B31" s="3">
        <v>343</v>
      </c>
      <c r="C31" s="3">
        <v>6</v>
      </c>
      <c r="D31" s="3">
        <v>3.9619300000000002</v>
      </c>
      <c r="E31" s="3"/>
      <c r="J31" s="19"/>
      <c r="K31" s="19"/>
    </row>
    <row r="32" spans="1:30" x14ac:dyDescent="0.25">
      <c r="A32" s="3">
        <v>436</v>
      </c>
      <c r="B32" s="3">
        <v>242</v>
      </c>
      <c r="C32" s="3">
        <v>6</v>
      </c>
      <c r="D32" s="3"/>
      <c r="E32" s="3">
        <v>3.9612500000000002</v>
      </c>
      <c r="J32" s="19"/>
      <c r="K32" s="19"/>
    </row>
    <row r="33" spans="1:11" x14ac:dyDescent="0.25">
      <c r="A33" s="3">
        <v>446</v>
      </c>
      <c r="B33" s="3">
        <v>250</v>
      </c>
      <c r="C33" s="3">
        <v>6</v>
      </c>
      <c r="D33" s="3"/>
      <c r="E33" s="3">
        <v>3.96123</v>
      </c>
      <c r="J33" s="19"/>
      <c r="K33" s="19"/>
    </row>
    <row r="34" spans="1:11" x14ac:dyDescent="0.25">
      <c r="A34" s="3">
        <v>456</v>
      </c>
      <c r="B34" s="3">
        <v>258</v>
      </c>
      <c r="C34" s="3">
        <v>6</v>
      </c>
      <c r="D34" s="3"/>
      <c r="E34" s="3">
        <v>3.96122</v>
      </c>
      <c r="J34" s="19"/>
      <c r="K34" s="19"/>
    </row>
    <row r="35" spans="1:11" x14ac:dyDescent="0.25">
      <c r="A35" s="3">
        <v>544</v>
      </c>
      <c r="B35" s="3">
        <v>338</v>
      </c>
      <c r="C35" s="3">
        <v>6</v>
      </c>
      <c r="D35" s="3"/>
      <c r="E35" s="3">
        <v>3.9614199999999999</v>
      </c>
      <c r="J35" s="19"/>
      <c r="K35" s="19"/>
    </row>
    <row r="36" spans="1:11" x14ac:dyDescent="0.25">
      <c r="A36" s="3">
        <v>554</v>
      </c>
      <c r="B36" s="3">
        <v>346</v>
      </c>
      <c r="C36" s="3">
        <v>6</v>
      </c>
      <c r="D36" s="3"/>
      <c r="E36" s="3">
        <v>3.9614400000000001</v>
      </c>
      <c r="J36" s="19"/>
      <c r="K36" s="19"/>
    </row>
    <row r="37" spans="1:11" x14ac:dyDescent="0.25">
      <c r="A37" s="3">
        <v>564</v>
      </c>
      <c r="B37" s="3">
        <v>354</v>
      </c>
      <c r="C37" s="3">
        <v>6</v>
      </c>
      <c r="D37" s="3"/>
      <c r="E37" s="3">
        <v>3.9614099999999999</v>
      </c>
      <c r="J37" s="19"/>
      <c r="K37" s="19"/>
    </row>
    <row r="38" spans="1:11" x14ac:dyDescent="0.25">
      <c r="A38" s="3">
        <v>464</v>
      </c>
      <c r="B38" s="3">
        <v>264</v>
      </c>
      <c r="C38" s="3">
        <v>8</v>
      </c>
      <c r="D38" s="3">
        <v>3.9617200000000001</v>
      </c>
      <c r="E38" s="3"/>
      <c r="J38" s="19"/>
      <c r="K38" s="19"/>
    </row>
    <row r="39" spans="1:11" x14ac:dyDescent="0.25">
      <c r="A39" s="3">
        <v>454</v>
      </c>
      <c r="B39" s="3">
        <v>256</v>
      </c>
      <c r="C39" s="3">
        <v>8</v>
      </c>
      <c r="D39" s="3">
        <v>3.9617300000000002</v>
      </c>
      <c r="E39" s="3"/>
      <c r="J39" s="19"/>
      <c r="K39" s="19"/>
    </row>
    <row r="40" spans="1:11" x14ac:dyDescent="0.25">
      <c r="A40" s="3">
        <v>444</v>
      </c>
      <c r="B40" s="3">
        <v>248</v>
      </c>
      <c r="C40" s="3">
        <v>8</v>
      </c>
      <c r="D40" s="3">
        <v>3.9618199999999999</v>
      </c>
      <c r="E40" s="3"/>
      <c r="J40" s="19"/>
      <c r="K40" s="19"/>
    </row>
    <row r="41" spans="1:11" x14ac:dyDescent="0.25">
      <c r="A41" s="3">
        <v>572</v>
      </c>
      <c r="B41" s="3">
        <v>360</v>
      </c>
      <c r="C41" s="3">
        <v>8</v>
      </c>
      <c r="D41" s="3">
        <v>3.9618699999999998</v>
      </c>
      <c r="E41" s="3"/>
      <c r="J41" s="19"/>
      <c r="K41" s="19"/>
    </row>
    <row r="42" spans="1:11" x14ac:dyDescent="0.25">
      <c r="A42" s="3">
        <v>562</v>
      </c>
      <c r="B42" s="3">
        <v>352</v>
      </c>
      <c r="C42" s="3">
        <v>8</v>
      </c>
      <c r="D42" s="3">
        <v>3.9619</v>
      </c>
      <c r="E42" s="3"/>
      <c r="J42" s="19"/>
      <c r="K42" s="19"/>
    </row>
    <row r="43" spans="1:11" x14ac:dyDescent="0.25">
      <c r="A43" s="3">
        <v>552</v>
      </c>
      <c r="B43" s="3">
        <v>344</v>
      </c>
      <c r="C43" s="3">
        <v>8</v>
      </c>
      <c r="D43" s="3">
        <v>3.9619300000000002</v>
      </c>
      <c r="E43" s="3"/>
      <c r="J43" s="19"/>
      <c r="K43" s="19"/>
    </row>
    <row r="44" spans="1:11" x14ac:dyDescent="0.25">
      <c r="A44" s="3">
        <v>435</v>
      </c>
      <c r="B44" s="3">
        <v>241</v>
      </c>
      <c r="C44" s="3">
        <v>8</v>
      </c>
      <c r="D44" s="3"/>
      <c r="E44" s="3">
        <v>3.9612400000000001</v>
      </c>
      <c r="J44" s="19"/>
      <c r="K44" s="19"/>
    </row>
    <row r="45" spans="1:11" x14ac:dyDescent="0.25">
      <c r="A45" s="3">
        <v>445</v>
      </c>
      <c r="B45" s="3">
        <v>249</v>
      </c>
      <c r="C45" s="3">
        <v>8</v>
      </c>
      <c r="D45" s="3"/>
      <c r="E45" s="3">
        <v>3.9612599999999998</v>
      </c>
      <c r="J45" s="19"/>
      <c r="K45" s="19"/>
    </row>
    <row r="46" spans="1:11" x14ac:dyDescent="0.25">
      <c r="A46" s="3">
        <v>455</v>
      </c>
      <c r="B46" s="3">
        <v>257</v>
      </c>
      <c r="C46" s="3">
        <v>8</v>
      </c>
      <c r="D46" s="3"/>
      <c r="E46" s="3">
        <v>3.9612799999999999</v>
      </c>
      <c r="J46" s="19"/>
      <c r="K46" s="19"/>
    </row>
    <row r="47" spans="1:11" x14ac:dyDescent="0.25">
      <c r="A47" s="3">
        <v>543</v>
      </c>
      <c r="B47" s="3">
        <v>337</v>
      </c>
      <c r="C47" s="3">
        <v>8</v>
      </c>
      <c r="D47" s="3"/>
      <c r="E47" s="3">
        <v>3.9613800000000001</v>
      </c>
      <c r="J47" s="19"/>
      <c r="K47" s="19"/>
    </row>
    <row r="48" spans="1:11" x14ac:dyDescent="0.25">
      <c r="A48" s="3">
        <v>553</v>
      </c>
      <c r="B48" s="3">
        <v>345</v>
      </c>
      <c r="C48" s="3">
        <v>8</v>
      </c>
      <c r="D48" s="3"/>
      <c r="E48" s="3">
        <v>3.9614099999999999</v>
      </c>
      <c r="J48" s="19"/>
      <c r="K48" s="19"/>
    </row>
    <row r="49" spans="1:11" x14ac:dyDescent="0.25">
      <c r="A49" s="3">
        <v>563</v>
      </c>
      <c r="B49" s="3">
        <v>353</v>
      </c>
      <c r="C49" s="3">
        <v>8</v>
      </c>
      <c r="D49" s="3"/>
      <c r="E49" s="3">
        <v>3.9614099999999999</v>
      </c>
      <c r="J49" s="19"/>
      <c r="K49" s="19"/>
    </row>
    <row r="50" spans="1:11" x14ac:dyDescent="0.25">
      <c r="A50" s="3">
        <v>542</v>
      </c>
      <c r="B50" s="3">
        <v>336</v>
      </c>
      <c r="C50" s="3">
        <v>21.5</v>
      </c>
      <c r="D50" s="3">
        <v>3.9617200000000001</v>
      </c>
      <c r="E50" s="3"/>
      <c r="J50" s="19"/>
      <c r="K50" s="19"/>
    </row>
    <row r="51" spans="1:11" x14ac:dyDescent="0.25">
      <c r="A51" s="3">
        <v>472</v>
      </c>
      <c r="B51" s="3">
        <v>272</v>
      </c>
      <c r="C51" s="3">
        <v>21.5</v>
      </c>
      <c r="D51" s="3">
        <v>3.9617300000000002</v>
      </c>
      <c r="E51" s="3"/>
      <c r="J51" s="19"/>
      <c r="K51" s="19"/>
    </row>
    <row r="52" spans="1:11" x14ac:dyDescent="0.25">
      <c r="A52" s="3">
        <v>534</v>
      </c>
      <c r="B52" s="3">
        <v>328</v>
      </c>
      <c r="C52" s="3">
        <v>21.5</v>
      </c>
      <c r="D52" s="3">
        <v>3.9617300000000002</v>
      </c>
      <c r="E52" s="3"/>
      <c r="J52" s="19"/>
      <c r="K52" s="19"/>
    </row>
    <row r="53" spans="1:11" x14ac:dyDescent="0.25">
      <c r="A53" s="3">
        <v>465</v>
      </c>
      <c r="B53" s="3">
        <v>265</v>
      </c>
      <c r="C53" s="3">
        <v>21.5</v>
      </c>
      <c r="D53" s="3"/>
      <c r="E53" s="3">
        <v>3.9613</v>
      </c>
      <c r="J53" s="19"/>
      <c r="K53" s="19"/>
    </row>
    <row r="54" spans="1:11" x14ac:dyDescent="0.25">
      <c r="A54" s="3">
        <v>473</v>
      </c>
      <c r="B54" s="3">
        <v>273</v>
      </c>
      <c r="C54" s="3">
        <v>21.5</v>
      </c>
      <c r="D54" s="3"/>
      <c r="E54" s="3">
        <v>3.9613499999999999</v>
      </c>
      <c r="J54" s="19"/>
      <c r="K54" s="19"/>
    </row>
    <row r="55" spans="1:11" x14ac:dyDescent="0.25">
      <c r="A55" s="3">
        <v>535</v>
      </c>
      <c r="B55" s="3">
        <v>329</v>
      </c>
      <c r="C55" s="3">
        <v>21.5</v>
      </c>
      <c r="D55" s="3"/>
      <c r="E55" s="3">
        <v>3.9614500000000001</v>
      </c>
      <c r="J55" s="19"/>
      <c r="K55" s="19"/>
    </row>
    <row r="56" spans="1:11" x14ac:dyDescent="0.25">
      <c r="A56" s="3">
        <v>471</v>
      </c>
      <c r="B56" s="3">
        <v>271</v>
      </c>
      <c r="C56" s="3">
        <v>31.5</v>
      </c>
      <c r="D56" s="3">
        <v>3.9616899999999999</v>
      </c>
      <c r="E56" s="3"/>
      <c r="J56" s="19"/>
      <c r="K56" s="19"/>
    </row>
    <row r="57" spans="1:11" x14ac:dyDescent="0.25">
      <c r="A57" s="3">
        <v>533</v>
      </c>
      <c r="B57" s="3">
        <v>327</v>
      </c>
      <c r="C57" s="3">
        <v>31.5</v>
      </c>
      <c r="D57" s="3">
        <v>3.9618199999999999</v>
      </c>
      <c r="E57" s="3"/>
      <c r="J57" s="19"/>
      <c r="K57" s="19"/>
    </row>
    <row r="58" spans="1:11" x14ac:dyDescent="0.25">
      <c r="A58" s="3">
        <v>541</v>
      </c>
      <c r="B58" s="3">
        <v>335</v>
      </c>
      <c r="C58" s="3">
        <v>31.5</v>
      </c>
      <c r="D58" s="3">
        <v>3.9618699999999998</v>
      </c>
      <c r="E58" s="3"/>
      <c r="J58" s="19"/>
      <c r="K58" s="19"/>
    </row>
    <row r="59" spans="1:11" x14ac:dyDescent="0.25">
      <c r="A59" s="3">
        <v>466</v>
      </c>
      <c r="B59" s="3">
        <v>266</v>
      </c>
      <c r="C59" s="3">
        <v>31.5</v>
      </c>
      <c r="D59" s="3"/>
      <c r="E59" s="3">
        <v>3.9614600000000002</v>
      </c>
      <c r="J59" s="19"/>
      <c r="K59" s="19"/>
    </row>
    <row r="60" spans="1:11" x14ac:dyDescent="0.25">
      <c r="A60" s="3">
        <v>474</v>
      </c>
      <c r="B60" s="3">
        <v>274</v>
      </c>
      <c r="C60" s="3">
        <v>31.5</v>
      </c>
      <c r="D60" s="3"/>
      <c r="E60" s="3">
        <v>3.9614600000000002</v>
      </c>
      <c r="J60" s="19"/>
      <c r="K60" s="19"/>
    </row>
    <row r="61" spans="1:11" x14ac:dyDescent="0.25">
      <c r="A61" s="3">
        <v>536</v>
      </c>
      <c r="B61" s="3">
        <v>330</v>
      </c>
      <c r="C61" s="3">
        <v>31.5</v>
      </c>
      <c r="D61" s="3"/>
      <c r="E61" s="3">
        <v>3.9617</v>
      </c>
      <c r="J61" s="19"/>
      <c r="K61" s="19"/>
    </row>
    <row r="62" spans="1:11" x14ac:dyDescent="0.25">
      <c r="A62" s="3">
        <v>470</v>
      </c>
      <c r="B62" s="3">
        <v>270</v>
      </c>
      <c r="C62" s="3">
        <v>41.5</v>
      </c>
      <c r="D62" s="3">
        <v>3.9618600000000002</v>
      </c>
      <c r="E62" s="3"/>
      <c r="J62" s="19"/>
      <c r="K62" s="19"/>
    </row>
    <row r="63" spans="1:11" x14ac:dyDescent="0.25">
      <c r="A63" s="3">
        <v>532</v>
      </c>
      <c r="B63" s="3">
        <v>326</v>
      </c>
      <c r="C63" s="3">
        <v>41.5</v>
      </c>
      <c r="D63" s="3">
        <v>3.96197</v>
      </c>
      <c r="E63" s="3"/>
      <c r="J63" s="19"/>
      <c r="K63" s="19"/>
    </row>
    <row r="64" spans="1:11" x14ac:dyDescent="0.25">
      <c r="A64" s="3">
        <v>540</v>
      </c>
      <c r="B64" s="3">
        <v>334</v>
      </c>
      <c r="C64" s="3">
        <v>41.5</v>
      </c>
      <c r="D64" s="3">
        <v>3.9619900000000001</v>
      </c>
      <c r="E64" s="3"/>
      <c r="J64" s="19"/>
      <c r="K64" s="19"/>
    </row>
    <row r="65" spans="1:11" x14ac:dyDescent="0.25">
      <c r="A65" s="3">
        <v>467</v>
      </c>
      <c r="B65" s="3">
        <v>267</v>
      </c>
      <c r="C65" s="3">
        <v>41.5</v>
      </c>
      <c r="D65" s="3"/>
      <c r="E65" s="3">
        <v>3.9617100000000001</v>
      </c>
      <c r="J65" s="19"/>
      <c r="K65" s="19"/>
    </row>
    <row r="66" spans="1:11" x14ac:dyDescent="0.25">
      <c r="A66" s="3">
        <v>475</v>
      </c>
      <c r="B66" s="3">
        <v>275</v>
      </c>
      <c r="C66" s="3">
        <v>41.5</v>
      </c>
      <c r="D66" s="3"/>
      <c r="E66" s="3">
        <v>3.9617300000000002</v>
      </c>
      <c r="J66" s="19"/>
      <c r="K66" s="19"/>
    </row>
    <row r="67" spans="1:11" x14ac:dyDescent="0.25">
      <c r="A67" s="3">
        <v>537</v>
      </c>
      <c r="B67" s="3">
        <v>331</v>
      </c>
      <c r="C67" s="3">
        <v>41.5</v>
      </c>
      <c r="D67" s="3"/>
      <c r="E67" s="3">
        <v>3.9617399999999998</v>
      </c>
      <c r="J67" s="19"/>
      <c r="K67" s="19"/>
    </row>
    <row r="68" spans="1:11" x14ac:dyDescent="0.25">
      <c r="A68" s="3">
        <v>469</v>
      </c>
      <c r="B68" s="3">
        <v>269</v>
      </c>
      <c r="C68" s="3">
        <v>51.5</v>
      </c>
      <c r="D68" s="3">
        <v>3.9620099999999998</v>
      </c>
      <c r="E68" s="3"/>
      <c r="J68" s="19"/>
      <c r="K68" s="19"/>
    </row>
    <row r="69" spans="1:11" x14ac:dyDescent="0.25">
      <c r="A69" s="3">
        <v>531</v>
      </c>
      <c r="B69" s="3">
        <v>325</v>
      </c>
      <c r="C69" s="3">
        <v>51.5</v>
      </c>
      <c r="D69" s="3">
        <v>3.9621</v>
      </c>
      <c r="E69" s="3"/>
      <c r="J69" s="19"/>
      <c r="K69" s="19"/>
    </row>
    <row r="70" spans="1:11" x14ac:dyDescent="0.25">
      <c r="A70" s="3">
        <v>539</v>
      </c>
      <c r="B70" s="3">
        <v>333</v>
      </c>
      <c r="C70" s="3">
        <v>51.5</v>
      </c>
      <c r="D70" s="3">
        <v>3.9621499999999998</v>
      </c>
      <c r="E70" s="3"/>
      <c r="J70" s="19"/>
      <c r="K70" s="19"/>
    </row>
    <row r="71" spans="1:11" x14ac:dyDescent="0.25">
      <c r="A71" s="3">
        <v>468</v>
      </c>
      <c r="B71" s="3">
        <v>268</v>
      </c>
      <c r="C71" s="3">
        <v>51.5</v>
      </c>
      <c r="D71" s="3"/>
      <c r="E71" s="3">
        <v>3.9618000000000002</v>
      </c>
      <c r="J71" s="19"/>
      <c r="K71" s="19"/>
    </row>
    <row r="72" spans="1:11" x14ac:dyDescent="0.25">
      <c r="A72" s="3">
        <v>476</v>
      </c>
      <c r="B72" s="3">
        <v>276</v>
      </c>
      <c r="C72" s="3">
        <v>51.5</v>
      </c>
      <c r="D72" s="3"/>
      <c r="E72" s="3">
        <v>3.9618199999999999</v>
      </c>
      <c r="J72" s="19"/>
      <c r="K72" s="19"/>
    </row>
    <row r="73" spans="1:11" x14ac:dyDescent="0.25">
      <c r="A73" s="3">
        <v>538</v>
      </c>
      <c r="B73" s="3">
        <v>332</v>
      </c>
      <c r="C73" s="3">
        <v>51.5</v>
      </c>
      <c r="D73" s="3"/>
      <c r="E73" s="3">
        <v>3.9619499999999999</v>
      </c>
      <c r="J73" s="19"/>
      <c r="K73" s="19"/>
    </row>
    <row r="74" spans="1:11" x14ac:dyDescent="0.25">
      <c r="A74" s="3">
        <v>485</v>
      </c>
      <c r="B74" s="3">
        <v>285</v>
      </c>
      <c r="C74" s="3">
        <v>61.5</v>
      </c>
      <c r="D74" s="3">
        <v>3.96217</v>
      </c>
      <c r="E74" s="3"/>
      <c r="J74" s="19"/>
      <c r="K74" s="19"/>
    </row>
    <row r="75" spans="1:11" x14ac:dyDescent="0.25">
      <c r="A75" s="3">
        <v>477</v>
      </c>
      <c r="B75" s="3">
        <v>277</v>
      </c>
      <c r="C75" s="3">
        <v>61.5</v>
      </c>
      <c r="D75" s="3">
        <v>3.9622000000000002</v>
      </c>
      <c r="E75" s="3"/>
      <c r="J75" s="19"/>
      <c r="K75" s="19"/>
    </row>
    <row r="76" spans="1:11" x14ac:dyDescent="0.25">
      <c r="A76" s="3">
        <v>523</v>
      </c>
      <c r="B76" s="3">
        <v>317</v>
      </c>
      <c r="C76" s="3">
        <v>61.5</v>
      </c>
      <c r="D76" s="3">
        <v>3.96224</v>
      </c>
      <c r="E76" s="3"/>
      <c r="J76" s="19"/>
      <c r="K76" s="19"/>
    </row>
    <row r="77" spans="1:11" x14ac:dyDescent="0.25">
      <c r="A77" s="3">
        <v>484</v>
      </c>
      <c r="B77" s="3">
        <v>284</v>
      </c>
      <c r="C77" s="3">
        <v>61.5</v>
      </c>
      <c r="D77" s="3"/>
      <c r="E77" s="3">
        <v>3.96204</v>
      </c>
      <c r="J77" s="19"/>
      <c r="K77" s="19"/>
    </row>
    <row r="78" spans="1:11" x14ac:dyDescent="0.25">
      <c r="A78" s="3">
        <v>522</v>
      </c>
      <c r="B78" s="3">
        <v>316</v>
      </c>
      <c r="C78" s="3">
        <v>61.5</v>
      </c>
      <c r="D78" s="3"/>
      <c r="E78" s="3">
        <v>3.9620899999999999</v>
      </c>
      <c r="J78" s="19"/>
      <c r="K78" s="19"/>
    </row>
    <row r="79" spans="1:11" x14ac:dyDescent="0.25">
      <c r="A79" s="3">
        <v>530</v>
      </c>
      <c r="B79" s="3">
        <v>324</v>
      </c>
      <c r="C79" s="3">
        <v>61.5</v>
      </c>
      <c r="D79" s="3"/>
      <c r="E79" s="3">
        <v>3.9620899999999999</v>
      </c>
      <c r="J79" s="19"/>
      <c r="K79" s="19"/>
    </row>
    <row r="80" spans="1:11" x14ac:dyDescent="0.25">
      <c r="A80" s="3">
        <v>486</v>
      </c>
      <c r="B80" s="3">
        <v>286</v>
      </c>
      <c r="C80" s="3">
        <v>71.5</v>
      </c>
      <c r="D80" s="3">
        <v>3.9623300000000001</v>
      </c>
      <c r="E80" s="3"/>
      <c r="J80" s="19"/>
      <c r="K80" s="19"/>
    </row>
    <row r="81" spans="1:11" x14ac:dyDescent="0.25">
      <c r="A81" s="3">
        <v>478</v>
      </c>
      <c r="B81" s="3">
        <v>278</v>
      </c>
      <c r="C81" s="3">
        <v>71.5</v>
      </c>
      <c r="D81" s="3">
        <v>3.9623400000000002</v>
      </c>
      <c r="E81" s="3"/>
      <c r="J81" s="19"/>
      <c r="K81" s="19"/>
    </row>
    <row r="82" spans="1:11" x14ac:dyDescent="0.25">
      <c r="A82" s="3">
        <v>524</v>
      </c>
      <c r="B82" s="3">
        <v>318</v>
      </c>
      <c r="C82" s="3">
        <v>71.5</v>
      </c>
      <c r="D82" s="3">
        <v>3.9624100000000002</v>
      </c>
      <c r="E82" s="3"/>
      <c r="J82" s="19"/>
      <c r="K82" s="19"/>
    </row>
    <row r="83" spans="1:11" x14ac:dyDescent="0.25">
      <c r="A83" s="3">
        <v>483</v>
      </c>
      <c r="B83" s="3">
        <v>283</v>
      </c>
      <c r="C83" s="3">
        <v>71.5</v>
      </c>
      <c r="D83" s="3"/>
      <c r="E83" s="3">
        <v>3.96218</v>
      </c>
      <c r="J83" s="19"/>
      <c r="K83" s="19"/>
    </row>
    <row r="84" spans="1:11" x14ac:dyDescent="0.25">
      <c r="A84" s="3">
        <v>521</v>
      </c>
      <c r="B84" s="3">
        <v>315</v>
      </c>
      <c r="C84" s="3">
        <v>71.5</v>
      </c>
      <c r="D84" s="3"/>
      <c r="E84" s="3">
        <v>3.9622199999999999</v>
      </c>
      <c r="J84" s="19"/>
      <c r="K84" s="19"/>
    </row>
    <row r="85" spans="1:11" x14ac:dyDescent="0.25">
      <c r="A85" s="3">
        <v>529</v>
      </c>
      <c r="B85" s="3">
        <v>323</v>
      </c>
      <c r="C85" s="3">
        <v>71.5</v>
      </c>
      <c r="D85" s="3"/>
      <c r="E85" s="3">
        <v>3.9622199999999999</v>
      </c>
      <c r="J85" s="19"/>
      <c r="K85" s="19"/>
    </row>
    <row r="86" spans="1:11" x14ac:dyDescent="0.25">
      <c r="A86" s="3">
        <v>479</v>
      </c>
      <c r="B86" s="3">
        <v>279</v>
      </c>
      <c r="C86" s="3">
        <v>81.5</v>
      </c>
      <c r="D86" s="3">
        <v>3.9625400000000002</v>
      </c>
      <c r="E86" s="3"/>
      <c r="J86" s="19"/>
      <c r="K86" s="19"/>
    </row>
    <row r="87" spans="1:11" x14ac:dyDescent="0.25">
      <c r="A87" s="3">
        <v>487</v>
      </c>
      <c r="B87" s="3">
        <v>287</v>
      </c>
      <c r="C87" s="3">
        <v>81.5</v>
      </c>
      <c r="D87" s="3">
        <v>3.9625499999999998</v>
      </c>
      <c r="E87" s="3"/>
      <c r="J87" s="19"/>
      <c r="K87" s="19"/>
    </row>
    <row r="88" spans="1:11" x14ac:dyDescent="0.25">
      <c r="A88" s="3">
        <v>525</v>
      </c>
      <c r="B88" s="3">
        <v>319</v>
      </c>
      <c r="C88" s="3">
        <v>81.5</v>
      </c>
      <c r="D88" s="3">
        <v>3.9626800000000002</v>
      </c>
      <c r="E88" s="3"/>
      <c r="J88" s="19"/>
      <c r="K88" s="19"/>
    </row>
    <row r="89" spans="1:11" x14ac:dyDescent="0.25">
      <c r="A89" s="3">
        <v>482</v>
      </c>
      <c r="B89" s="3">
        <v>282</v>
      </c>
      <c r="C89" s="3">
        <v>81.5</v>
      </c>
      <c r="D89" s="3"/>
      <c r="E89" s="3">
        <v>3.9623200000000001</v>
      </c>
      <c r="J89" s="19"/>
      <c r="K89" s="19"/>
    </row>
    <row r="90" spans="1:11" x14ac:dyDescent="0.25">
      <c r="A90" s="3">
        <v>520</v>
      </c>
      <c r="B90" s="3">
        <v>314</v>
      </c>
      <c r="C90" s="3">
        <v>81.5</v>
      </c>
      <c r="D90" s="3"/>
      <c r="E90" s="3">
        <v>3.9623900000000001</v>
      </c>
      <c r="J90" s="19"/>
      <c r="K90" s="19"/>
    </row>
    <row r="91" spans="1:11" x14ac:dyDescent="0.25">
      <c r="A91" s="3">
        <v>528</v>
      </c>
      <c r="B91" s="3">
        <v>322</v>
      </c>
      <c r="C91" s="3">
        <v>81.5</v>
      </c>
      <c r="D91" s="3"/>
      <c r="E91" s="3">
        <v>3.9623900000000001</v>
      </c>
      <c r="J91" s="19"/>
      <c r="K91" s="19"/>
    </row>
    <row r="92" spans="1:11" x14ac:dyDescent="0.25">
      <c r="A92" s="3">
        <v>480</v>
      </c>
      <c r="B92" s="3">
        <v>280</v>
      </c>
      <c r="C92" s="3">
        <v>91.5</v>
      </c>
      <c r="D92" s="3">
        <v>3.9628800000000002</v>
      </c>
      <c r="E92" s="3"/>
      <c r="J92" s="19"/>
      <c r="K92" s="19"/>
    </row>
    <row r="93" spans="1:11" x14ac:dyDescent="0.25">
      <c r="A93" s="3">
        <v>488</v>
      </c>
      <c r="B93" s="3">
        <v>288</v>
      </c>
      <c r="C93" s="3">
        <v>91.5</v>
      </c>
      <c r="D93" s="3">
        <v>3.9628999999999999</v>
      </c>
      <c r="E93" s="3"/>
      <c r="J93" s="19"/>
      <c r="K93" s="19"/>
    </row>
    <row r="94" spans="1:11" x14ac:dyDescent="0.25">
      <c r="A94" s="3">
        <v>526</v>
      </c>
      <c r="B94" s="3">
        <v>320</v>
      </c>
      <c r="C94" s="3">
        <v>91.5</v>
      </c>
      <c r="D94" s="3">
        <v>3.96299</v>
      </c>
      <c r="E94" s="3"/>
      <c r="J94" s="19"/>
      <c r="K94" s="19"/>
    </row>
    <row r="95" spans="1:11" x14ac:dyDescent="0.25">
      <c r="A95" s="3">
        <v>481</v>
      </c>
      <c r="B95" s="3">
        <v>281</v>
      </c>
      <c r="C95" s="3">
        <v>91.5</v>
      </c>
      <c r="D95" s="3"/>
      <c r="E95" s="3">
        <v>3.96258</v>
      </c>
      <c r="J95" s="19"/>
      <c r="K95" s="19"/>
    </row>
    <row r="96" spans="1:11" x14ac:dyDescent="0.25">
      <c r="A96" s="3">
        <v>519</v>
      </c>
      <c r="B96" s="3">
        <v>313</v>
      </c>
      <c r="C96" s="3">
        <v>91.5</v>
      </c>
      <c r="D96" s="3"/>
      <c r="E96" s="3">
        <v>3.9626899999999998</v>
      </c>
      <c r="J96" s="19"/>
      <c r="K96" s="19"/>
    </row>
    <row r="97" spans="1:11" x14ac:dyDescent="0.25">
      <c r="A97" s="3">
        <v>527</v>
      </c>
      <c r="B97" s="3">
        <v>321</v>
      </c>
      <c r="C97" s="3">
        <v>91.5</v>
      </c>
      <c r="D97" s="3"/>
      <c r="E97" s="3">
        <v>3.96271</v>
      </c>
      <c r="J97" s="19"/>
      <c r="K97" s="19"/>
    </row>
    <row r="98" spans="1:11" x14ac:dyDescent="0.25">
      <c r="A98" s="3">
        <v>498</v>
      </c>
      <c r="B98" s="3">
        <v>296</v>
      </c>
      <c r="C98" s="3">
        <v>106.5</v>
      </c>
      <c r="D98" s="3">
        <v>3.9632499999999999</v>
      </c>
      <c r="E98" s="3"/>
      <c r="J98" s="19"/>
      <c r="K98" s="19"/>
    </row>
    <row r="99" spans="1:11" x14ac:dyDescent="0.25">
      <c r="A99" s="3">
        <v>508</v>
      </c>
      <c r="B99" s="3">
        <v>304</v>
      </c>
      <c r="C99" s="3">
        <v>106.5</v>
      </c>
      <c r="D99" s="3">
        <v>3.96332</v>
      </c>
      <c r="E99" s="3"/>
      <c r="J99" s="19"/>
      <c r="K99" s="19"/>
    </row>
    <row r="100" spans="1:11" x14ac:dyDescent="0.25">
      <c r="A100" s="3">
        <v>518</v>
      </c>
      <c r="B100" s="3">
        <v>312</v>
      </c>
      <c r="C100" s="3">
        <v>106.5</v>
      </c>
      <c r="D100" s="3">
        <v>3.96332</v>
      </c>
      <c r="E100" s="3"/>
      <c r="J100" s="19"/>
      <c r="K100" s="19"/>
    </row>
    <row r="101" spans="1:11" x14ac:dyDescent="0.25">
      <c r="A101" s="3">
        <v>489</v>
      </c>
      <c r="B101" s="3">
        <v>289</v>
      </c>
      <c r="C101" s="3">
        <v>106.5</v>
      </c>
      <c r="D101" s="3"/>
      <c r="E101" s="3">
        <v>3.9630899999999998</v>
      </c>
      <c r="J101" s="19"/>
      <c r="K101" s="19"/>
    </row>
    <row r="102" spans="1:11" x14ac:dyDescent="0.25">
      <c r="A102" s="3">
        <v>499</v>
      </c>
      <c r="B102" s="3">
        <v>297</v>
      </c>
      <c r="C102" s="3">
        <v>106.5</v>
      </c>
      <c r="D102" s="3"/>
      <c r="E102" s="3">
        <v>3.9631099999999999</v>
      </c>
      <c r="J102" s="19"/>
      <c r="K102" s="19"/>
    </row>
    <row r="103" spans="1:11" x14ac:dyDescent="0.25">
      <c r="A103" s="3">
        <v>509</v>
      </c>
      <c r="B103" s="3">
        <v>305</v>
      </c>
      <c r="C103" s="3">
        <v>106.5</v>
      </c>
      <c r="D103" s="3"/>
      <c r="E103" s="3">
        <v>3.9630899999999998</v>
      </c>
      <c r="J103" s="19"/>
      <c r="K103" s="19"/>
    </row>
    <row r="104" spans="1:11" x14ac:dyDescent="0.25">
      <c r="A104" s="3">
        <v>497</v>
      </c>
      <c r="B104" s="3">
        <v>295</v>
      </c>
      <c r="C104" s="3">
        <v>108.5</v>
      </c>
      <c r="D104" s="3">
        <v>3.9632700000000001</v>
      </c>
      <c r="E104" s="3"/>
      <c r="J104" s="19"/>
      <c r="K104" s="19"/>
    </row>
    <row r="105" spans="1:11" x14ac:dyDescent="0.25">
      <c r="A105" s="3">
        <v>507</v>
      </c>
      <c r="B105" s="3">
        <v>303</v>
      </c>
      <c r="C105" s="3">
        <v>108.5</v>
      </c>
      <c r="D105" s="3">
        <v>3.9632999999999998</v>
      </c>
      <c r="E105" s="3"/>
      <c r="J105" s="19"/>
      <c r="K105" s="19"/>
    </row>
    <row r="106" spans="1:11" x14ac:dyDescent="0.25">
      <c r="A106" s="3">
        <v>517</v>
      </c>
      <c r="B106" s="3">
        <v>311</v>
      </c>
      <c r="C106" s="3">
        <v>108.5</v>
      </c>
      <c r="D106" s="3">
        <v>3.9633099999999999</v>
      </c>
      <c r="E106" s="3"/>
      <c r="J106" s="19"/>
      <c r="K106" s="19"/>
    </row>
    <row r="107" spans="1:11" x14ac:dyDescent="0.25">
      <c r="A107" s="3">
        <v>490</v>
      </c>
      <c r="B107" s="3">
        <v>290</v>
      </c>
      <c r="C107" s="3">
        <v>108.5</v>
      </c>
      <c r="D107" s="3"/>
      <c r="E107" s="3">
        <v>3.9631699999999999</v>
      </c>
      <c r="J107" s="19"/>
      <c r="K107" s="19"/>
    </row>
    <row r="108" spans="1:11" x14ac:dyDescent="0.25">
      <c r="A108" s="3">
        <v>500</v>
      </c>
      <c r="B108" s="3">
        <v>298</v>
      </c>
      <c r="C108" s="3">
        <v>108.5</v>
      </c>
      <c r="D108" s="3"/>
      <c r="E108" s="3">
        <v>3.96312</v>
      </c>
      <c r="J108" s="19"/>
      <c r="K108" s="19"/>
    </row>
    <row r="109" spans="1:11" x14ac:dyDescent="0.25">
      <c r="A109" s="3">
        <v>510</v>
      </c>
      <c r="B109" s="3">
        <v>306</v>
      </c>
      <c r="C109" s="3">
        <v>108.5</v>
      </c>
      <c r="D109" s="3"/>
      <c r="E109" s="3">
        <v>3.96319</v>
      </c>
      <c r="J109" s="19"/>
      <c r="K109" s="19"/>
    </row>
    <row r="110" spans="1:11" x14ac:dyDescent="0.25">
      <c r="A110" s="3">
        <v>496</v>
      </c>
      <c r="B110" s="3">
        <v>294</v>
      </c>
      <c r="C110" s="3">
        <v>110.5</v>
      </c>
      <c r="D110" s="3">
        <v>3.96333</v>
      </c>
      <c r="E110" s="3"/>
      <c r="J110" s="19"/>
      <c r="K110" s="19"/>
    </row>
    <row r="111" spans="1:11" x14ac:dyDescent="0.25">
      <c r="A111" s="3">
        <v>506</v>
      </c>
      <c r="B111" s="3">
        <v>302</v>
      </c>
      <c r="C111" s="3">
        <v>110.5</v>
      </c>
      <c r="D111" s="3">
        <v>3.9633500000000002</v>
      </c>
      <c r="E111" s="3"/>
      <c r="J111" s="19"/>
      <c r="K111" s="19"/>
    </row>
    <row r="112" spans="1:11" x14ac:dyDescent="0.25">
      <c r="A112" s="3">
        <v>516</v>
      </c>
      <c r="B112" s="3">
        <v>310</v>
      </c>
      <c r="C112" s="3">
        <v>110.5</v>
      </c>
      <c r="D112" s="3">
        <v>3.9633699999999998</v>
      </c>
      <c r="E112" s="3"/>
      <c r="J112" s="19"/>
      <c r="K112" s="19"/>
    </row>
    <row r="113" spans="1:11" x14ac:dyDescent="0.25">
      <c r="A113" s="3">
        <v>491</v>
      </c>
      <c r="B113" s="3">
        <v>291</v>
      </c>
      <c r="C113" s="3">
        <v>110.5</v>
      </c>
      <c r="D113" s="3"/>
      <c r="E113" s="3">
        <v>3.96319</v>
      </c>
      <c r="J113" s="19"/>
      <c r="K113" s="19"/>
    </row>
    <row r="114" spans="1:11" x14ac:dyDescent="0.25">
      <c r="A114" s="3">
        <v>501</v>
      </c>
      <c r="B114" s="3">
        <v>299</v>
      </c>
      <c r="C114" s="3">
        <v>110.5</v>
      </c>
      <c r="D114" s="3"/>
      <c r="E114" s="3">
        <v>3.9631500000000002</v>
      </c>
      <c r="J114" s="19"/>
      <c r="K114" s="19"/>
    </row>
    <row r="115" spans="1:11" x14ac:dyDescent="0.25">
      <c r="A115" s="3">
        <v>511</v>
      </c>
      <c r="B115" s="3">
        <v>307</v>
      </c>
      <c r="C115" s="3">
        <v>110.5</v>
      </c>
      <c r="D115" s="3"/>
      <c r="E115" s="3">
        <v>3.9631699999999999</v>
      </c>
      <c r="J115" s="19"/>
      <c r="K115" s="19"/>
    </row>
    <row r="116" spans="1:11" x14ac:dyDescent="0.25">
      <c r="A116" s="3">
        <v>495</v>
      </c>
      <c r="B116" s="3">
        <v>293</v>
      </c>
      <c r="C116" s="3">
        <v>112.5</v>
      </c>
      <c r="D116" s="3">
        <v>3.9634200000000002</v>
      </c>
      <c r="E116" s="3"/>
      <c r="J116" s="19"/>
      <c r="K116" s="19"/>
    </row>
    <row r="117" spans="1:11" x14ac:dyDescent="0.25">
      <c r="A117" s="3">
        <v>505</v>
      </c>
      <c r="B117" s="3">
        <v>301</v>
      </c>
      <c r="C117" s="3">
        <v>112.5</v>
      </c>
      <c r="D117" s="3">
        <v>3.9634200000000002</v>
      </c>
      <c r="E117" s="3"/>
      <c r="J117" s="19"/>
      <c r="K117" s="19"/>
    </row>
    <row r="118" spans="1:11" x14ac:dyDescent="0.25">
      <c r="A118" s="3">
        <v>515</v>
      </c>
      <c r="B118" s="3">
        <v>309</v>
      </c>
      <c r="C118" s="3">
        <v>112.5</v>
      </c>
      <c r="D118" s="3">
        <v>3.9634800000000001</v>
      </c>
      <c r="E118" s="3"/>
      <c r="J118" s="19"/>
      <c r="K118" s="19"/>
    </row>
    <row r="119" spans="1:11" x14ac:dyDescent="0.25">
      <c r="A119" s="3">
        <v>492</v>
      </c>
      <c r="B119" s="3">
        <v>292</v>
      </c>
      <c r="C119" s="3">
        <v>112.5</v>
      </c>
      <c r="D119" s="3"/>
      <c r="E119" s="3">
        <v>3.9631400000000001</v>
      </c>
      <c r="J119" s="19"/>
      <c r="K119" s="19"/>
    </row>
    <row r="120" spans="1:11" x14ac:dyDescent="0.25">
      <c r="A120" s="3">
        <v>502</v>
      </c>
      <c r="B120" s="3">
        <v>300</v>
      </c>
      <c r="C120" s="3">
        <v>112.5</v>
      </c>
      <c r="D120" s="3"/>
      <c r="E120" s="3">
        <v>3.96313</v>
      </c>
      <c r="J120" s="19"/>
      <c r="K120" s="19"/>
    </row>
    <row r="121" spans="1:11" x14ac:dyDescent="0.25">
      <c r="A121" s="3">
        <v>512</v>
      </c>
      <c r="B121" s="3">
        <v>308</v>
      </c>
      <c r="C121" s="3">
        <v>112.5</v>
      </c>
      <c r="D121" s="3"/>
      <c r="E121" s="3">
        <v>3.9631599999999998</v>
      </c>
      <c r="J121" s="19"/>
      <c r="K121" s="19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21"/>
  <sheetViews>
    <sheetView topLeftCell="U1" workbookViewId="0">
      <selection activeCell="AJ6" sqref="AJ6"/>
    </sheetView>
  </sheetViews>
  <sheetFormatPr defaultRowHeight="15" x14ac:dyDescent="0.25"/>
  <cols>
    <col min="4" max="4" width="11.7109375" bestFit="1" customWidth="1"/>
    <col min="5" max="5" width="12.85546875" bestFit="1" customWidth="1"/>
    <col min="6" max="6" width="13.7109375" bestFit="1" customWidth="1"/>
    <col min="7" max="7" width="12.7109375" bestFit="1" customWidth="1"/>
    <col min="8" max="12" width="11.140625" customWidth="1"/>
    <col min="13" max="47" width="16.5703125" customWidth="1"/>
  </cols>
  <sheetData>
    <row r="1" spans="1:53" ht="60" customHeight="1" thickTop="1" thickBot="1" x14ac:dyDescent="0.3">
      <c r="A1" s="38" t="s">
        <v>0</v>
      </c>
      <c r="B1" s="38" t="s">
        <v>5</v>
      </c>
      <c r="C1" s="38" t="s">
        <v>1</v>
      </c>
      <c r="D1" s="38" t="s">
        <v>3</v>
      </c>
      <c r="E1" s="38" t="s">
        <v>4</v>
      </c>
      <c r="F1" s="50" t="s">
        <v>6</v>
      </c>
      <c r="G1" s="51" t="s">
        <v>7</v>
      </c>
      <c r="H1" s="52" t="s">
        <v>22</v>
      </c>
      <c r="I1" s="52" t="s">
        <v>74</v>
      </c>
      <c r="J1" s="52" t="s">
        <v>75</v>
      </c>
      <c r="K1" s="52"/>
      <c r="L1" s="52" t="s">
        <v>76</v>
      </c>
      <c r="M1" s="53" t="s">
        <v>41</v>
      </c>
      <c r="N1" s="50" t="s">
        <v>10</v>
      </c>
      <c r="O1" s="51"/>
      <c r="P1" s="51" t="s">
        <v>70</v>
      </c>
      <c r="Q1" s="51"/>
      <c r="R1" s="51"/>
      <c r="S1" s="51" t="s">
        <v>72</v>
      </c>
      <c r="T1" s="51"/>
      <c r="U1" s="51"/>
      <c r="V1" s="51" t="s">
        <v>42</v>
      </c>
      <c r="W1" s="51"/>
      <c r="X1" s="51"/>
      <c r="Y1" s="51" t="s">
        <v>78</v>
      </c>
      <c r="Z1" s="51" t="s">
        <v>77</v>
      </c>
      <c r="AA1" s="51" t="s">
        <v>25</v>
      </c>
      <c r="AB1" s="51" t="s">
        <v>30</v>
      </c>
      <c r="AC1" s="51" t="s">
        <v>31</v>
      </c>
      <c r="AD1" s="51" t="s">
        <v>32</v>
      </c>
      <c r="AE1" s="51" t="s">
        <v>33</v>
      </c>
      <c r="AF1" s="50" t="s">
        <v>11</v>
      </c>
      <c r="AG1" s="51"/>
      <c r="AH1" s="51" t="s">
        <v>71</v>
      </c>
      <c r="AI1" s="51"/>
      <c r="AJ1" s="51"/>
      <c r="AK1" s="51" t="s">
        <v>73</v>
      </c>
      <c r="AL1" s="51"/>
      <c r="AM1" s="51"/>
      <c r="AN1" s="51" t="s">
        <v>43</v>
      </c>
      <c r="AO1" s="51"/>
      <c r="AP1" s="51"/>
      <c r="AQ1" s="51" t="s">
        <v>77</v>
      </c>
      <c r="AR1" s="51" t="s">
        <v>78</v>
      </c>
      <c r="AS1" s="51" t="s">
        <v>34</v>
      </c>
      <c r="AT1" s="51" t="s">
        <v>35</v>
      </c>
      <c r="AU1" s="51" t="s">
        <v>31</v>
      </c>
      <c r="AV1" s="51" t="s">
        <v>32</v>
      </c>
      <c r="AW1" s="53" t="s">
        <v>33</v>
      </c>
    </row>
    <row r="2" spans="1:53" ht="15.75" thickTop="1" x14ac:dyDescent="0.25">
      <c r="A2" s="3">
        <v>451</v>
      </c>
      <c r="B2" s="3">
        <v>253</v>
      </c>
      <c r="C2" s="3">
        <v>2</v>
      </c>
      <c r="D2" s="3">
        <v>3.9617399999999998</v>
      </c>
      <c r="E2" s="3"/>
      <c r="F2" s="6">
        <f>C2</f>
        <v>2</v>
      </c>
      <c r="G2" s="14">
        <f t="shared" ref="G2:G12" si="0">IF(F2&lt;$AX$4,$AY$3+F2/$AX$4*($AY$4-$AY$3),$AY$4-($AY$5-$AY$4)+F2/$AX$5*2*($AY$5-$AY$4))</f>
        <v>790.69868995633192</v>
      </c>
      <c r="H2" s="46">
        <v>3</v>
      </c>
      <c r="I2" s="46">
        <f>(N2+AF2)/2</f>
        <v>3.9616850000000001</v>
      </c>
      <c r="J2" s="19">
        <f>(P2+Y2)/2</f>
        <v>0.20447920610950321</v>
      </c>
      <c r="K2" s="19">
        <f t="shared" ref="K2:K17" si="1">(T2+AL2)/2</f>
        <v>0.39660835021746216</v>
      </c>
      <c r="L2" s="19">
        <f>J2*$H2</f>
        <v>0.61343761832850963</v>
      </c>
      <c r="M2" s="48">
        <v>0.36663483710706601</v>
      </c>
      <c r="N2" s="18">
        <f>AVERAGE(D2:D7)</f>
        <v>3.9618700000000007</v>
      </c>
      <c r="O2" s="19">
        <f>_xlfn.STDEV.S(D2:D7)/SQRT(6)</f>
        <v>3.7594325812997261E-5</v>
      </c>
      <c r="P2" s="19">
        <f>(N2-$AY$8-$AY$9*($G2+273.15))/$AY$10</f>
        <v>0.3994601431053863</v>
      </c>
      <c r="Q2" s="19">
        <f>(N2+2.57*O2-$AY$8-$AY$9*($G2+273.15))/$AY$10</f>
        <v>0.40070313059206547</v>
      </c>
      <c r="R2" s="19">
        <f>(N2-2.57*O2-$AY$8-$AY$9*($G2+273.15))/$AY$10</f>
        <v>0.39821715561870707</v>
      </c>
      <c r="S2" s="19">
        <f t="shared" ref="S2:S17" si="2">(P2-AVERAGE(P2,AH2))*3.7*2.2/1.4+AVERAGE(P2,AH2)</f>
        <v>0.4109183041390348</v>
      </c>
      <c r="T2" s="19">
        <f t="shared" ref="T2:T17" si="3">(Q2-AVERAGE(Q2,AI2))*3.7*2.2/1.4+AVERAGE(Q2,AI2)</f>
        <v>0.42041657325265491</v>
      </c>
      <c r="U2" s="19">
        <f t="shared" ref="U2:U17" si="4">(R2-AVERAGE(R2,AJ2))*3.7*2.2/1.4+AVERAGE(R2,AJ2)</f>
        <v>0.40142003502541435</v>
      </c>
      <c r="V2" s="19">
        <f>$M2-S2</f>
        <v>-4.4283467031968782E-2</v>
      </c>
      <c r="W2" s="19">
        <f>$M2-T2</f>
        <v>-5.3781736145588899E-2</v>
      </c>
      <c r="X2" s="19">
        <f>$M2-U2</f>
        <v>-3.4785197918348332E-2</v>
      </c>
      <c r="Y2" s="19">
        <f>V2-W2</f>
        <v>9.4982691136201169E-3</v>
      </c>
      <c r="Z2" s="19">
        <f>X2-V2</f>
        <v>9.49826911362045E-3</v>
      </c>
      <c r="AA2" s="19">
        <f t="shared" ref="AA2:AA17" si="5">S2*$H2</f>
        <v>1.2327549124171044</v>
      </c>
      <c r="AB2" s="28">
        <v>8.8125538472674991E-22</v>
      </c>
      <c r="AC2" s="28">
        <f t="shared" ref="AC2:AC17" si="6">AB2*$H2</f>
        <v>2.6437661541802496E-21</v>
      </c>
      <c r="AD2" s="32">
        <f t="shared" ref="AD2:AD17" si="7">LOG(AB2)</f>
        <v>-21.054898216326819</v>
      </c>
      <c r="AE2" s="34">
        <f>AD2*$H2</f>
        <v>-63.164694648980458</v>
      </c>
      <c r="AF2" s="18">
        <f>AVERAGE(E8:E13)</f>
        <v>3.9614999999999996</v>
      </c>
      <c r="AG2" s="19">
        <f>_xlfn.STDEV.S(E8:E13)/SQRT(6)</f>
        <v>6.6131182760710815E-5</v>
      </c>
      <c r="AH2" s="19">
        <f t="shared" ref="AH2:AH17" si="8">(AF2-$AY$8-$AY$9*($G2+273.15))/$AY$10</f>
        <v>0.39470007620713476</v>
      </c>
      <c r="AI2" s="19">
        <f>(AF2-2.57*AG2-$AY$8-$AY$9*($G2+273.15))/$AY$10</f>
        <v>0.39251356984285912</v>
      </c>
      <c r="AJ2" s="19">
        <f>(AF2+2.57*AG2-$AY$8-$AY$9*($G2+273.15))/$AY$10</f>
        <v>0.39688658257141035</v>
      </c>
      <c r="AK2" s="19">
        <f>(AH2-AVERAGE(P2,AH2))*3.7*2.2/1.4+AVERAGE(P2,AH2)</f>
        <v>0.38324191517348655</v>
      </c>
      <c r="AL2" s="19">
        <f>(AI2-AVERAGE(Q2,AI2))*3.7*2.2/1.4+AVERAGE(Q2,AI2)</f>
        <v>0.3728001271822694</v>
      </c>
      <c r="AM2" s="19">
        <f>(AJ2-AVERAGE(R2,AJ2))*3.7*2.2/1.4+AVERAGE(R2,AJ2)</f>
        <v>0.39368370316470336</v>
      </c>
      <c r="AN2" s="19">
        <f>$M2-AK2</f>
        <v>-1.6607078066420533E-2</v>
      </c>
      <c r="AO2" s="19">
        <f>$M2-AL2</f>
        <v>-6.165290075203389E-3</v>
      </c>
      <c r="AP2" s="19">
        <f>$M2-AM2</f>
        <v>-2.7048866057637344E-2</v>
      </c>
      <c r="AQ2" s="19">
        <f t="shared" ref="AQ2:AQ17" si="9">-$AN2+AO2</f>
        <v>1.0441787991217144E-2</v>
      </c>
      <c r="AR2" s="19">
        <f>$AN2-AP2</f>
        <v>1.0441787991216811E-2</v>
      </c>
      <c r="AS2" s="19">
        <f t="shared" ref="AS2:AS17" si="10">AK2*$H2</f>
        <v>1.1497257455204597</v>
      </c>
      <c r="AT2" s="28">
        <v>1.4321198610826686E-21</v>
      </c>
      <c r="AU2" s="28">
        <f>AT2*$H2</f>
        <v>4.2963595832480057E-21</v>
      </c>
      <c r="AV2" s="32">
        <f>LOG(AT2)</f>
        <v>-20.844020632287684</v>
      </c>
      <c r="AW2" s="34">
        <f>AV2*$H2</f>
        <v>-62.532061896863055</v>
      </c>
      <c r="AX2" t="s">
        <v>2</v>
      </c>
      <c r="AZ2" s="48"/>
    </row>
    <row r="3" spans="1:53" x14ac:dyDescent="0.25">
      <c r="A3" s="3">
        <v>441</v>
      </c>
      <c r="B3" s="3">
        <v>245</v>
      </c>
      <c r="C3" s="3">
        <v>2</v>
      </c>
      <c r="D3" s="3">
        <v>3.9618099999999998</v>
      </c>
      <c r="E3" s="3"/>
      <c r="F3" s="6">
        <f>C14</f>
        <v>4</v>
      </c>
      <c r="G3" s="14">
        <f t="shared" si="0"/>
        <v>791.39737991266372</v>
      </c>
      <c r="H3" s="46">
        <f>AVERAGE(F3:F4)-AVERAGE(F2:F3)</f>
        <v>2</v>
      </c>
      <c r="I3" s="46">
        <f t="shared" ref="I3:I17" si="11">(N3+AF3)/2</f>
        <v>3.9616808333333333</v>
      </c>
      <c r="J3" s="19">
        <f t="shared" ref="J3:J17" si="12">(P3+Y3)/2</f>
        <v>0.20347854165787915</v>
      </c>
      <c r="K3" s="19">
        <f t="shared" si="1"/>
        <v>0.39654203983984038</v>
      </c>
      <c r="L3" s="19">
        <f t="shared" ref="L3:L17" si="13">J3*$H3</f>
        <v>0.40695708331575831</v>
      </c>
      <c r="M3" s="48">
        <v>0.36788340533445602</v>
      </c>
      <c r="N3" s="18">
        <f>AVERAGE(D14:D19)</f>
        <v>3.9619383333333329</v>
      </c>
      <c r="O3" s="19">
        <f>_xlfn.STDEV.S(D14:D19)/SQRT(6)</f>
        <v>3.4001633947650595E-5</v>
      </c>
      <c r="P3" s="19">
        <f t="shared" ref="P3:P17" si="14">(N3-$AY$8-$AY$9*($G3+273.15))/$AY$10</f>
        <v>0.39995211218956245</v>
      </c>
      <c r="Q3" s="19">
        <f t="shared" ref="Q3:Q17" si="15">(N3+2.57*O3-$AY$8-$AY$9*($G3+273.15))/$AY$10</f>
        <v>0.40107631390377158</v>
      </c>
      <c r="R3" s="19">
        <f t="shared" ref="R3:R17" si="16">(N3-2.57*O3-$AY$8-$AY$9*($G3+273.15))/$AY$10</f>
        <v>0.39882791047535326</v>
      </c>
      <c r="S3" s="19">
        <f t="shared" si="2"/>
        <v>0.41590063362821594</v>
      </c>
      <c r="T3" s="19">
        <f t="shared" si="3"/>
        <v>0.4229056047544118</v>
      </c>
      <c r="U3" s="19">
        <f t="shared" si="4"/>
        <v>0.40889566250201975</v>
      </c>
      <c r="V3" s="19">
        <f t="shared" ref="V3:X17" si="17">$M3-S3</f>
        <v>-4.8017228293759928E-2</v>
      </c>
      <c r="W3" s="19">
        <f t="shared" si="17"/>
        <v>-5.5022199419955786E-2</v>
      </c>
      <c r="X3" s="19">
        <f t="shared" si="17"/>
        <v>-4.1012257167563737E-2</v>
      </c>
      <c r="Y3" s="19">
        <f t="shared" ref="Y3:Y17" si="18">V3-W3</f>
        <v>7.004971126195858E-3</v>
      </c>
      <c r="Z3" s="19">
        <f t="shared" ref="Z3:Z17" si="19">X3-V3</f>
        <v>7.0049711261961911E-3</v>
      </c>
      <c r="AA3" s="19">
        <f t="shared" si="5"/>
        <v>0.83180126725643189</v>
      </c>
      <c r="AB3" s="28">
        <v>9.4155832463872511E-22</v>
      </c>
      <c r="AC3" s="28">
        <f t="shared" si="6"/>
        <v>1.8831166492774502E-21</v>
      </c>
      <c r="AD3" s="32">
        <f t="shared" si="7"/>
        <v>-21.026152772530793</v>
      </c>
      <c r="AE3" s="32">
        <f t="shared" ref="AE3:AE17" si="20">AD3*$H3</f>
        <v>-42.052305545061586</v>
      </c>
      <c r="AF3" s="18">
        <f>AVERAGE(E20:E25)</f>
        <v>3.9614233333333337</v>
      </c>
      <c r="AG3" s="19">
        <f>_xlfn.STDEV.S(E20:E25)/SQRT(6)</f>
        <v>3.9888734137760154E-5</v>
      </c>
      <c r="AH3" s="19">
        <f t="shared" si="8"/>
        <v>0.39332661366905358</v>
      </c>
      <c r="AI3" s="19">
        <f t="shared" ref="AI3:AI17" si="21">(AF3-2.57*AG3-$AY$8-$AY$9*($G3+273.15))/$AY$10</f>
        <v>0.39200776577590918</v>
      </c>
      <c r="AJ3" s="19">
        <f t="shared" ref="AJ3:AJ17" si="22">(AF3+2.57*AG3-$AY$8-$AY$9*($G3+273.15))/$AY$10</f>
        <v>0.39464546156219799</v>
      </c>
      <c r="AK3" s="19">
        <f t="shared" ref="AK3:AK17" si="23">(AH3-AVERAGE(P3,AH3))*3.7*2.2/1.4+AVERAGE(P3,AH3)</f>
        <v>0.37737809223040009</v>
      </c>
      <c r="AL3" s="19">
        <f t="shared" ref="AL3:AL17" si="24">(AI3-AVERAGE(Q3,AI3))*3.7*2.2/1.4+AVERAGE(Q3,AI3)</f>
        <v>0.37017847492526895</v>
      </c>
      <c r="AM3" s="19">
        <f t="shared" ref="AM3:AM17" si="25">(AJ3-AVERAGE(R3,AJ3))*3.7*2.2/1.4+AVERAGE(R3,AJ3)</f>
        <v>0.38457770953553122</v>
      </c>
      <c r="AN3" s="19">
        <f t="shared" ref="AN3:AP17" si="26">$M3-AK3</f>
        <v>-9.4946868959440711E-3</v>
      </c>
      <c r="AO3" s="19">
        <f t="shared" si="26"/>
        <v>-2.295069590812937E-3</v>
      </c>
      <c r="AP3" s="19">
        <f t="shared" si="26"/>
        <v>-1.6694304201075205E-2</v>
      </c>
      <c r="AQ3" s="19">
        <f t="shared" si="9"/>
        <v>7.1996173051311341E-3</v>
      </c>
      <c r="AR3" s="19">
        <f t="shared" ref="AR3:AR17" si="27">$AN3-AP3</f>
        <v>7.1996173051311341E-3</v>
      </c>
      <c r="AS3" s="19">
        <f t="shared" si="10"/>
        <v>0.75475618446080017</v>
      </c>
      <c r="AT3" s="28">
        <v>1.5011113613385126E-21</v>
      </c>
      <c r="AU3" s="28">
        <f t="shared" ref="AU3:AU17" si="28">AT3*$H3</f>
        <v>3.0022227226770252E-21</v>
      </c>
      <c r="AV3" s="32">
        <f t="shared" ref="AV3:AV17" si="29">LOG(AT3)</f>
        <v>-20.823587088022673</v>
      </c>
      <c r="AW3" s="34">
        <f t="shared" ref="AW3:AW17" si="30">AV3*$H3</f>
        <v>-41.647174176045347</v>
      </c>
      <c r="AX3" s="4">
        <v>0</v>
      </c>
      <c r="AY3" s="5">
        <v>790</v>
      </c>
      <c r="AZ3" s="48"/>
    </row>
    <row r="4" spans="1:53" x14ac:dyDescent="0.25">
      <c r="A4" s="3">
        <v>461</v>
      </c>
      <c r="B4" s="3">
        <v>261</v>
      </c>
      <c r="C4" s="3">
        <v>2</v>
      </c>
      <c r="D4" s="3">
        <v>3.9618199999999999</v>
      </c>
      <c r="E4" s="3"/>
      <c r="F4" s="6">
        <f>C26</f>
        <v>6</v>
      </c>
      <c r="G4" s="14">
        <f t="shared" si="0"/>
        <v>792.09606986899564</v>
      </c>
      <c r="H4" s="46">
        <f t="shared" ref="H4:H16" si="31">AVERAGE(F4:F5)-AVERAGE(F3:F4)</f>
        <v>2</v>
      </c>
      <c r="I4" s="46">
        <f t="shared" si="11"/>
        <v>3.9615833333333335</v>
      </c>
      <c r="J4" s="19">
        <f t="shared" si="12"/>
        <v>0.2028669771709857</v>
      </c>
      <c r="K4" s="19">
        <f t="shared" si="1"/>
        <v>0.39488313235633371</v>
      </c>
      <c r="L4" s="19">
        <f t="shared" si="13"/>
        <v>0.4057339543419714</v>
      </c>
      <c r="M4" s="48">
        <v>0.36913479194959498</v>
      </c>
      <c r="N4" s="18">
        <f>AVERAGE(D26:D31)</f>
        <v>3.9618383333333331</v>
      </c>
      <c r="O4" s="19">
        <f>_xlfn.STDEV.S(D26:D31)/SQRT(6)</f>
        <v>3.5908835186418284E-5</v>
      </c>
      <c r="P4" s="19">
        <f t="shared" si="14"/>
        <v>0.39827846525248556</v>
      </c>
      <c r="Q4" s="19">
        <f t="shared" si="15"/>
        <v>0.39946572508046913</v>
      </c>
      <c r="R4" s="19">
        <f t="shared" si="16"/>
        <v>0.39709120542450199</v>
      </c>
      <c r="S4" s="19">
        <f t="shared" si="2"/>
        <v>0.41407214667717723</v>
      </c>
      <c r="T4" s="19">
        <f t="shared" si="3"/>
        <v>0.42152763576666308</v>
      </c>
      <c r="U4" s="19">
        <f t="shared" si="4"/>
        <v>0.40661665758769105</v>
      </c>
      <c r="V4" s="19">
        <f t="shared" si="17"/>
        <v>-4.4937354727582257E-2</v>
      </c>
      <c r="W4" s="19">
        <f t="shared" si="17"/>
        <v>-5.2392843817068102E-2</v>
      </c>
      <c r="X4" s="19">
        <f t="shared" si="17"/>
        <v>-3.7481865638096079E-2</v>
      </c>
      <c r="Y4" s="19">
        <f t="shared" si="18"/>
        <v>7.455489089485845E-3</v>
      </c>
      <c r="Z4" s="19">
        <f t="shared" si="19"/>
        <v>7.4554890894861781E-3</v>
      </c>
      <c r="AA4" s="19">
        <f t="shared" si="5"/>
        <v>0.82814429335435447</v>
      </c>
      <c r="AB4" s="28">
        <v>1.0399707050665018E-21</v>
      </c>
      <c r="AC4" s="28">
        <f t="shared" si="6"/>
        <v>2.0799414101330035E-21</v>
      </c>
      <c r="AD4" s="32">
        <f t="shared" si="7"/>
        <v>-20.982978894169641</v>
      </c>
      <c r="AE4" s="32">
        <f t="shared" si="20"/>
        <v>-41.965957788339281</v>
      </c>
      <c r="AF4" s="18">
        <f>AVERAGE(E32:E37)</f>
        <v>3.9613283333333338</v>
      </c>
      <c r="AG4" s="19">
        <f>_xlfn.STDEV.S(E32:E37)/SQRT(6)</f>
        <v>4.2849867107260156E-5</v>
      </c>
      <c r="AH4" s="19">
        <f t="shared" si="8"/>
        <v>0.39171729196032878</v>
      </c>
      <c r="AI4" s="19">
        <f t="shared" si="21"/>
        <v>0.39030053963219857</v>
      </c>
      <c r="AJ4" s="19">
        <f t="shared" si="22"/>
        <v>0.39313404428845905</v>
      </c>
      <c r="AK4" s="19">
        <f t="shared" si="23"/>
        <v>0.37592361053563711</v>
      </c>
      <c r="AL4" s="19">
        <f t="shared" si="24"/>
        <v>0.36823862894600434</v>
      </c>
      <c r="AM4" s="19">
        <f t="shared" si="25"/>
        <v>0.38360859212526999</v>
      </c>
      <c r="AN4" s="19">
        <f t="shared" si="26"/>
        <v>-6.7888185860421335E-3</v>
      </c>
      <c r="AO4" s="19">
        <f t="shared" si="26"/>
        <v>8.9616300359063317E-4</v>
      </c>
      <c r="AP4" s="19">
        <f t="shared" si="26"/>
        <v>-1.4473800175675011E-2</v>
      </c>
      <c r="AQ4" s="19">
        <f t="shared" si="9"/>
        <v>7.6849815896327667E-3</v>
      </c>
      <c r="AR4" s="19">
        <f t="shared" si="27"/>
        <v>7.6849815896328777E-3</v>
      </c>
      <c r="AS4" s="19">
        <f t="shared" si="10"/>
        <v>0.75184722107127422</v>
      </c>
      <c r="AT4" s="28">
        <v>1.5929987261760369E-21</v>
      </c>
      <c r="AU4" s="28">
        <f t="shared" si="28"/>
        <v>3.1859974523520738E-21</v>
      </c>
      <c r="AV4" s="32">
        <f t="shared" si="29"/>
        <v>-20.79778457147755</v>
      </c>
      <c r="AW4" s="34">
        <f t="shared" si="30"/>
        <v>-41.5955691429551</v>
      </c>
      <c r="AX4" s="4">
        <f>114.5/2</f>
        <v>57.25</v>
      </c>
      <c r="AY4" s="5">
        <v>810</v>
      </c>
      <c r="AZ4" s="48"/>
    </row>
    <row r="5" spans="1:53" x14ac:dyDescent="0.25">
      <c r="A5" s="3">
        <v>549</v>
      </c>
      <c r="B5" s="3">
        <v>341</v>
      </c>
      <c r="C5" s="3">
        <v>2</v>
      </c>
      <c r="D5" s="3">
        <v>3.9619399999999998</v>
      </c>
      <c r="E5" s="3"/>
      <c r="F5" s="6">
        <f>C38</f>
        <v>8</v>
      </c>
      <c r="G5" s="14">
        <f t="shared" si="0"/>
        <v>792.79475982532756</v>
      </c>
      <c r="H5" s="46">
        <f>AVERAGE(F5:F6)-AVERAGE(F4:F5)</f>
        <v>7.75</v>
      </c>
      <c r="I5" s="46">
        <f t="shared" si="11"/>
        <v>3.9615791666666667</v>
      </c>
      <c r="J5" s="19">
        <f t="shared" si="12"/>
        <v>0.20217897940941729</v>
      </c>
      <c r="K5" s="19">
        <f t="shared" si="1"/>
        <v>0.39462106274733588</v>
      </c>
      <c r="L5" s="19">
        <f t="shared" si="13"/>
        <v>1.5668870904229839</v>
      </c>
      <c r="M5" s="48">
        <v>0.37037100231115799</v>
      </c>
      <c r="N5" s="18">
        <f>AVERAGE(D38:D43)</f>
        <v>3.9618283333333331</v>
      </c>
      <c r="O5" s="19">
        <f>_xlfn.STDEV.S(D38:D43)/SQRT(6)</f>
        <v>3.5908835186381875E-5</v>
      </c>
      <c r="P5" s="19">
        <f t="shared" si="14"/>
        <v>0.397762672425787</v>
      </c>
      <c r="Q5" s="19">
        <f t="shared" si="15"/>
        <v>0.39894993225377057</v>
      </c>
      <c r="R5" s="19">
        <f t="shared" si="16"/>
        <v>0.39657541259780343</v>
      </c>
      <c r="S5" s="19">
        <f t="shared" si="2"/>
        <v>0.41319506048455856</v>
      </c>
      <c r="T5" s="19">
        <f t="shared" si="3"/>
        <v>0.41979034687760614</v>
      </c>
      <c r="U5" s="19">
        <f t="shared" si="4"/>
        <v>0.40659977409151049</v>
      </c>
      <c r="V5" s="19">
        <f t="shared" si="17"/>
        <v>-4.282405817340057E-2</v>
      </c>
      <c r="W5" s="19">
        <f t="shared" si="17"/>
        <v>-4.9419344566448142E-2</v>
      </c>
      <c r="X5" s="19">
        <f t="shared" si="17"/>
        <v>-3.6228771780352498E-2</v>
      </c>
      <c r="Y5" s="19">
        <f t="shared" si="18"/>
        <v>6.5952863930475725E-3</v>
      </c>
      <c r="Z5" s="19">
        <f t="shared" si="19"/>
        <v>6.5952863930480721E-3</v>
      </c>
      <c r="AA5" s="19">
        <f t="shared" si="5"/>
        <v>3.2022617187553291</v>
      </c>
      <c r="AB5" s="28">
        <v>1.0951018505648479E-21</v>
      </c>
      <c r="AC5" s="28">
        <f t="shared" si="6"/>
        <v>8.4870393418775717E-21</v>
      </c>
      <c r="AD5" s="32">
        <f t="shared" si="7"/>
        <v>-20.960545487142344</v>
      </c>
      <c r="AE5" s="32">
        <f t="shared" si="20"/>
        <v>-162.44422752535317</v>
      </c>
      <c r="AF5" s="18">
        <f>AVERAGE(E44:E49)</f>
        <v>3.9613300000000002</v>
      </c>
      <c r="AG5" s="19">
        <f>_xlfn.STDEV.S(E44:E49)/SQRT(6)</f>
        <v>3.2041639575191833E-5</v>
      </c>
      <c r="AH5" s="19">
        <f t="shared" si="8"/>
        <v>0.39135159133312231</v>
      </c>
      <c r="AI5" s="19">
        <f t="shared" si="21"/>
        <v>0.3902921932409012</v>
      </c>
      <c r="AJ5" s="19">
        <f t="shared" si="22"/>
        <v>0.39241098942534347</v>
      </c>
      <c r="AK5" s="19">
        <f t="shared" si="23"/>
        <v>0.37591920327435102</v>
      </c>
      <c r="AL5" s="19">
        <f t="shared" si="24"/>
        <v>0.36945177861706563</v>
      </c>
      <c r="AM5" s="19">
        <f t="shared" si="25"/>
        <v>0.38238662793163614</v>
      </c>
      <c r="AN5" s="19">
        <f t="shared" si="26"/>
        <v>-5.5482009631930285E-3</v>
      </c>
      <c r="AO5" s="19">
        <f t="shared" si="26"/>
        <v>9.1922369409236371E-4</v>
      </c>
      <c r="AP5" s="19">
        <f t="shared" si="26"/>
        <v>-1.2015625620478143E-2</v>
      </c>
      <c r="AQ5" s="19">
        <f t="shared" si="9"/>
        <v>6.4674246572853922E-3</v>
      </c>
      <c r="AR5" s="19">
        <f t="shared" si="27"/>
        <v>6.4674246572851146E-3</v>
      </c>
      <c r="AS5" s="19">
        <f t="shared" si="10"/>
        <v>2.9133738253762202</v>
      </c>
      <c r="AT5" s="28">
        <v>1.6789561761307475E-21</v>
      </c>
      <c r="AU5" s="28">
        <f t="shared" si="28"/>
        <v>1.3011910365013294E-20</v>
      </c>
      <c r="AV5" s="32">
        <f t="shared" si="29"/>
        <v>-20.77496063960524</v>
      </c>
      <c r="AW5" s="34">
        <f t="shared" si="30"/>
        <v>-161.0059449569406</v>
      </c>
      <c r="AX5" s="4">
        <v>114.5</v>
      </c>
      <c r="AY5" s="5">
        <v>820</v>
      </c>
      <c r="AZ5" s="48"/>
    </row>
    <row r="6" spans="1:53" x14ac:dyDescent="0.25">
      <c r="A6" s="3">
        <v>559</v>
      </c>
      <c r="B6" s="3">
        <v>349</v>
      </c>
      <c r="C6" s="3">
        <v>2</v>
      </c>
      <c r="D6" s="3">
        <v>3.9619499999999999</v>
      </c>
      <c r="E6" s="3"/>
      <c r="F6" s="6">
        <f>C50</f>
        <v>21.5</v>
      </c>
      <c r="G6" s="14">
        <f t="shared" si="0"/>
        <v>797.51091703056773</v>
      </c>
      <c r="H6" s="46">
        <f>AVERAGE(F6:F7)-AVERAGE(F5:F6)</f>
        <v>11.75</v>
      </c>
      <c r="I6" s="46">
        <f t="shared" si="11"/>
        <v>3.961546666666667</v>
      </c>
      <c r="J6" s="19">
        <f t="shared" si="12"/>
        <v>0.20017084962463513</v>
      </c>
      <c r="K6" s="19">
        <f t="shared" si="1"/>
        <v>0.3903983217313895</v>
      </c>
      <c r="L6" s="19">
        <f t="shared" si="13"/>
        <v>2.3520074830894626</v>
      </c>
      <c r="M6" s="48">
        <v>0.378894757678293</v>
      </c>
      <c r="N6" s="18">
        <f>AVERAGE(D50:D55)</f>
        <v>3.9617266666666673</v>
      </c>
      <c r="O6" s="19">
        <f>_xlfn.STDEV.S(D50:D55)/SQRT(3)</f>
        <v>3.3333333333551711E-6</v>
      </c>
      <c r="P6" s="19">
        <f t="shared" si="14"/>
        <v>0.39384151511849919</v>
      </c>
      <c r="Q6" s="19">
        <f>(N6+4.3*O6-$AY$8-$AY$9*($G6+273.15))/$AY$10</f>
        <v>0.39402591410645188</v>
      </c>
      <c r="R6" s="19">
        <f>(N6-4.3*O6-$AY$8-$AY$9*($G6+273.15))/$AY$10</f>
        <v>0.39365711613054655</v>
      </c>
      <c r="S6" s="19">
        <f t="shared" si="2"/>
        <v>0.40498999612419623</v>
      </c>
      <c r="T6" s="19">
        <f t="shared" si="3"/>
        <v>0.41149018025496731</v>
      </c>
      <c r="U6" s="19">
        <f t="shared" si="4"/>
        <v>0.39848981199342548</v>
      </c>
      <c r="V6" s="19">
        <f t="shared" si="17"/>
        <v>-2.6095238445903224E-2</v>
      </c>
      <c r="W6" s="19">
        <f t="shared" si="17"/>
        <v>-3.2595422576674304E-2</v>
      </c>
      <c r="X6" s="19">
        <f t="shared" si="17"/>
        <v>-1.9595054315132476E-2</v>
      </c>
      <c r="Y6" s="19">
        <f t="shared" si="18"/>
        <v>6.5001841307710806E-3</v>
      </c>
      <c r="Z6" s="19">
        <f t="shared" si="19"/>
        <v>6.5001841307707475E-3</v>
      </c>
      <c r="AA6" s="19">
        <f t="shared" si="5"/>
        <v>4.7586324544593053</v>
      </c>
      <c r="AB6" s="28">
        <v>1.7303628699538925E-21</v>
      </c>
      <c r="AC6" s="28">
        <f t="shared" si="6"/>
        <v>2.0331763721958236E-20</v>
      </c>
      <c r="AD6" s="32">
        <f t="shared" si="7"/>
        <v>-20.761862812539807</v>
      </c>
      <c r="AE6" s="32">
        <f t="shared" si="20"/>
        <v>-243.95188804734272</v>
      </c>
      <c r="AF6" s="18">
        <f>AVERAGE(E50:E55)</f>
        <v>3.9613666666666667</v>
      </c>
      <c r="AG6" s="19">
        <f>_xlfn.STDEV.S(E50:E55)/SQRT(3)</f>
        <v>4.4095855184446956E-5</v>
      </c>
      <c r="AH6" s="19">
        <f t="shared" si="8"/>
        <v>0.38921009867696332</v>
      </c>
      <c r="AI6" s="19">
        <f>(AF6-4.3*AG6-$AY$8-$AY$9*($G6+273.15))/$AY$10</f>
        <v>0.38677072935632684</v>
      </c>
      <c r="AJ6" s="19">
        <f>(AF6+4.3*AG6-$AY$8-$AY$9*($G6+273.15))/$AY$10</f>
        <v>0.39164946799759986</v>
      </c>
      <c r="AK6" s="19">
        <f t="shared" si="23"/>
        <v>0.37806161767126628</v>
      </c>
      <c r="AL6" s="19">
        <f t="shared" si="24"/>
        <v>0.36930646320781169</v>
      </c>
      <c r="AM6" s="19">
        <f t="shared" si="25"/>
        <v>0.38681677213472121</v>
      </c>
      <c r="AN6" s="19">
        <f t="shared" si="26"/>
        <v>8.3314000702672253E-4</v>
      </c>
      <c r="AO6" s="19">
        <f t="shared" si="26"/>
        <v>9.5882944704813178E-3</v>
      </c>
      <c r="AP6" s="19">
        <f t="shared" si="26"/>
        <v>-7.9220144564282058E-3</v>
      </c>
      <c r="AQ6" s="19">
        <f t="shared" si="9"/>
        <v>8.7551544634545952E-3</v>
      </c>
      <c r="AR6" s="19">
        <f t="shared" si="27"/>
        <v>8.7551544634549283E-3</v>
      </c>
      <c r="AS6" s="19">
        <f t="shared" si="10"/>
        <v>4.4422240076373791</v>
      </c>
      <c r="AT6" s="28">
        <v>2.2230041199515079E-21</v>
      </c>
      <c r="AU6" s="28">
        <f t="shared" si="28"/>
        <v>2.6120298409430216E-20</v>
      </c>
      <c r="AV6" s="32">
        <f t="shared" si="29"/>
        <v>-20.653059732410973</v>
      </c>
      <c r="AW6" s="34">
        <f t="shared" si="30"/>
        <v>-242.67345185582894</v>
      </c>
      <c r="AZ6" s="48"/>
    </row>
    <row r="7" spans="1:53" x14ac:dyDescent="0.25">
      <c r="A7" s="3">
        <v>569</v>
      </c>
      <c r="B7" s="3">
        <v>357</v>
      </c>
      <c r="C7" s="3">
        <v>2</v>
      </c>
      <c r="D7" s="3">
        <v>3.9619599999999999</v>
      </c>
      <c r="E7" s="3"/>
      <c r="F7" s="6">
        <f>C56</f>
        <v>31.5</v>
      </c>
      <c r="G7" s="14">
        <f t="shared" si="0"/>
        <v>801.00436681222709</v>
      </c>
      <c r="H7" s="46">
        <f t="shared" si="31"/>
        <v>10</v>
      </c>
      <c r="I7" s="46">
        <f t="shared" si="11"/>
        <v>3.9616666666666664</v>
      </c>
      <c r="J7" s="19">
        <f t="shared" si="12"/>
        <v>0.20676378707875648</v>
      </c>
      <c r="K7" s="19">
        <f t="shared" si="1"/>
        <v>0.39040492310300506</v>
      </c>
      <c r="L7" s="19">
        <f t="shared" si="13"/>
        <v>2.0676378707875647</v>
      </c>
      <c r="M7" s="48">
        <v>0.38526530619680099</v>
      </c>
      <c r="N7" s="18">
        <f>AVERAGE(D56:D61)</f>
        <v>3.9617933333333331</v>
      </c>
      <c r="O7" s="19">
        <f>_xlfn.STDEV.S(D56:D61)/SQRT(3)</f>
        <v>5.3644923131397458E-5</v>
      </c>
      <c r="P7" s="19">
        <f t="shared" si="14"/>
        <v>0.39276347297993885</v>
      </c>
      <c r="Q7" s="19">
        <f t="shared" ref="Q7:Q17" si="32">(N7+4.3*O7-$AY$8-$AY$9*($G7+273.15))/$AY$10</f>
        <v>0.39573109384015742</v>
      </c>
      <c r="R7" s="19">
        <f t="shared" ref="R7:R17" si="33">(N7-4.3*O7-$AY$8-$AY$9*($G7+273.15))/$AY$10</f>
        <v>0.38979585211972029</v>
      </c>
      <c r="S7" s="19">
        <f t="shared" si="2"/>
        <v>0.40060870035430174</v>
      </c>
      <c r="T7" s="19">
        <f t="shared" si="3"/>
        <v>0.42137280153187584</v>
      </c>
      <c r="U7" s="19">
        <f t="shared" si="4"/>
        <v>0.37984459917672792</v>
      </c>
      <c r="V7" s="19">
        <f t="shared" si="17"/>
        <v>-1.5343394157500745E-2</v>
      </c>
      <c r="W7" s="19">
        <f t="shared" si="17"/>
        <v>-3.6107495335074846E-2</v>
      </c>
      <c r="X7" s="19">
        <f t="shared" si="17"/>
        <v>5.4207070200730789E-3</v>
      </c>
      <c r="Y7" s="19">
        <f t="shared" si="18"/>
        <v>2.0764101177574101E-2</v>
      </c>
      <c r="Z7" s="19">
        <f t="shared" si="19"/>
        <v>2.0764101177573824E-2</v>
      </c>
      <c r="AA7" s="19">
        <f t="shared" si="5"/>
        <v>4.0060870035430174</v>
      </c>
      <c r="AB7" s="28">
        <v>2.176201642012335E-21</v>
      </c>
      <c r="AC7" s="28">
        <f t="shared" si="6"/>
        <v>2.1762016420123351E-20</v>
      </c>
      <c r="AD7" s="32">
        <f t="shared" si="7"/>
        <v>-20.662300866347003</v>
      </c>
      <c r="AE7" s="32">
        <f t="shared" si="20"/>
        <v>-206.62300866347005</v>
      </c>
      <c r="AF7" s="18">
        <f>AVERAGE(E56:E61)</f>
        <v>3.9615399999999998</v>
      </c>
      <c r="AG7" s="19">
        <f>_xlfn.STDEV.S(E56:E61)/SQRT(3)</f>
        <v>7.9999999999931986E-5</v>
      </c>
      <c r="AH7" s="19">
        <f t="shared" si="8"/>
        <v>0.38950432807664265</v>
      </c>
      <c r="AI7" s="19">
        <f t="shared" ref="AI7:AI17" si="34">(AF7-4.3*AG7-$AY$8-$AY$9*($G7+273.15))/$AY$10</f>
        <v>0.38507875236585298</v>
      </c>
      <c r="AJ7" s="19">
        <f t="shared" ref="AJ7:AJ17" si="35">(AF7+4.3*AG7-$AY$8-$AY$9*($G7+273.15))/$AY$10</f>
        <v>0.39392990378743226</v>
      </c>
      <c r="AK7" s="19">
        <f t="shared" si="23"/>
        <v>0.38165910070227949</v>
      </c>
      <c r="AL7" s="19">
        <f t="shared" si="24"/>
        <v>0.35943704467413429</v>
      </c>
      <c r="AM7" s="19">
        <f t="shared" si="25"/>
        <v>0.40388115673042463</v>
      </c>
      <c r="AN7" s="19">
        <f t="shared" si="26"/>
        <v>3.6062054945215083E-3</v>
      </c>
      <c r="AO7" s="19">
        <f t="shared" si="26"/>
        <v>2.5828261522666707E-2</v>
      </c>
      <c r="AP7" s="19">
        <f t="shared" si="26"/>
        <v>-1.8615850533623635E-2</v>
      </c>
      <c r="AQ7" s="19">
        <f t="shared" si="9"/>
        <v>2.2222056028145198E-2</v>
      </c>
      <c r="AR7" s="19">
        <f t="shared" si="27"/>
        <v>2.2222056028145143E-2</v>
      </c>
      <c r="AS7" s="19">
        <f t="shared" si="10"/>
        <v>3.8165910070227946</v>
      </c>
      <c r="AT7" s="28">
        <v>2.7746882058762268E-21</v>
      </c>
      <c r="AU7" s="28">
        <f t="shared" si="28"/>
        <v>2.7746882058762267E-20</v>
      </c>
      <c r="AV7" s="32">
        <f t="shared" si="29"/>
        <v>-20.556785811847703</v>
      </c>
      <c r="AW7" s="34">
        <f t="shared" si="30"/>
        <v>-205.56785811847703</v>
      </c>
      <c r="AX7" t="s">
        <v>12</v>
      </c>
      <c r="AY7" s="7" t="s">
        <v>13</v>
      </c>
      <c r="AZ7" s="48"/>
    </row>
    <row r="8" spans="1:53" x14ac:dyDescent="0.25">
      <c r="A8" s="3">
        <v>438</v>
      </c>
      <c r="B8" s="3">
        <v>244</v>
      </c>
      <c r="C8" s="3">
        <v>2</v>
      </c>
      <c r="D8" s="3"/>
      <c r="E8" s="3">
        <v>3.9612400000000001</v>
      </c>
      <c r="F8" s="6">
        <f>C62</f>
        <v>41.5</v>
      </c>
      <c r="G8" s="14">
        <f t="shared" si="0"/>
        <v>804.49781659388645</v>
      </c>
      <c r="H8" s="46">
        <f t="shared" si="31"/>
        <v>10</v>
      </c>
      <c r="I8" s="46">
        <f t="shared" si="11"/>
        <v>3.9618333333333338</v>
      </c>
      <c r="J8" s="19">
        <f t="shared" si="12"/>
        <v>0.20075321515186018</v>
      </c>
      <c r="K8" s="19">
        <f t="shared" si="1"/>
        <v>0.39221628548075088</v>
      </c>
      <c r="L8" s="19">
        <f t="shared" si="13"/>
        <v>2.0075321515186015</v>
      </c>
      <c r="M8" s="48">
        <v>0.39170353219318099</v>
      </c>
      <c r="N8" s="18">
        <f>AVERAGE(D62:D67)</f>
        <v>3.9619400000000002</v>
      </c>
      <c r="O8" s="19">
        <f>_xlfn.STDEV.S(D62:D67)/SQRT(3)</f>
        <v>4.0414518843245551E-5</v>
      </c>
      <c r="P8" s="19">
        <f t="shared" si="14"/>
        <v>0.39271463449506966</v>
      </c>
      <c r="Q8" s="19">
        <f t="shared" si="32"/>
        <v>0.39495035340702062</v>
      </c>
      <c r="R8" s="19">
        <f t="shared" si="33"/>
        <v>0.3904789155831187</v>
      </c>
      <c r="S8" s="19">
        <f t="shared" si="2"/>
        <v>0.39932114175769629</v>
      </c>
      <c r="T8" s="19">
        <f t="shared" si="3"/>
        <v>0.40811293756634698</v>
      </c>
      <c r="U8" s="19">
        <f t="shared" si="4"/>
        <v>0.39052934594904565</v>
      </c>
      <c r="V8" s="19">
        <f t="shared" si="17"/>
        <v>-7.617609564515293E-3</v>
      </c>
      <c r="W8" s="19">
        <f t="shared" si="17"/>
        <v>-1.6409405373165986E-2</v>
      </c>
      <c r="X8" s="19">
        <f t="shared" si="17"/>
        <v>1.1741862441353446E-3</v>
      </c>
      <c r="Y8" s="19">
        <f t="shared" si="18"/>
        <v>8.7917958086506931E-3</v>
      </c>
      <c r="Z8" s="19">
        <f t="shared" si="19"/>
        <v>8.7917958086506376E-3</v>
      </c>
      <c r="AA8" s="19">
        <f t="shared" si="5"/>
        <v>3.9932114175769629</v>
      </c>
      <c r="AB8" s="28">
        <v>2.7790299927696747E-21</v>
      </c>
      <c r="AC8" s="28">
        <f t="shared" si="6"/>
        <v>2.7790299927696747E-20</v>
      </c>
      <c r="AD8" s="32">
        <f t="shared" si="7"/>
        <v>-20.556106766060314</v>
      </c>
      <c r="AE8" s="32">
        <f t="shared" si="20"/>
        <v>-205.56106766060313</v>
      </c>
      <c r="AF8" s="18">
        <f>AVERAGE(E62:E67)</f>
        <v>3.9617266666666668</v>
      </c>
      <c r="AG8" s="19">
        <f>_xlfn.STDEV.S(E62:E67)/SQRT(3)</f>
        <v>8.8191710368278448E-6</v>
      </c>
      <c r="AH8" s="19">
        <f t="shared" si="8"/>
        <v>0.38997009141860756</v>
      </c>
      <c r="AI8" s="19">
        <f t="shared" si="34"/>
        <v>0.38948221755448142</v>
      </c>
      <c r="AJ8" s="19">
        <f t="shared" si="35"/>
        <v>0.39045796528273369</v>
      </c>
      <c r="AK8" s="19">
        <f t="shared" si="23"/>
        <v>0.38336358415598093</v>
      </c>
      <c r="AL8" s="19">
        <f t="shared" si="24"/>
        <v>0.37631963339515478</v>
      </c>
      <c r="AM8" s="19">
        <f t="shared" si="25"/>
        <v>0.39040753491680702</v>
      </c>
      <c r="AN8" s="19">
        <f t="shared" si="26"/>
        <v>8.3399480372000623E-3</v>
      </c>
      <c r="AO8" s="19">
        <f t="shared" si="26"/>
        <v>1.5383898798026208E-2</v>
      </c>
      <c r="AP8" s="19">
        <f t="shared" si="26"/>
        <v>1.2959972763739724E-3</v>
      </c>
      <c r="AQ8" s="19">
        <f t="shared" si="9"/>
        <v>7.0439507608261454E-3</v>
      </c>
      <c r="AR8" s="19">
        <f t="shared" si="27"/>
        <v>7.0439507608260898E-3</v>
      </c>
      <c r="AS8" s="19">
        <f t="shared" si="10"/>
        <v>3.8336358415598095</v>
      </c>
      <c r="AT8" s="28">
        <v>3.2817166827271423E-21</v>
      </c>
      <c r="AU8" s="28">
        <f t="shared" si="28"/>
        <v>3.281716682727142E-20</v>
      </c>
      <c r="AV8" s="32">
        <f t="shared" si="29"/>
        <v>-20.483898915190103</v>
      </c>
      <c r="AW8" s="34">
        <f t="shared" si="30"/>
        <v>-204.83898915190105</v>
      </c>
      <c r="AX8" t="s">
        <v>14</v>
      </c>
      <c r="AY8" s="5">
        <v>3.8849999999999998</v>
      </c>
      <c r="AZ8" s="48"/>
    </row>
    <row r="9" spans="1:53" x14ac:dyDescent="0.25">
      <c r="A9" s="3">
        <v>448</v>
      </c>
      <c r="B9" s="3">
        <v>252</v>
      </c>
      <c r="C9" s="3">
        <v>2</v>
      </c>
      <c r="D9" s="3"/>
      <c r="E9" s="3">
        <v>3.9614099999999999</v>
      </c>
      <c r="F9" s="6">
        <f>C68</f>
        <v>51.5</v>
      </c>
      <c r="G9" s="14">
        <f t="shared" si="0"/>
        <v>807.99126637554582</v>
      </c>
      <c r="H9" s="46">
        <f t="shared" si="31"/>
        <v>10</v>
      </c>
      <c r="I9" s="46">
        <f t="shared" si="11"/>
        <v>3.9619716666666664</v>
      </c>
      <c r="J9" s="19">
        <f t="shared" si="12"/>
        <v>0.20332388785942501</v>
      </c>
      <c r="K9" s="19">
        <f t="shared" si="1"/>
        <v>0.39101864818900078</v>
      </c>
      <c r="L9" s="19">
        <f t="shared" si="13"/>
        <v>2.0332388785942501</v>
      </c>
      <c r="M9" s="48">
        <v>0.398164763224088</v>
      </c>
      <c r="N9" s="18">
        <f>AVERAGE(D68:D73)</f>
        <v>3.9620866666666665</v>
      </c>
      <c r="O9" s="19">
        <f>_xlfn.STDEV.S(D68:D73)/SQRT(3)</f>
        <v>4.0960685758163729E-5</v>
      </c>
      <c r="P9" s="19">
        <f t="shared" si="14"/>
        <v>0.39266579601018892</v>
      </c>
      <c r="Q9" s="19">
        <f t="shared" si="32"/>
        <v>0.39493172871004756</v>
      </c>
      <c r="R9" s="19">
        <f t="shared" si="33"/>
        <v>0.39039986331033028</v>
      </c>
      <c r="S9" s="19">
        <f t="shared" si="2"/>
        <v>0.39978843665271163</v>
      </c>
      <c r="T9" s="19">
        <f t="shared" si="3"/>
        <v>0.41377041636137274</v>
      </c>
      <c r="U9" s="19">
        <f t="shared" si="4"/>
        <v>0.38580645694404997</v>
      </c>
      <c r="V9" s="19">
        <f t="shared" si="17"/>
        <v>-1.6236734286236287E-3</v>
      </c>
      <c r="W9" s="19">
        <f t="shared" si="17"/>
        <v>-1.5605653137284736E-2</v>
      </c>
      <c r="X9" s="19">
        <f t="shared" si="17"/>
        <v>1.2358306280038034E-2</v>
      </c>
      <c r="Y9" s="19">
        <f t="shared" si="18"/>
        <v>1.3981979708661108E-2</v>
      </c>
      <c r="Z9" s="19">
        <f t="shared" si="19"/>
        <v>1.3981979708661663E-2</v>
      </c>
      <c r="AA9" s="19">
        <f t="shared" si="5"/>
        <v>3.9978843665271162</v>
      </c>
      <c r="AB9" s="28">
        <v>3.5168461370935515E-21</v>
      </c>
      <c r="AC9" s="28">
        <f t="shared" si="6"/>
        <v>3.5168461370935514E-20</v>
      </c>
      <c r="AD9" s="32">
        <f t="shared" si="7"/>
        <v>-20.453846631760669</v>
      </c>
      <c r="AE9" s="32">
        <f t="shared" si="20"/>
        <v>-204.53846631760669</v>
      </c>
      <c r="AF9" s="18">
        <f>AVERAGE(E68:E73)</f>
        <v>3.9618566666666664</v>
      </c>
      <c r="AG9" s="19">
        <f>_xlfn.STDEV.S(E68:E73)/SQRT(3)</f>
        <v>4.7022453265477992E-5</v>
      </c>
      <c r="AH9" s="19">
        <f t="shared" si="8"/>
        <v>0.38970683550587687</v>
      </c>
      <c r="AI9" s="19">
        <f t="shared" si="34"/>
        <v>0.38710556766795401</v>
      </c>
      <c r="AJ9" s="19">
        <f t="shared" si="35"/>
        <v>0.39230810334379979</v>
      </c>
      <c r="AK9" s="19">
        <f t="shared" si="23"/>
        <v>0.38258419486335443</v>
      </c>
      <c r="AL9" s="19">
        <f t="shared" si="24"/>
        <v>0.36826688001662883</v>
      </c>
      <c r="AM9" s="19">
        <f t="shared" si="25"/>
        <v>0.39690150971007981</v>
      </c>
      <c r="AN9" s="19">
        <f t="shared" si="26"/>
        <v>1.5580568360733571E-2</v>
      </c>
      <c r="AO9" s="19">
        <f t="shared" si="26"/>
        <v>2.9897883207459175E-2</v>
      </c>
      <c r="AP9" s="19">
        <f t="shared" si="26"/>
        <v>1.2632535140081891E-3</v>
      </c>
      <c r="AQ9" s="19">
        <f t="shared" si="9"/>
        <v>1.4317314846725604E-2</v>
      </c>
      <c r="AR9" s="19">
        <f t="shared" si="27"/>
        <v>1.4317314846725382E-2</v>
      </c>
      <c r="AS9" s="19">
        <f t="shared" si="10"/>
        <v>3.8258419486335442</v>
      </c>
      <c r="AT9" s="28">
        <v>3.8956790869729392E-21</v>
      </c>
      <c r="AU9" s="28">
        <f t="shared" si="28"/>
        <v>3.8956790869729394E-20</v>
      </c>
      <c r="AV9" s="32">
        <f t="shared" si="29"/>
        <v>-20.409416826048329</v>
      </c>
      <c r="AW9" s="34">
        <f t="shared" si="30"/>
        <v>-204.09416826048329</v>
      </c>
      <c r="AX9" t="s">
        <v>15</v>
      </c>
      <c r="AY9" s="5">
        <v>4.3069999999999999E-5</v>
      </c>
      <c r="AZ9" s="48"/>
    </row>
    <row r="10" spans="1:53" x14ac:dyDescent="0.25">
      <c r="A10" s="3">
        <v>458</v>
      </c>
      <c r="B10" s="3">
        <v>260</v>
      </c>
      <c r="C10" s="3">
        <v>2</v>
      </c>
      <c r="D10" s="3"/>
      <c r="E10" s="3">
        <v>3.9614600000000002</v>
      </c>
      <c r="F10" s="6">
        <f>C74</f>
        <v>61.5</v>
      </c>
      <c r="G10" s="14">
        <f t="shared" si="0"/>
        <v>810.74235807860259</v>
      </c>
      <c r="H10" s="46">
        <f t="shared" si="31"/>
        <v>10</v>
      </c>
      <c r="I10" s="46">
        <f t="shared" si="11"/>
        <v>3.9621383333333329</v>
      </c>
      <c r="J10" s="19">
        <f t="shared" si="12"/>
        <v>0.19934167907272818</v>
      </c>
      <c r="K10" s="19">
        <f t="shared" si="1"/>
        <v>0.39190594711207671</v>
      </c>
      <c r="L10" s="19">
        <f t="shared" si="13"/>
        <v>1.9934167907272817</v>
      </c>
      <c r="M10" s="48">
        <v>0.40327989109200002</v>
      </c>
      <c r="N10" s="18">
        <f>AVERAGE(D74:D79)</f>
        <v>3.9622033333333331</v>
      </c>
      <c r="O10" s="19">
        <f>_xlfn.STDEV.S(D74:D79)/SQRT(3)</f>
        <v>2.0275875100993048E-5</v>
      </c>
      <c r="P10" s="19">
        <f t="shared" si="14"/>
        <v>0.39264234492329697</v>
      </c>
      <c r="Q10" s="19">
        <f t="shared" si="32"/>
        <v>0.39376400017782076</v>
      </c>
      <c r="R10" s="19">
        <f t="shared" si="33"/>
        <v>0.39152068966877318</v>
      </c>
      <c r="S10" s="19">
        <f t="shared" si="2"/>
        <v>0.3966681852864577</v>
      </c>
      <c r="T10" s="19">
        <f t="shared" si="3"/>
        <v>0.40270919850861708</v>
      </c>
      <c r="U10" s="19">
        <f t="shared" si="4"/>
        <v>0.39062717206429826</v>
      </c>
      <c r="V10" s="19">
        <f t="shared" si="17"/>
        <v>6.6117058055423228E-3</v>
      </c>
      <c r="W10" s="19">
        <f t="shared" si="17"/>
        <v>5.7069258338293682E-4</v>
      </c>
      <c r="X10" s="19">
        <f t="shared" si="17"/>
        <v>1.2652719027701764E-2</v>
      </c>
      <c r="Y10" s="19">
        <f t="shared" si="18"/>
        <v>6.041013222159386E-3</v>
      </c>
      <c r="Z10" s="19">
        <f t="shared" si="19"/>
        <v>6.0410132221594415E-3</v>
      </c>
      <c r="AA10" s="19">
        <f t="shared" si="5"/>
        <v>3.9666818528645771</v>
      </c>
      <c r="AB10" s="28">
        <v>4.0100061353392896E-21</v>
      </c>
      <c r="AC10" s="28">
        <f t="shared" si="6"/>
        <v>4.0100061353392896E-20</v>
      </c>
      <c r="AD10" s="32">
        <f t="shared" si="7"/>
        <v>-20.396854962905515</v>
      </c>
      <c r="AE10" s="32">
        <f t="shared" si="20"/>
        <v>-203.96854962905513</v>
      </c>
      <c r="AF10" s="18">
        <f>AVERAGE(E74:E79)</f>
        <v>3.9620733333333331</v>
      </c>
      <c r="AG10" s="19">
        <f>_xlfn.STDEV.S(E74:E79)/SQRT(3)</f>
        <v>1.6666666666627826E-5</v>
      </c>
      <c r="AH10" s="19">
        <f t="shared" si="8"/>
        <v>0.39096988898607887</v>
      </c>
      <c r="AI10" s="19">
        <f t="shared" si="34"/>
        <v>0.39004789404633267</v>
      </c>
      <c r="AJ10" s="19">
        <f t="shared" si="35"/>
        <v>0.39189188392582502</v>
      </c>
      <c r="AK10" s="19">
        <f t="shared" si="23"/>
        <v>0.38694404862291815</v>
      </c>
      <c r="AL10" s="19">
        <f t="shared" si="24"/>
        <v>0.38110269571553634</v>
      </c>
      <c r="AM10" s="19">
        <f t="shared" si="25"/>
        <v>0.39278540153029967</v>
      </c>
      <c r="AN10" s="19">
        <f t="shared" si="26"/>
        <v>1.6335842469081874E-2</v>
      </c>
      <c r="AO10" s="19">
        <f t="shared" si="26"/>
        <v>2.2177195376463676E-2</v>
      </c>
      <c r="AP10" s="19">
        <f t="shared" si="26"/>
        <v>1.0494489561700349E-2</v>
      </c>
      <c r="AQ10" s="19">
        <f t="shared" si="9"/>
        <v>5.8413529073818027E-3</v>
      </c>
      <c r="AR10" s="19">
        <f t="shared" si="27"/>
        <v>5.8413529073815251E-3</v>
      </c>
      <c r="AS10" s="19">
        <f t="shared" si="10"/>
        <v>3.8694404862291814</v>
      </c>
      <c r="AT10" s="28">
        <v>4.6544134465575065E-21</v>
      </c>
      <c r="AU10" s="28">
        <f t="shared" si="28"/>
        <v>4.6544134465575063E-20</v>
      </c>
      <c r="AV10" s="32">
        <f t="shared" si="29"/>
        <v>-20.33213504142245</v>
      </c>
      <c r="AW10" s="34">
        <f t="shared" si="30"/>
        <v>-203.3213504142245</v>
      </c>
      <c r="AX10" t="s">
        <v>16</v>
      </c>
      <c r="AY10" s="5">
        <v>7.7729999999999994E-2</v>
      </c>
      <c r="AZ10" s="48"/>
    </row>
    <row r="11" spans="1:53" x14ac:dyDescent="0.25">
      <c r="A11" s="3">
        <v>546</v>
      </c>
      <c r="B11" s="3">
        <v>340</v>
      </c>
      <c r="C11" s="3">
        <v>2</v>
      </c>
      <c r="D11" s="3"/>
      <c r="E11" s="3">
        <v>3.9615900000000002</v>
      </c>
      <c r="F11" s="6">
        <f>C80</f>
        <v>71.5</v>
      </c>
      <c r="G11" s="14">
        <f t="shared" si="0"/>
        <v>812.48908296943227</v>
      </c>
      <c r="H11" s="46">
        <f t="shared" si="31"/>
        <v>10</v>
      </c>
      <c r="I11" s="46">
        <f t="shared" si="11"/>
        <v>3.9622833333333336</v>
      </c>
      <c r="J11" s="19">
        <f t="shared" si="12"/>
        <v>0.20010443701081274</v>
      </c>
      <c r="K11" s="19">
        <f t="shared" si="1"/>
        <v>0.39303098559063449</v>
      </c>
      <c r="L11" s="19">
        <f t="shared" si="13"/>
        <v>2.0010443701081275</v>
      </c>
      <c r="M11" s="48">
        <v>0.406543957986923</v>
      </c>
      <c r="N11" s="18">
        <f>AVERAGE(D80:D85)</f>
        <v>3.9623600000000003</v>
      </c>
      <c r="O11" s="19">
        <f>_xlfn.STDEV.S(D80:D85)/SQRT(3)</f>
        <v>2.5166114784253648E-5</v>
      </c>
      <c r="P11" s="19">
        <f t="shared" si="14"/>
        <v>0.39369001282010918</v>
      </c>
      <c r="Q11" s="19">
        <f t="shared" si="32"/>
        <v>0.39508219464916128</v>
      </c>
      <c r="R11" s="19">
        <f t="shared" si="33"/>
        <v>0.39229783099105714</v>
      </c>
      <c r="S11" s="19">
        <f t="shared" si="2"/>
        <v>0.39843843991512395</v>
      </c>
      <c r="T11" s="19">
        <f t="shared" si="3"/>
        <v>0.40495730111664024</v>
      </c>
      <c r="U11" s="19">
        <f t="shared" si="4"/>
        <v>0.39191957871360822</v>
      </c>
      <c r="V11" s="19">
        <f t="shared" si="17"/>
        <v>8.1055180717990449E-3</v>
      </c>
      <c r="W11" s="19">
        <f t="shared" si="17"/>
        <v>1.5866568702827544E-3</v>
      </c>
      <c r="X11" s="19">
        <f t="shared" si="17"/>
        <v>1.462437927331478E-2</v>
      </c>
      <c r="Y11" s="19">
        <f t="shared" si="18"/>
        <v>6.5188612015162906E-3</v>
      </c>
      <c r="Z11" s="19">
        <f t="shared" si="19"/>
        <v>6.5188612015157354E-3</v>
      </c>
      <c r="AA11" s="19">
        <f t="shared" si="5"/>
        <v>3.9843843991512395</v>
      </c>
      <c r="AB11" s="28">
        <v>4.1850175796828514E-21</v>
      </c>
      <c r="AC11" s="28">
        <f t="shared" si="6"/>
        <v>4.1850175796828514E-20</v>
      </c>
      <c r="AD11" s="32">
        <f t="shared" si="7"/>
        <v>-20.378302713359318</v>
      </c>
      <c r="AE11" s="32">
        <f t="shared" si="20"/>
        <v>-203.78302713359318</v>
      </c>
      <c r="AF11" s="18">
        <f>AVERAGE(E80:E85)</f>
        <v>3.9622066666666669</v>
      </c>
      <c r="AG11" s="19">
        <f>_xlfn.STDEV.S(E80:E85)/SQRT(3)</f>
        <v>1.3333333333272654E-5</v>
      </c>
      <c r="AH11" s="19">
        <f t="shared" si="8"/>
        <v>0.39171737248390121</v>
      </c>
      <c r="AI11" s="19">
        <f t="shared" si="34"/>
        <v>0.39097977653210769</v>
      </c>
      <c r="AJ11" s="19">
        <f t="shared" si="35"/>
        <v>0.39245496843569472</v>
      </c>
      <c r="AK11" s="19">
        <f t="shared" si="23"/>
        <v>0.38696894538888615</v>
      </c>
      <c r="AL11" s="19">
        <f t="shared" si="24"/>
        <v>0.38110467006462873</v>
      </c>
      <c r="AM11" s="19">
        <f t="shared" si="25"/>
        <v>0.39283322071314386</v>
      </c>
      <c r="AN11" s="19">
        <f t="shared" si="26"/>
        <v>1.9575012598036845E-2</v>
      </c>
      <c r="AO11" s="19">
        <f t="shared" si="26"/>
        <v>2.5439287922294274E-2</v>
      </c>
      <c r="AP11" s="19">
        <f t="shared" si="26"/>
        <v>1.3710737273779139E-2</v>
      </c>
      <c r="AQ11" s="19">
        <f t="shared" si="9"/>
        <v>5.8642753242574286E-3</v>
      </c>
      <c r="AR11" s="19">
        <f t="shared" si="27"/>
        <v>5.8642753242577061E-3</v>
      </c>
      <c r="AS11" s="19">
        <f t="shared" si="10"/>
        <v>3.8696894538888618</v>
      </c>
      <c r="AT11" s="28">
        <v>4.9963685757899735E-21</v>
      </c>
      <c r="AU11" s="28">
        <f t="shared" si="28"/>
        <v>4.9963685757899733E-20</v>
      </c>
      <c r="AV11" s="32">
        <f t="shared" si="29"/>
        <v>-20.301345531761573</v>
      </c>
      <c r="AW11" s="34">
        <f t="shared" si="30"/>
        <v>-203.01345531761572</v>
      </c>
      <c r="AZ11" s="48"/>
    </row>
    <row r="12" spans="1:53" x14ac:dyDescent="0.25">
      <c r="A12" s="3">
        <v>556</v>
      </c>
      <c r="B12" s="3">
        <v>348</v>
      </c>
      <c r="C12" s="3">
        <v>2</v>
      </c>
      <c r="D12" s="3"/>
      <c r="E12" s="3">
        <v>3.96163</v>
      </c>
      <c r="F12" s="6">
        <f>C86</f>
        <v>81.5</v>
      </c>
      <c r="G12" s="14">
        <f t="shared" si="0"/>
        <v>814.23580786026196</v>
      </c>
      <c r="H12" s="46">
        <f t="shared" si="31"/>
        <v>10</v>
      </c>
      <c r="I12" s="46">
        <f t="shared" si="11"/>
        <v>3.9624783333333333</v>
      </c>
      <c r="J12" s="19">
        <f t="shared" si="12"/>
        <v>0.20364368467670885</v>
      </c>
      <c r="K12" s="19">
        <f t="shared" si="1"/>
        <v>0.39484637581128634</v>
      </c>
      <c r="L12" s="19">
        <f t="shared" si="13"/>
        <v>2.0364368467670886</v>
      </c>
      <c r="M12" s="48">
        <v>0.40981380130708001</v>
      </c>
      <c r="N12" s="18">
        <f>AVERAGE(D86:D91)</f>
        <v>3.9625900000000001</v>
      </c>
      <c r="O12" s="19">
        <f>_xlfn.STDEV.S(D86:D91)/SQRT(3)</f>
        <v>4.5092497528294565E-5</v>
      </c>
      <c r="P12" s="19">
        <f t="shared" si="14"/>
        <v>0.39568111739944406</v>
      </c>
      <c r="Q12" s="19">
        <f t="shared" si="32"/>
        <v>0.39817562067194651</v>
      </c>
      <c r="R12" s="19">
        <f t="shared" si="33"/>
        <v>0.39318661412694156</v>
      </c>
      <c r="S12" s="19">
        <f t="shared" si="2"/>
        <v>0.40259730469000821</v>
      </c>
      <c r="T12" s="19">
        <f t="shared" si="3"/>
        <v>0.41420355664398184</v>
      </c>
      <c r="U12" s="19">
        <f t="shared" si="4"/>
        <v>0.39099105273603452</v>
      </c>
      <c r="V12" s="19">
        <f t="shared" si="17"/>
        <v>7.2164966170717992E-3</v>
      </c>
      <c r="W12" s="19">
        <f t="shared" si="17"/>
        <v>-4.3897553369018349E-3</v>
      </c>
      <c r="X12" s="19">
        <f t="shared" si="17"/>
        <v>1.8822748571045489E-2</v>
      </c>
      <c r="Y12" s="19">
        <f t="shared" si="18"/>
        <v>1.1606251953973634E-2</v>
      </c>
      <c r="Z12" s="19">
        <f t="shared" si="19"/>
        <v>1.160625195397369E-2</v>
      </c>
      <c r="AA12" s="19">
        <f t="shared" si="5"/>
        <v>4.0259730469000825</v>
      </c>
      <c r="AB12" s="28">
        <v>4.3265429429704486E-21</v>
      </c>
      <c r="AC12" s="28">
        <f t="shared" si="6"/>
        <v>4.3265429429704485E-20</v>
      </c>
      <c r="AD12" s="32">
        <f t="shared" si="7"/>
        <v>-20.36385898135088</v>
      </c>
      <c r="AE12" s="32">
        <f t="shared" si="20"/>
        <v>-203.63858981350882</v>
      </c>
      <c r="AF12" s="18">
        <f>AVERAGE(E86:E91)</f>
        <v>3.9623666666666666</v>
      </c>
      <c r="AG12" s="19">
        <f>_xlfn.STDEV.S(E86:E91)/SQRT(3)</f>
        <v>2.3333333333338171E-5</v>
      </c>
      <c r="AH12" s="19">
        <f t="shared" si="8"/>
        <v>0.392807923866272</v>
      </c>
      <c r="AI12" s="19">
        <f t="shared" si="34"/>
        <v>0.39151713095062618</v>
      </c>
      <c r="AJ12" s="19">
        <f t="shared" si="35"/>
        <v>0.39409871678191777</v>
      </c>
      <c r="AK12" s="19">
        <f t="shared" si="23"/>
        <v>0.38589173657570786</v>
      </c>
      <c r="AL12" s="19">
        <f t="shared" si="24"/>
        <v>0.37548919497859085</v>
      </c>
      <c r="AM12" s="19">
        <f t="shared" si="25"/>
        <v>0.39629427817282481</v>
      </c>
      <c r="AN12" s="19">
        <f t="shared" si="26"/>
        <v>2.392206473137215E-2</v>
      </c>
      <c r="AO12" s="19">
        <f t="shared" si="26"/>
        <v>3.432460632848916E-2</v>
      </c>
      <c r="AP12" s="19">
        <f t="shared" si="26"/>
        <v>1.3519523134255196E-2</v>
      </c>
      <c r="AQ12" s="19">
        <f t="shared" si="9"/>
        <v>1.040254159711701E-2</v>
      </c>
      <c r="AR12" s="19">
        <f t="shared" si="27"/>
        <v>1.0402541597116954E-2</v>
      </c>
      <c r="AS12" s="19">
        <f t="shared" si="10"/>
        <v>3.8589173657570788</v>
      </c>
      <c r="AT12" s="28">
        <v>5.1743029213518607E-21</v>
      </c>
      <c r="AU12" s="28">
        <f t="shared" si="28"/>
        <v>5.1743029213518606E-20</v>
      </c>
      <c r="AV12" s="32">
        <f t="shared" si="29"/>
        <v>-20.28614814979408</v>
      </c>
      <c r="AW12" s="34">
        <f t="shared" si="30"/>
        <v>-202.86148149794082</v>
      </c>
      <c r="AX12" t="s">
        <v>17</v>
      </c>
      <c r="AY12" s="7" t="s">
        <v>13</v>
      </c>
      <c r="AZ12" s="48"/>
      <c r="BA12" s="7"/>
    </row>
    <row r="13" spans="1:53" x14ac:dyDescent="0.25">
      <c r="A13" s="3">
        <v>566</v>
      </c>
      <c r="B13" s="3">
        <v>356</v>
      </c>
      <c r="C13" s="3">
        <v>2</v>
      </c>
      <c r="D13" s="3"/>
      <c r="E13" s="3">
        <v>3.9616699999999998</v>
      </c>
      <c r="F13" s="6">
        <f>C92</f>
        <v>91.5</v>
      </c>
      <c r="G13" s="14">
        <v>817</v>
      </c>
      <c r="H13" s="46">
        <f t="shared" si="31"/>
        <v>12.5</v>
      </c>
      <c r="I13" s="46">
        <f t="shared" si="11"/>
        <v>3.962791666666666</v>
      </c>
      <c r="J13" s="19">
        <f t="shared" si="12"/>
        <v>0.20509790518245138</v>
      </c>
      <c r="K13" s="19">
        <f t="shared" si="1"/>
        <v>0.39656179948587039</v>
      </c>
      <c r="L13" s="19">
        <f t="shared" si="13"/>
        <v>2.5637238147806425</v>
      </c>
      <c r="M13" s="48">
        <v>0.41306967645294801</v>
      </c>
      <c r="N13" s="18">
        <f>AVERAGE(D92:D97)</f>
        <v>3.9629233333333329</v>
      </c>
      <c r="O13" s="19">
        <f>_xlfn.STDEV.S(D92:D97)/SQRT(3)</f>
        <v>3.382963855028836E-5</v>
      </c>
      <c r="P13" s="19">
        <f t="shared" si="14"/>
        <v>0.39843783395514115</v>
      </c>
      <c r="Q13" s="19">
        <f t="shared" si="32"/>
        <v>0.40030927928855653</v>
      </c>
      <c r="R13" s="19">
        <f t="shared" si="33"/>
        <v>0.39656638862172577</v>
      </c>
      <c r="S13" s="19">
        <f t="shared" si="2"/>
        <v>0.40659274135744183</v>
      </c>
      <c r="T13" s="19">
        <f t="shared" si="3"/>
        <v>0.41835071776720345</v>
      </c>
      <c r="U13" s="19">
        <f t="shared" si="4"/>
        <v>0.39483476494768022</v>
      </c>
      <c r="V13" s="19">
        <f t="shared" si="17"/>
        <v>6.4769350955061755E-3</v>
      </c>
      <c r="W13" s="19">
        <f t="shared" si="17"/>
        <v>-5.2810413142554413E-3</v>
      </c>
      <c r="X13" s="19">
        <f t="shared" si="17"/>
        <v>1.8234911505267792E-2</v>
      </c>
      <c r="Y13" s="19">
        <f t="shared" si="18"/>
        <v>1.1757976409761617E-2</v>
      </c>
      <c r="Z13" s="19">
        <f t="shared" si="19"/>
        <v>1.1757976409761617E-2</v>
      </c>
      <c r="AA13" s="19">
        <f t="shared" si="5"/>
        <v>5.082409266968023</v>
      </c>
      <c r="AB13" s="28">
        <v>4.5773700233694413E-21</v>
      </c>
      <c r="AC13" s="28">
        <f t="shared" si="6"/>
        <v>5.7217125292118015E-20</v>
      </c>
      <c r="AD13" s="32">
        <f t="shared" si="7"/>
        <v>-20.33938397885256</v>
      </c>
      <c r="AE13" s="32">
        <f t="shared" si="20"/>
        <v>-254.24229973565699</v>
      </c>
      <c r="AF13" s="18">
        <f>AVERAGE(E92:E97)</f>
        <v>3.9626599999999996</v>
      </c>
      <c r="AG13" s="19">
        <f>_xlfn.STDEV.S(E92:E97)/SQRT(3)</f>
        <v>4.0414518843245551E-5</v>
      </c>
      <c r="AH13" s="19">
        <f t="shared" si="8"/>
        <v>0.39505003859513493</v>
      </c>
      <c r="AI13" s="19">
        <f t="shared" si="34"/>
        <v>0.39281431968318398</v>
      </c>
      <c r="AJ13" s="19">
        <f t="shared" si="35"/>
        <v>0.39728575750708589</v>
      </c>
      <c r="AK13" s="19">
        <f t="shared" si="23"/>
        <v>0.38689513119283425</v>
      </c>
      <c r="AL13" s="19">
        <f t="shared" si="24"/>
        <v>0.37477288120453733</v>
      </c>
      <c r="AM13" s="19">
        <f t="shared" si="25"/>
        <v>0.39901738118113117</v>
      </c>
      <c r="AN13" s="19">
        <f t="shared" si="26"/>
        <v>2.6174545260113757E-2</v>
      </c>
      <c r="AO13" s="19">
        <f t="shared" si="26"/>
        <v>3.8296795248410676E-2</v>
      </c>
      <c r="AP13" s="19">
        <f t="shared" si="26"/>
        <v>1.4052295271816839E-2</v>
      </c>
      <c r="AQ13" s="19">
        <f t="shared" si="9"/>
        <v>1.2122249988296918E-2</v>
      </c>
      <c r="AR13" s="19">
        <f t="shared" si="27"/>
        <v>1.2122249988296918E-2</v>
      </c>
      <c r="AS13" s="19">
        <f t="shared" si="10"/>
        <v>4.8361891399104282</v>
      </c>
      <c r="AT13" s="28">
        <v>5.1336287045397884E-21</v>
      </c>
      <c r="AU13" s="28">
        <f t="shared" si="28"/>
        <v>6.4170358806747355E-20</v>
      </c>
      <c r="AV13" s="32">
        <f t="shared" si="29"/>
        <v>-20.289575545364759</v>
      </c>
      <c r="AW13" s="34">
        <f t="shared" si="30"/>
        <v>-253.6196943170595</v>
      </c>
      <c r="AX13" s="10" t="s">
        <v>18</v>
      </c>
      <c r="AY13" s="5">
        <v>-80.5</v>
      </c>
      <c r="AZ13" s="48"/>
      <c r="BA13" s="7"/>
    </row>
    <row r="14" spans="1:53" x14ac:dyDescent="0.25">
      <c r="A14" s="3">
        <v>452</v>
      </c>
      <c r="B14" s="3">
        <v>254</v>
      </c>
      <c r="C14" s="3">
        <v>4</v>
      </c>
      <c r="D14" s="3">
        <v>3.96184</v>
      </c>
      <c r="E14" s="3"/>
      <c r="F14" s="6">
        <f>C98</f>
        <v>106.5</v>
      </c>
      <c r="G14" s="14">
        <f>IF(F14&lt;$AX$4,$AY$3+F14/$AX$4*($AY$4-$AY$3),$AY$4-($AY$5-$AY$4)+F14/$AX$5*2*($AY$5-$AY$4))</f>
        <v>818.60262008733628</v>
      </c>
      <c r="H14" s="46">
        <f t="shared" si="31"/>
        <v>8.5</v>
      </c>
      <c r="I14" s="46">
        <f t="shared" si="11"/>
        <v>3.9631966666666667</v>
      </c>
      <c r="J14" s="19">
        <f t="shared" si="12"/>
        <v>0.20381922090189933</v>
      </c>
      <c r="K14" s="19">
        <f t="shared" si="1"/>
        <v>0.40152726943057193</v>
      </c>
      <c r="L14" s="19">
        <f t="shared" si="13"/>
        <v>1.7324633776661442</v>
      </c>
      <c r="M14" s="48">
        <v>0.41797885478782998</v>
      </c>
      <c r="N14" s="18">
        <f>AVERAGE(D98:D103)</f>
        <v>3.9632966666666665</v>
      </c>
      <c r="O14" s="19">
        <f>_xlfn.STDEV.S(D98:D103)/SQRT(3)</f>
        <v>2.3333333333338171E-5</v>
      </c>
      <c r="P14" s="19">
        <f t="shared" si="14"/>
        <v>0.40235277652778989</v>
      </c>
      <c r="Q14" s="19">
        <f t="shared" si="32"/>
        <v>0.40364356944343571</v>
      </c>
      <c r="R14" s="19">
        <f t="shared" si="33"/>
        <v>0.40106198361214412</v>
      </c>
      <c r="S14" s="19">
        <f t="shared" si="2"/>
        <v>0.40854637708649971</v>
      </c>
      <c r="T14" s="19">
        <f t="shared" si="3"/>
        <v>0.41383204236250848</v>
      </c>
      <c r="U14" s="19">
        <f t="shared" si="4"/>
        <v>0.40326071181049128</v>
      </c>
      <c r="V14" s="19">
        <f t="shared" si="17"/>
        <v>9.4324777013302663E-3</v>
      </c>
      <c r="W14" s="19">
        <f t="shared" si="17"/>
        <v>4.1468124253215E-3</v>
      </c>
      <c r="X14" s="19">
        <f t="shared" si="17"/>
        <v>1.47181429773387E-2</v>
      </c>
      <c r="Y14" s="19">
        <f t="shared" si="18"/>
        <v>5.2856652760087663E-3</v>
      </c>
      <c r="Z14" s="19">
        <f t="shared" si="19"/>
        <v>5.2856652760084333E-3</v>
      </c>
      <c r="AA14" s="19">
        <f t="shared" si="5"/>
        <v>3.4726442052352477</v>
      </c>
      <c r="AB14" s="28">
        <v>4.724875201084098E-21</v>
      </c>
      <c r="AC14" s="28">
        <f t="shared" si="6"/>
        <v>4.0161439209214832E-20</v>
      </c>
      <c r="AD14" s="32">
        <f t="shared" si="7"/>
        <v>-20.325609658095736</v>
      </c>
      <c r="AE14" s="32">
        <f t="shared" si="20"/>
        <v>-172.76768209381376</v>
      </c>
      <c r="AF14" s="18">
        <f>AVERAGE(E98:E103)</f>
        <v>3.9630966666666665</v>
      </c>
      <c r="AG14" s="19">
        <f>_xlfn.STDEV.S(E98:E103)/SQRT(3)</f>
        <v>6.6666666667103422E-6</v>
      </c>
      <c r="AH14" s="19">
        <f t="shared" si="8"/>
        <v>0.39977976739360777</v>
      </c>
      <c r="AI14" s="19">
        <f t="shared" si="34"/>
        <v>0.39941096941770815</v>
      </c>
      <c r="AJ14" s="19">
        <f t="shared" si="35"/>
        <v>0.40014856536950738</v>
      </c>
      <c r="AK14" s="19">
        <f t="shared" si="23"/>
        <v>0.39358616683489794</v>
      </c>
      <c r="AL14" s="19">
        <f t="shared" si="24"/>
        <v>0.38922249649863538</v>
      </c>
      <c r="AM14" s="19">
        <f t="shared" si="25"/>
        <v>0.3979498371711605</v>
      </c>
      <c r="AN14" s="19">
        <f t="shared" si="26"/>
        <v>2.4392687952932035E-2</v>
      </c>
      <c r="AO14" s="19">
        <f t="shared" si="26"/>
        <v>2.8756358289194595E-2</v>
      </c>
      <c r="AP14" s="19">
        <f t="shared" si="26"/>
        <v>2.0029017616669476E-2</v>
      </c>
      <c r="AQ14" s="19">
        <f t="shared" si="9"/>
        <v>4.3636703362625595E-3</v>
      </c>
      <c r="AR14" s="19">
        <f t="shared" si="27"/>
        <v>4.3636703362625595E-3</v>
      </c>
      <c r="AS14" s="19">
        <f t="shared" si="10"/>
        <v>3.3454824180966325</v>
      </c>
      <c r="AT14" s="28">
        <v>5.9744640794030947E-21</v>
      </c>
      <c r="AU14" s="28">
        <f t="shared" si="28"/>
        <v>5.0782944674926306E-20</v>
      </c>
      <c r="AV14" s="32">
        <f t="shared" si="29"/>
        <v>-20.223701045659592</v>
      </c>
      <c r="AW14" s="34">
        <f t="shared" si="30"/>
        <v>-171.90145888810653</v>
      </c>
      <c r="AX14" s="10" t="s">
        <v>19</v>
      </c>
      <c r="AY14" s="5">
        <v>-50.1</v>
      </c>
      <c r="AZ14" s="48"/>
      <c r="BA14" s="7"/>
    </row>
    <row r="15" spans="1:53" x14ac:dyDescent="0.25">
      <c r="A15" s="3">
        <v>462</v>
      </c>
      <c r="B15" s="3">
        <v>262</v>
      </c>
      <c r="C15" s="3">
        <v>4</v>
      </c>
      <c r="D15" s="3">
        <v>3.9618699999999998</v>
      </c>
      <c r="E15" s="3"/>
      <c r="F15" s="6">
        <f>C104</f>
        <v>108.5</v>
      </c>
      <c r="G15" s="14">
        <f>IF(F15&lt;$AX$4,$AY$3+F15/$AX$4*($AY$4-$AY$3),$AY$4-($AY$5-$AY$4)+F15/$AX$5*2*($AY$5-$AY$4))</f>
        <v>818.95196506550224</v>
      </c>
      <c r="H15" s="46">
        <f t="shared" si="31"/>
        <v>2</v>
      </c>
      <c r="I15" s="46">
        <f t="shared" si="11"/>
        <v>3.9632266666666665</v>
      </c>
      <c r="J15" s="19">
        <f t="shared" si="12"/>
        <v>0.20357679576662144</v>
      </c>
      <c r="K15" s="19">
        <f t="shared" si="1"/>
        <v>0.4010152964936019</v>
      </c>
      <c r="L15" s="19">
        <f t="shared" si="13"/>
        <v>0.40715359153324288</v>
      </c>
      <c r="M15" s="48">
        <v>0.41863511087111299</v>
      </c>
      <c r="N15" s="18">
        <f>AVERAGE(D104:D109)</f>
        <v>3.9632933333333331</v>
      </c>
      <c r="O15" s="19">
        <f>_xlfn.STDEV.S(D104:D109)/SQRT(3)</f>
        <v>1.2018504251481671E-5</v>
      </c>
      <c r="P15" s="19">
        <f t="shared" si="14"/>
        <v>0.40211632185722573</v>
      </c>
      <c r="Q15" s="19">
        <f t="shared" si="32"/>
        <v>0.40278118186341672</v>
      </c>
      <c r="R15" s="19">
        <f t="shared" si="33"/>
        <v>0.4014514618510347</v>
      </c>
      <c r="S15" s="19">
        <f t="shared" si="2"/>
        <v>0.40624538889636569</v>
      </c>
      <c r="T15" s="19">
        <f t="shared" si="3"/>
        <v>0.41128265857238283</v>
      </c>
      <c r="U15" s="19">
        <f t="shared" si="4"/>
        <v>0.40120811922034827</v>
      </c>
      <c r="V15" s="19">
        <f t="shared" si="17"/>
        <v>1.2389721974747303E-2</v>
      </c>
      <c r="W15" s="19">
        <f t="shared" si="17"/>
        <v>7.352452298730161E-3</v>
      </c>
      <c r="X15" s="19">
        <f t="shared" si="17"/>
        <v>1.7426991650764723E-2</v>
      </c>
      <c r="Y15" s="19">
        <f t="shared" si="18"/>
        <v>5.037269676017142E-3</v>
      </c>
      <c r="Z15" s="19">
        <f t="shared" si="19"/>
        <v>5.0372696760174196E-3</v>
      </c>
      <c r="AA15" s="19">
        <f t="shared" si="5"/>
        <v>0.81249077779273138</v>
      </c>
      <c r="AB15" s="28">
        <v>4.9599465493612322E-21</v>
      </c>
      <c r="AC15" s="28">
        <f t="shared" si="6"/>
        <v>9.9198930987224644E-21</v>
      </c>
      <c r="AD15" s="32">
        <f t="shared" si="7"/>
        <v>-20.30452300363935</v>
      </c>
      <c r="AE15" s="32">
        <f t="shared" si="20"/>
        <v>-40.6090460072787</v>
      </c>
      <c r="AF15" s="18">
        <f>AVERAGE(E104:E109)</f>
        <v>3.9631599999999998</v>
      </c>
      <c r="AG15" s="19">
        <f>_xlfn.STDEV.S(E104:E109)/SQRT(3)</f>
        <v>2.081665999465548E-5</v>
      </c>
      <c r="AH15" s="19">
        <f t="shared" si="8"/>
        <v>0.40040098243443761</v>
      </c>
      <c r="AI15" s="19">
        <f t="shared" si="34"/>
        <v>0.39924941112378692</v>
      </c>
      <c r="AJ15" s="19">
        <f t="shared" si="35"/>
        <v>0.40155255374508836</v>
      </c>
      <c r="AK15" s="19">
        <f t="shared" si="23"/>
        <v>0.39627191539529766</v>
      </c>
      <c r="AL15" s="19">
        <f t="shared" si="24"/>
        <v>0.39074793441482103</v>
      </c>
      <c r="AM15" s="19">
        <f t="shared" si="25"/>
        <v>0.40179589637577456</v>
      </c>
      <c r="AN15" s="19">
        <f t="shared" si="26"/>
        <v>2.2363195475815334E-2</v>
      </c>
      <c r="AO15" s="19">
        <f t="shared" si="26"/>
        <v>2.7887176456291962E-2</v>
      </c>
      <c r="AP15" s="19">
        <f t="shared" si="26"/>
        <v>1.6839214495338428E-2</v>
      </c>
      <c r="AQ15" s="19">
        <f t="shared" si="9"/>
        <v>5.5239809804766282E-3</v>
      </c>
      <c r="AR15" s="19">
        <f t="shared" si="27"/>
        <v>5.5239809804769058E-3</v>
      </c>
      <c r="AS15" s="19">
        <f t="shared" si="10"/>
        <v>0.79254383079059532</v>
      </c>
      <c r="AT15" s="28">
        <v>5.9755817779670342E-21</v>
      </c>
      <c r="AU15" s="28">
        <f t="shared" si="28"/>
        <v>1.1951163555934068E-20</v>
      </c>
      <c r="AV15" s="32">
        <f t="shared" si="29"/>
        <v>-20.223619805750396</v>
      </c>
      <c r="AW15" s="34">
        <f t="shared" si="30"/>
        <v>-40.447239611500791</v>
      </c>
      <c r="AX15" s="10" t="s">
        <v>20</v>
      </c>
      <c r="AY15" s="5">
        <v>101.39999999999999</v>
      </c>
      <c r="AZ15" s="48"/>
      <c r="BA15" s="7"/>
    </row>
    <row r="16" spans="1:53" x14ac:dyDescent="0.25">
      <c r="A16" s="3">
        <v>442</v>
      </c>
      <c r="B16" s="3">
        <v>246</v>
      </c>
      <c r="C16" s="3">
        <v>4</v>
      </c>
      <c r="D16" s="3">
        <v>3.9618799999999998</v>
      </c>
      <c r="E16" s="3"/>
      <c r="F16" s="6">
        <f>C110</f>
        <v>110.5</v>
      </c>
      <c r="G16" s="14">
        <f>IF(F16&lt;$AX$4,$AY$3+F16/$AX$4*($AY$4-$AY$3),$AY$4-($AY$5-$AY$4)+F16/$AX$5*2*($AY$5-$AY$4))</f>
        <v>819.30131004366808</v>
      </c>
      <c r="H16" s="46">
        <f t="shared" si="31"/>
        <v>2</v>
      </c>
      <c r="I16" s="46">
        <f t="shared" si="11"/>
        <v>3.96326</v>
      </c>
      <c r="J16" s="19">
        <f t="shared" si="12"/>
        <v>0.2031829004678628</v>
      </c>
      <c r="K16" s="19">
        <f t="shared" si="1"/>
        <v>0.40149391581653726</v>
      </c>
      <c r="L16" s="19">
        <f t="shared" si="13"/>
        <v>0.40636580093572561</v>
      </c>
      <c r="M16" s="48">
        <v>0.41929144712383098</v>
      </c>
      <c r="N16" s="18">
        <f>AVERAGE(D110:D115)</f>
        <v>3.9633500000000002</v>
      </c>
      <c r="O16" s="19">
        <f>_xlfn.STDEV.S(D110:D115)/SQRT(3)</f>
        <v>1.1547005383739966E-5</v>
      </c>
      <c r="P16" s="19">
        <f t="shared" si="14"/>
        <v>0.4026517699269212</v>
      </c>
      <c r="Q16" s="19">
        <f t="shared" si="32"/>
        <v>0.4032905467589023</v>
      </c>
      <c r="R16" s="19">
        <f t="shared" si="33"/>
        <v>0.40201299309494015</v>
      </c>
      <c r="S16" s="19">
        <f t="shared" si="2"/>
        <v>0.40822601042976958</v>
      </c>
      <c r="T16" s="19">
        <f t="shared" si="3"/>
        <v>0.41194004143857399</v>
      </c>
      <c r="U16" s="19">
        <f t="shared" si="4"/>
        <v>0.40451197942096551</v>
      </c>
      <c r="V16" s="19">
        <f t="shared" si="17"/>
        <v>1.1065436694061404E-2</v>
      </c>
      <c r="W16" s="19">
        <f t="shared" si="17"/>
        <v>7.3514056852569953E-3</v>
      </c>
      <c r="X16" s="19">
        <f t="shared" si="17"/>
        <v>1.4779467702865479E-2</v>
      </c>
      <c r="Y16" s="19">
        <f t="shared" si="18"/>
        <v>3.7140310088044082E-3</v>
      </c>
      <c r="Z16" s="19">
        <f t="shared" si="19"/>
        <v>3.7140310088040751E-3</v>
      </c>
      <c r="AA16" s="19">
        <f t="shared" si="5"/>
        <v>0.81645202085953916</v>
      </c>
      <c r="AB16" s="28">
        <v>4.7896710346265181E-21</v>
      </c>
      <c r="AC16" s="28">
        <f t="shared" si="6"/>
        <v>9.5793420692530361E-21</v>
      </c>
      <c r="AD16" s="32">
        <f t="shared" si="7"/>
        <v>-20.319694313882426</v>
      </c>
      <c r="AE16" s="32">
        <f t="shared" si="20"/>
        <v>-40.639388627764852</v>
      </c>
      <c r="AF16" s="18">
        <f>AVERAGE(E110:E115)</f>
        <v>3.9631699999999999</v>
      </c>
      <c r="AG16" s="19">
        <f>_xlfn.STDEV.S(E110:E115)/SQRT(3)</f>
        <v>1.1547005383739966E-5</v>
      </c>
      <c r="AH16" s="19">
        <f t="shared" si="8"/>
        <v>0.40033606170615327</v>
      </c>
      <c r="AI16" s="19">
        <f t="shared" si="34"/>
        <v>0.39969728487417222</v>
      </c>
      <c r="AJ16" s="19">
        <f t="shared" si="35"/>
        <v>0.40097483853813437</v>
      </c>
      <c r="AK16" s="19">
        <f t="shared" si="23"/>
        <v>0.39476182120330461</v>
      </c>
      <c r="AL16" s="19">
        <f t="shared" si="24"/>
        <v>0.39104779019450053</v>
      </c>
      <c r="AM16" s="19">
        <f t="shared" si="25"/>
        <v>0.39847585221210902</v>
      </c>
      <c r="AN16" s="19">
        <f t="shared" si="26"/>
        <v>2.4529625920526377E-2</v>
      </c>
      <c r="AO16" s="19">
        <f t="shared" si="26"/>
        <v>2.8243656929330452E-2</v>
      </c>
      <c r="AP16" s="19">
        <f t="shared" si="26"/>
        <v>2.0815594911721969E-2</v>
      </c>
      <c r="AQ16" s="19">
        <f t="shared" si="9"/>
        <v>3.7140310088040751E-3</v>
      </c>
      <c r="AR16" s="19">
        <f t="shared" si="27"/>
        <v>3.7140310088044082E-3</v>
      </c>
      <c r="AS16" s="19">
        <f t="shared" si="10"/>
        <v>0.78952364240660922</v>
      </c>
      <c r="AT16" s="28">
        <v>6.1746257592608853E-21</v>
      </c>
      <c r="AU16" s="28">
        <f t="shared" si="28"/>
        <v>1.2349251518521771E-20</v>
      </c>
      <c r="AV16" s="32">
        <f t="shared" si="29"/>
        <v>-20.209389359625099</v>
      </c>
      <c r="AW16" s="34">
        <f t="shared" si="30"/>
        <v>-40.418778719250199</v>
      </c>
      <c r="AX16" s="10" t="s">
        <v>21</v>
      </c>
      <c r="AY16" s="5">
        <v>-6</v>
      </c>
      <c r="AZ16" s="48"/>
      <c r="BA16" s="7"/>
    </row>
    <row r="17" spans="1:52" ht="15.75" thickBot="1" x14ac:dyDescent="0.3">
      <c r="A17" s="3">
        <v>550</v>
      </c>
      <c r="B17" s="3">
        <v>342</v>
      </c>
      <c r="C17" s="3">
        <v>4</v>
      </c>
      <c r="D17" s="3">
        <v>3.9620099999999998</v>
      </c>
      <c r="E17" s="3"/>
      <c r="F17" s="15">
        <f>C116</f>
        <v>112.5</v>
      </c>
      <c r="G17" s="16">
        <f>IF(F17&lt;$AX$4,$AY$3+F17/$AX$4*($AY$4-$AY$3),$AY$4-($AY$5-$AY$4)+F17/$AX$5*2*($AY$5-$AY$4))</f>
        <v>819.65065502183404</v>
      </c>
      <c r="H17" s="47">
        <v>3</v>
      </c>
      <c r="I17" s="46">
        <f t="shared" si="11"/>
        <v>3.9632916666666667</v>
      </c>
      <c r="J17" s="19">
        <f t="shared" si="12"/>
        <v>0.20428003855373025</v>
      </c>
      <c r="K17" s="19">
        <f t="shared" si="1"/>
        <v>0.40201699777624694</v>
      </c>
      <c r="L17" s="19">
        <f t="shared" si="13"/>
        <v>0.61284011566119079</v>
      </c>
      <c r="M17" s="49">
        <v>0.419947855376752</v>
      </c>
      <c r="N17" s="20">
        <f>AVERAGE(D116:D121)</f>
        <v>3.9634400000000003</v>
      </c>
      <c r="O17" s="19">
        <f>_xlfn.STDEV.S(D116:D121)/SQRT(3)</f>
        <v>1.9999999999982997E-5</v>
      </c>
      <c r="P17" s="19">
        <f t="shared" si="14"/>
        <v>0.40361605285231078</v>
      </c>
      <c r="Q17" s="19">
        <f t="shared" si="32"/>
        <v>0.40472244678000963</v>
      </c>
      <c r="R17" s="19">
        <f t="shared" si="33"/>
        <v>0.40250965892461193</v>
      </c>
      <c r="S17" s="19">
        <f t="shared" si="2"/>
        <v>0.41280322701440308</v>
      </c>
      <c r="T17" s="19">
        <f t="shared" si="3"/>
        <v>0.41774725126955281</v>
      </c>
      <c r="U17" s="19">
        <f t="shared" si="4"/>
        <v>0.40785920275925358</v>
      </c>
      <c r="V17" s="21">
        <f t="shared" si="17"/>
        <v>7.1446283623489149E-3</v>
      </c>
      <c r="W17" s="19">
        <f t="shared" si="17"/>
        <v>2.2006041071991889E-3</v>
      </c>
      <c r="X17" s="19">
        <f t="shared" si="17"/>
        <v>1.2088652617498419E-2</v>
      </c>
      <c r="Y17" s="19">
        <f t="shared" si="18"/>
        <v>4.944024255149726E-3</v>
      </c>
      <c r="Z17" s="19">
        <f t="shared" si="19"/>
        <v>4.9440242551495039E-3</v>
      </c>
      <c r="AA17" s="21">
        <f t="shared" si="5"/>
        <v>1.2384096810432093</v>
      </c>
      <c r="AB17" s="29">
        <v>4.5150371281638269E-21</v>
      </c>
      <c r="AC17" s="29">
        <f t="shared" si="6"/>
        <v>1.3545111384491481E-20</v>
      </c>
      <c r="AD17" s="33">
        <f t="shared" si="7"/>
        <v>-20.345338674034778</v>
      </c>
      <c r="AE17" s="33">
        <f t="shared" si="20"/>
        <v>-61.036016022104334</v>
      </c>
      <c r="AF17" s="20">
        <f>AVERAGE(E116:E121)</f>
        <v>3.9631433333333335</v>
      </c>
      <c r="AG17" s="19">
        <f>_xlfn.STDEV.S(E116:E121)/SQRT(3)</f>
        <v>8.819171036799869E-6</v>
      </c>
      <c r="AH17" s="21">
        <f t="shared" si="8"/>
        <v>0.39979942263660473</v>
      </c>
      <c r="AI17" s="19">
        <f t="shared" si="34"/>
        <v>0.39931154877248426</v>
      </c>
      <c r="AJ17" s="19">
        <f t="shared" si="35"/>
        <v>0.40028729650072514</v>
      </c>
      <c r="AK17" s="19">
        <f t="shared" si="23"/>
        <v>0.39061224847451215</v>
      </c>
      <c r="AL17" s="19">
        <f t="shared" si="24"/>
        <v>0.38628674428294107</v>
      </c>
      <c r="AM17" s="19">
        <f t="shared" si="25"/>
        <v>0.39493775266608322</v>
      </c>
      <c r="AN17" s="21">
        <f t="shared" si="26"/>
        <v>2.9335606902239852E-2</v>
      </c>
      <c r="AO17" s="19">
        <f t="shared" si="26"/>
        <v>3.3661111093810925E-2</v>
      </c>
      <c r="AP17" s="19">
        <f t="shared" si="26"/>
        <v>2.501010271066878E-2</v>
      </c>
      <c r="AQ17" s="19">
        <f t="shared" si="9"/>
        <v>4.3255041915710724E-3</v>
      </c>
      <c r="AR17" s="19">
        <f t="shared" si="27"/>
        <v>4.3255041915710724E-3</v>
      </c>
      <c r="AS17" s="21">
        <f t="shared" si="10"/>
        <v>1.1718367454235366</v>
      </c>
      <c r="AT17" s="29">
        <v>6.7252397157140402E-21</v>
      </c>
      <c r="AU17" s="29">
        <f t="shared" si="28"/>
        <v>2.017571914714212E-20</v>
      </c>
      <c r="AV17" s="33">
        <f t="shared" si="29"/>
        <v>-20.17229223097516</v>
      </c>
      <c r="AW17" s="39">
        <f t="shared" si="30"/>
        <v>-60.516876692925479</v>
      </c>
      <c r="AZ17" s="49"/>
    </row>
    <row r="18" spans="1:52" ht="16.5" thickTop="1" thickBot="1" x14ac:dyDescent="0.3">
      <c r="A18" s="3">
        <v>570</v>
      </c>
      <c r="B18" s="3">
        <v>358</v>
      </c>
      <c r="C18" s="3">
        <v>4</v>
      </c>
      <c r="D18" s="3">
        <v>3.9620099999999998</v>
      </c>
      <c r="E18" s="3"/>
      <c r="H18" s="25">
        <f>SUM(H2:H17)</f>
        <v>114.5</v>
      </c>
      <c r="I18" s="54"/>
      <c r="J18" s="19"/>
      <c r="K18" s="19"/>
      <c r="L18" s="19">
        <f>SUM(L2:L17)</f>
        <v>23.206876838578545</v>
      </c>
      <c r="M18" s="54"/>
      <c r="N18" s="7"/>
      <c r="O18" s="7"/>
      <c r="P18" s="7"/>
      <c r="Q18" s="7"/>
      <c r="R18" s="7"/>
      <c r="S18" s="7"/>
      <c r="T18" s="19"/>
      <c r="U18" s="19"/>
      <c r="V18" s="7"/>
      <c r="W18" s="7"/>
      <c r="X18" s="7"/>
      <c r="Y18" s="7"/>
      <c r="Z18" s="7"/>
      <c r="AA18" s="26">
        <f>SUM(AA2:AA17)</f>
        <v>46.250222684704269</v>
      </c>
      <c r="AB18" s="27"/>
      <c r="AC18" s="30">
        <f>SUM(AC2:AC17)</f>
        <v>3.7578498262990779E-19</v>
      </c>
      <c r="AD18" s="31"/>
      <c r="AE18" s="35">
        <f>SUM(AE2:AE17)</f>
        <v>-2350.9862152595329</v>
      </c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6">
        <f>SUM(AS2:AS17)</f>
        <v>44.021618863785193</v>
      </c>
      <c r="AT18" s="27"/>
      <c r="AU18" s="30">
        <f>SUM(AU2:AU17)</f>
        <v>4.5681791542874871E-19</v>
      </c>
      <c r="AV18" s="31"/>
      <c r="AW18" s="35">
        <f>SUM(AW2:AW17)</f>
        <v>-2340.0555530181177</v>
      </c>
    </row>
    <row r="19" spans="1:52" ht="15.75" thickTop="1" x14ac:dyDescent="0.25">
      <c r="A19" s="3">
        <v>560</v>
      </c>
      <c r="B19" s="3">
        <v>350</v>
      </c>
      <c r="C19" s="3">
        <v>4</v>
      </c>
      <c r="D19" s="3">
        <v>3.9620199999999999</v>
      </c>
      <c r="E19" s="3"/>
      <c r="G19" s="12" t="s">
        <v>23</v>
      </c>
      <c r="H19" s="22" t="e">
        <f>AVERAGE(Q19,Z19)</f>
        <v>#DIV/0!</v>
      </c>
      <c r="I19" s="22"/>
      <c r="J19" s="19"/>
      <c r="K19" s="19"/>
      <c r="L19" s="19"/>
      <c r="M19" s="22"/>
      <c r="N19" s="22"/>
      <c r="O19" s="22"/>
      <c r="T19" s="19"/>
      <c r="U19" s="19"/>
      <c r="V19" s="23" t="s">
        <v>8</v>
      </c>
      <c r="W19" s="23"/>
      <c r="X19" s="23"/>
      <c r="Y19" s="23"/>
      <c r="Z19" s="23"/>
      <c r="AA19" s="17">
        <f>AA18/$H$18</f>
        <v>0.40393207584894558</v>
      </c>
      <c r="AB19" s="37" t="s">
        <v>27</v>
      </c>
      <c r="AC19" s="28">
        <f>AC18/$H$18</f>
        <v>3.2819649137983214E-21</v>
      </c>
      <c r="AD19" s="41" t="s">
        <v>36</v>
      </c>
      <c r="AE19" s="32">
        <f>AE18/$H$18</f>
        <v>-20.53263070095662</v>
      </c>
      <c r="AF19" s="22"/>
      <c r="AG19" s="22"/>
      <c r="AN19" s="23" t="s">
        <v>9</v>
      </c>
      <c r="AO19" s="23"/>
      <c r="AP19" s="23"/>
      <c r="AQ19" s="23"/>
      <c r="AR19" s="23"/>
      <c r="AS19" s="17">
        <f>AS18/$H$18</f>
        <v>0.384468287019958</v>
      </c>
      <c r="AT19" s="37" t="s">
        <v>27</v>
      </c>
      <c r="AU19" s="28">
        <f>AU18/$H$18</f>
        <v>3.9896761172816481E-21</v>
      </c>
      <c r="AV19" s="41" t="s">
        <v>36</v>
      </c>
      <c r="AW19" s="32">
        <f>AW18/$H$18</f>
        <v>-20.437166401904957</v>
      </c>
    </row>
    <row r="20" spans="1:52" x14ac:dyDescent="0.25">
      <c r="A20" s="3">
        <v>437</v>
      </c>
      <c r="B20" s="3">
        <v>243</v>
      </c>
      <c r="C20" s="3">
        <v>4</v>
      </c>
      <c r="D20" s="3"/>
      <c r="E20" s="3">
        <v>3.9613</v>
      </c>
      <c r="G20" s="40" t="s">
        <v>29</v>
      </c>
      <c r="H20" s="22">
        <f>Q19-Z19</f>
        <v>0</v>
      </c>
      <c r="I20" s="22"/>
      <c r="J20" s="19"/>
      <c r="K20" s="19"/>
      <c r="L20" s="19"/>
      <c r="M20" s="22"/>
      <c r="T20" s="19"/>
      <c r="U20" s="19"/>
      <c r="AC20" s="36">
        <f>LOG(AC19)</f>
        <v>-20.483866066130346</v>
      </c>
      <c r="AU20" s="36">
        <f>LOG(AU19)</f>
        <v>-20.39906235899662</v>
      </c>
    </row>
    <row r="21" spans="1:52" x14ac:dyDescent="0.25">
      <c r="A21" s="3">
        <v>447</v>
      </c>
      <c r="B21" s="3">
        <v>251</v>
      </c>
      <c r="C21" s="3">
        <v>4</v>
      </c>
      <c r="D21" s="3"/>
      <c r="E21" s="3">
        <v>3.96136</v>
      </c>
      <c r="G21" s="12" t="s">
        <v>28</v>
      </c>
      <c r="H21" s="8" t="e">
        <f>LOG(AVERAGE(S19,AB19))</f>
        <v>#DIV/0!</v>
      </c>
      <c r="I21" s="8"/>
      <c r="J21" s="19"/>
      <c r="K21" s="19"/>
      <c r="L21" s="19"/>
      <c r="M21" s="8"/>
      <c r="O21">
        <f>_xlfn.T.INV.2T(0.05,2)</f>
        <v>4.3026527297494637</v>
      </c>
      <c r="T21" s="19"/>
      <c r="U21" s="19"/>
    </row>
    <row r="22" spans="1:52" x14ac:dyDescent="0.25">
      <c r="A22" s="3">
        <v>457</v>
      </c>
      <c r="B22" s="3">
        <v>259</v>
      </c>
      <c r="C22" s="3">
        <v>4</v>
      </c>
      <c r="D22" s="3"/>
      <c r="E22" s="3">
        <v>3.9613499999999999</v>
      </c>
      <c r="G22" s="12" t="s">
        <v>37</v>
      </c>
      <c r="H22" s="8" t="e">
        <f>AVERAGE(U19,AD19)</f>
        <v>#DIV/0!</v>
      </c>
      <c r="I22" s="8"/>
      <c r="J22" s="19"/>
      <c r="K22" s="19"/>
      <c r="L22" s="19"/>
      <c r="M22" s="8"/>
      <c r="T22" s="19"/>
      <c r="U22" s="19"/>
    </row>
    <row r="23" spans="1:52" x14ac:dyDescent="0.25">
      <c r="A23" s="3">
        <v>545</v>
      </c>
      <c r="B23" s="3">
        <v>339</v>
      </c>
      <c r="C23" s="3">
        <v>4</v>
      </c>
      <c r="D23" s="3"/>
      <c r="E23" s="3">
        <v>3.9615</v>
      </c>
      <c r="J23" s="19"/>
      <c r="K23" s="19"/>
      <c r="L23" s="19"/>
      <c r="T23" s="19"/>
      <c r="U23" s="19"/>
    </row>
    <row r="24" spans="1:52" x14ac:dyDescent="0.25">
      <c r="A24" s="3">
        <v>555</v>
      </c>
      <c r="B24" s="3">
        <v>347</v>
      </c>
      <c r="C24" s="3">
        <v>4</v>
      </c>
      <c r="D24" s="3"/>
      <c r="E24" s="3">
        <v>3.9615300000000002</v>
      </c>
      <c r="J24" s="19"/>
      <c r="K24" s="19"/>
      <c r="L24" s="19"/>
      <c r="T24" s="19"/>
      <c r="U24" s="19"/>
    </row>
    <row r="25" spans="1:52" x14ac:dyDescent="0.25">
      <c r="A25" s="3">
        <v>565</v>
      </c>
      <c r="B25" s="3">
        <v>355</v>
      </c>
      <c r="C25" s="3">
        <v>4</v>
      </c>
      <c r="D25" s="3"/>
      <c r="E25" s="3">
        <v>3.9615</v>
      </c>
      <c r="J25" s="19"/>
      <c r="K25" s="19"/>
      <c r="L25" s="19"/>
      <c r="T25" s="19"/>
      <c r="U25" s="19"/>
    </row>
    <row r="26" spans="1:52" x14ac:dyDescent="0.25">
      <c r="A26" s="3">
        <v>443</v>
      </c>
      <c r="B26" s="3">
        <v>247</v>
      </c>
      <c r="C26" s="3">
        <v>6</v>
      </c>
      <c r="D26" s="3">
        <v>3.9617200000000001</v>
      </c>
      <c r="E26" s="3"/>
      <c r="J26" s="19"/>
      <c r="K26" s="19"/>
      <c r="L26" s="19"/>
      <c r="T26" s="19"/>
      <c r="U26" s="19"/>
    </row>
    <row r="27" spans="1:52" x14ac:dyDescent="0.25">
      <c r="A27" s="3">
        <v>463</v>
      </c>
      <c r="B27" s="3">
        <v>263</v>
      </c>
      <c r="C27" s="3">
        <v>6</v>
      </c>
      <c r="D27" s="3">
        <v>3.9617399999999998</v>
      </c>
      <c r="E27" s="3"/>
      <c r="J27" s="19"/>
      <c r="K27" s="19"/>
      <c r="L27" s="19"/>
      <c r="M27">
        <f>0.078/0.021</f>
        <v>3.714285714285714</v>
      </c>
      <c r="N27">
        <f>M27*2.2/1.4</f>
        <v>5.8367346938775508</v>
      </c>
      <c r="P27">
        <f>0.078/N27</f>
        <v>1.3363636363636364E-2</v>
      </c>
      <c r="T27" s="19"/>
      <c r="U27" s="19"/>
    </row>
    <row r="28" spans="1:52" x14ac:dyDescent="0.25">
      <c r="A28" s="3">
        <v>453</v>
      </c>
      <c r="B28" s="3">
        <v>255</v>
      </c>
      <c r="C28" s="3">
        <v>6</v>
      </c>
      <c r="D28" s="3">
        <v>3.9618500000000001</v>
      </c>
      <c r="E28" s="3"/>
      <c r="J28" s="19"/>
      <c r="K28" s="19"/>
      <c r="L28" s="19"/>
      <c r="T28" s="19"/>
      <c r="U28" s="19"/>
    </row>
    <row r="29" spans="1:52" x14ac:dyDescent="0.25">
      <c r="A29" s="3">
        <v>571</v>
      </c>
      <c r="B29" s="3">
        <v>359</v>
      </c>
      <c r="C29" s="3">
        <v>6</v>
      </c>
      <c r="D29" s="3">
        <v>3.9618899999999999</v>
      </c>
      <c r="E29" s="3"/>
      <c r="J29" s="19"/>
      <c r="K29" s="19"/>
      <c r="L29" s="19"/>
      <c r="M29">
        <f>0.078/0.015</f>
        <v>5.2</v>
      </c>
      <c r="T29" s="19"/>
      <c r="U29" s="19"/>
    </row>
    <row r="30" spans="1:52" x14ac:dyDescent="0.25">
      <c r="A30" s="3">
        <v>561</v>
      </c>
      <c r="B30" s="3">
        <v>351</v>
      </c>
      <c r="C30" s="3">
        <v>6</v>
      </c>
      <c r="D30" s="3">
        <v>3.9619</v>
      </c>
      <c r="E30" s="3"/>
      <c r="J30" s="19"/>
      <c r="K30" s="19"/>
      <c r="L30" s="19"/>
      <c r="T30" s="19"/>
      <c r="U30" s="19"/>
    </row>
    <row r="31" spans="1:52" x14ac:dyDescent="0.25">
      <c r="A31" s="3">
        <v>551</v>
      </c>
      <c r="B31" s="3">
        <v>343</v>
      </c>
      <c r="C31" s="3">
        <v>6</v>
      </c>
      <c r="D31" s="3">
        <v>3.9619300000000002</v>
      </c>
      <c r="E31" s="3"/>
      <c r="J31" s="19"/>
      <c r="K31" s="19"/>
      <c r="L31" s="19"/>
      <c r="T31" s="19"/>
      <c r="U31" s="19"/>
    </row>
    <row r="32" spans="1:52" x14ac:dyDescent="0.25">
      <c r="A32" s="3">
        <v>436</v>
      </c>
      <c r="B32" s="3">
        <v>242</v>
      </c>
      <c r="C32" s="3">
        <v>6</v>
      </c>
      <c r="D32" s="3"/>
      <c r="E32" s="3">
        <v>3.9612500000000002</v>
      </c>
      <c r="J32" s="19"/>
      <c r="K32" s="19"/>
      <c r="L32" s="19"/>
      <c r="T32" s="19"/>
      <c r="U32" s="19"/>
    </row>
    <row r="33" spans="1:21" x14ac:dyDescent="0.25">
      <c r="A33" s="3">
        <v>446</v>
      </c>
      <c r="B33" s="3">
        <v>250</v>
      </c>
      <c r="C33" s="3">
        <v>6</v>
      </c>
      <c r="D33" s="3"/>
      <c r="E33" s="3">
        <v>3.96123</v>
      </c>
      <c r="J33" s="19"/>
      <c r="K33" s="19"/>
      <c r="L33" s="19"/>
      <c r="T33" s="19"/>
      <c r="U33" s="19"/>
    </row>
    <row r="34" spans="1:21" x14ac:dyDescent="0.25">
      <c r="A34" s="3">
        <v>456</v>
      </c>
      <c r="B34" s="3">
        <v>258</v>
      </c>
      <c r="C34" s="3">
        <v>6</v>
      </c>
      <c r="D34" s="3"/>
      <c r="E34" s="3">
        <v>3.96122</v>
      </c>
      <c r="J34" s="19"/>
      <c r="K34" s="19"/>
      <c r="L34" s="19"/>
      <c r="T34" s="19"/>
      <c r="U34" s="19"/>
    </row>
    <row r="35" spans="1:21" x14ac:dyDescent="0.25">
      <c r="A35" s="3">
        <v>544</v>
      </c>
      <c r="B35" s="3">
        <v>338</v>
      </c>
      <c r="C35" s="3">
        <v>6</v>
      </c>
      <c r="D35" s="3"/>
      <c r="E35" s="3">
        <v>3.9614199999999999</v>
      </c>
      <c r="J35" s="19"/>
      <c r="K35" s="19"/>
      <c r="L35" s="19"/>
      <c r="T35" s="19"/>
      <c r="U35" s="19"/>
    </row>
    <row r="36" spans="1:21" x14ac:dyDescent="0.25">
      <c r="A36" s="3">
        <v>554</v>
      </c>
      <c r="B36" s="3">
        <v>346</v>
      </c>
      <c r="C36" s="3">
        <v>6</v>
      </c>
      <c r="D36" s="3"/>
      <c r="E36" s="3">
        <v>3.9614400000000001</v>
      </c>
      <c r="J36" s="19"/>
      <c r="K36" s="19"/>
      <c r="L36" s="19"/>
      <c r="T36" s="19"/>
      <c r="U36" s="19"/>
    </row>
    <row r="37" spans="1:21" x14ac:dyDescent="0.25">
      <c r="A37" s="3">
        <v>564</v>
      </c>
      <c r="B37" s="3">
        <v>354</v>
      </c>
      <c r="C37" s="3">
        <v>6</v>
      </c>
      <c r="D37" s="3"/>
      <c r="E37" s="3">
        <v>3.9614099999999999</v>
      </c>
      <c r="J37" s="19"/>
      <c r="K37" s="19"/>
      <c r="L37" s="19"/>
      <c r="T37" s="19"/>
      <c r="U37" s="19"/>
    </row>
    <row r="38" spans="1:21" x14ac:dyDescent="0.25">
      <c r="A38" s="3">
        <v>464</v>
      </c>
      <c r="B38" s="3">
        <v>264</v>
      </c>
      <c r="C38" s="3">
        <v>8</v>
      </c>
      <c r="D38" s="3">
        <v>3.9617200000000001</v>
      </c>
      <c r="E38" s="3"/>
      <c r="J38" s="19"/>
      <c r="K38" s="19"/>
      <c r="L38" s="19"/>
      <c r="T38" s="19"/>
      <c r="U38" s="19"/>
    </row>
    <row r="39" spans="1:21" x14ac:dyDescent="0.25">
      <c r="A39" s="3">
        <v>454</v>
      </c>
      <c r="B39" s="3">
        <v>256</v>
      </c>
      <c r="C39" s="3">
        <v>8</v>
      </c>
      <c r="D39" s="3">
        <v>3.9617300000000002</v>
      </c>
      <c r="E39" s="3"/>
      <c r="J39" s="19"/>
      <c r="K39" s="19"/>
      <c r="L39" s="19"/>
      <c r="T39" s="19"/>
      <c r="U39" s="19"/>
    </row>
    <row r="40" spans="1:21" x14ac:dyDescent="0.25">
      <c r="A40" s="3">
        <v>444</v>
      </c>
      <c r="B40" s="3">
        <v>248</v>
      </c>
      <c r="C40" s="3">
        <v>8</v>
      </c>
      <c r="D40" s="3">
        <v>3.9618199999999999</v>
      </c>
      <c r="E40" s="3"/>
      <c r="J40" s="19"/>
      <c r="K40" s="19"/>
      <c r="L40" s="19"/>
      <c r="T40" s="19"/>
      <c r="U40" s="19"/>
    </row>
    <row r="41" spans="1:21" x14ac:dyDescent="0.25">
      <c r="A41" s="3">
        <v>572</v>
      </c>
      <c r="B41" s="3">
        <v>360</v>
      </c>
      <c r="C41" s="3">
        <v>8</v>
      </c>
      <c r="D41" s="3">
        <v>3.9618699999999998</v>
      </c>
      <c r="E41" s="3"/>
      <c r="J41" s="19"/>
      <c r="K41" s="19"/>
      <c r="L41" s="19"/>
      <c r="T41" s="19"/>
      <c r="U41" s="19"/>
    </row>
    <row r="42" spans="1:21" x14ac:dyDescent="0.25">
      <c r="A42" s="3">
        <v>562</v>
      </c>
      <c r="B42" s="3">
        <v>352</v>
      </c>
      <c r="C42" s="3">
        <v>8</v>
      </c>
      <c r="D42" s="3">
        <v>3.9619</v>
      </c>
      <c r="E42" s="3"/>
      <c r="J42" s="19"/>
      <c r="K42" s="19"/>
      <c r="L42" s="19"/>
      <c r="T42" s="19"/>
      <c r="U42" s="19"/>
    </row>
    <row r="43" spans="1:21" x14ac:dyDescent="0.25">
      <c r="A43" s="3">
        <v>552</v>
      </c>
      <c r="B43" s="3">
        <v>344</v>
      </c>
      <c r="C43" s="3">
        <v>8</v>
      </c>
      <c r="D43" s="3">
        <v>3.9619300000000002</v>
      </c>
      <c r="E43" s="3"/>
      <c r="J43" s="19"/>
      <c r="K43" s="19"/>
      <c r="L43" s="19"/>
      <c r="T43" s="19"/>
      <c r="U43" s="19"/>
    </row>
    <row r="44" spans="1:21" x14ac:dyDescent="0.25">
      <c r="A44" s="3">
        <v>435</v>
      </c>
      <c r="B44" s="3">
        <v>241</v>
      </c>
      <c r="C44" s="3">
        <v>8</v>
      </c>
      <c r="D44" s="3"/>
      <c r="E44" s="3">
        <v>3.9612400000000001</v>
      </c>
      <c r="J44" s="19"/>
      <c r="K44" s="19"/>
      <c r="L44" s="19"/>
      <c r="T44" s="19"/>
      <c r="U44" s="19"/>
    </row>
    <row r="45" spans="1:21" x14ac:dyDescent="0.25">
      <c r="A45" s="3">
        <v>445</v>
      </c>
      <c r="B45" s="3">
        <v>249</v>
      </c>
      <c r="C45" s="3">
        <v>8</v>
      </c>
      <c r="D45" s="3"/>
      <c r="E45" s="3">
        <v>3.9612599999999998</v>
      </c>
      <c r="J45" s="19"/>
      <c r="K45" s="19"/>
      <c r="L45" s="19"/>
      <c r="T45" s="19"/>
      <c r="U45" s="19"/>
    </row>
    <row r="46" spans="1:21" x14ac:dyDescent="0.25">
      <c r="A46" s="3">
        <v>455</v>
      </c>
      <c r="B46" s="3">
        <v>257</v>
      </c>
      <c r="C46" s="3">
        <v>8</v>
      </c>
      <c r="D46" s="3"/>
      <c r="E46" s="3">
        <v>3.9612799999999999</v>
      </c>
      <c r="J46" s="19"/>
      <c r="K46" s="19"/>
      <c r="L46" s="19"/>
      <c r="T46" s="19"/>
      <c r="U46" s="19"/>
    </row>
    <row r="47" spans="1:21" x14ac:dyDescent="0.25">
      <c r="A47" s="3">
        <v>543</v>
      </c>
      <c r="B47" s="3">
        <v>337</v>
      </c>
      <c r="C47" s="3">
        <v>8</v>
      </c>
      <c r="D47" s="3"/>
      <c r="E47" s="3">
        <v>3.9613800000000001</v>
      </c>
      <c r="J47" s="19"/>
      <c r="K47" s="19"/>
      <c r="L47" s="19"/>
      <c r="T47" s="19"/>
      <c r="U47" s="19"/>
    </row>
    <row r="48" spans="1:21" x14ac:dyDescent="0.25">
      <c r="A48" s="3">
        <v>553</v>
      </c>
      <c r="B48" s="3">
        <v>345</v>
      </c>
      <c r="C48" s="3">
        <v>8</v>
      </c>
      <c r="D48" s="3"/>
      <c r="E48" s="3">
        <v>3.9614099999999999</v>
      </c>
      <c r="J48" s="19"/>
      <c r="K48" s="19"/>
      <c r="L48" s="19"/>
      <c r="T48" s="19"/>
      <c r="U48" s="19"/>
    </row>
    <row r="49" spans="1:21" x14ac:dyDescent="0.25">
      <c r="A49" s="3">
        <v>563</v>
      </c>
      <c r="B49" s="3">
        <v>353</v>
      </c>
      <c r="C49" s="3">
        <v>8</v>
      </c>
      <c r="D49" s="3"/>
      <c r="E49" s="3">
        <v>3.9614099999999999</v>
      </c>
      <c r="J49" s="19"/>
      <c r="K49" s="19"/>
      <c r="L49" s="19"/>
      <c r="T49" s="19"/>
      <c r="U49" s="19"/>
    </row>
    <row r="50" spans="1:21" x14ac:dyDescent="0.25">
      <c r="A50" s="3">
        <v>542</v>
      </c>
      <c r="B50" s="3">
        <v>336</v>
      </c>
      <c r="C50" s="3">
        <v>21.5</v>
      </c>
      <c r="D50" s="3">
        <v>3.9617200000000001</v>
      </c>
      <c r="E50" s="3"/>
      <c r="J50" s="19"/>
      <c r="K50" s="19"/>
      <c r="L50" s="19"/>
      <c r="T50" s="19"/>
      <c r="U50" s="19"/>
    </row>
    <row r="51" spans="1:21" x14ac:dyDescent="0.25">
      <c r="A51" s="3">
        <v>472</v>
      </c>
      <c r="B51" s="3">
        <v>272</v>
      </c>
      <c r="C51" s="3">
        <v>21.5</v>
      </c>
      <c r="D51" s="3">
        <v>3.9617300000000002</v>
      </c>
      <c r="E51" s="3"/>
      <c r="J51" s="19"/>
      <c r="K51" s="19"/>
      <c r="L51" s="19"/>
      <c r="T51" s="19"/>
      <c r="U51" s="19"/>
    </row>
    <row r="52" spans="1:21" x14ac:dyDescent="0.25">
      <c r="A52" s="3">
        <v>534</v>
      </c>
      <c r="B52" s="3">
        <v>328</v>
      </c>
      <c r="C52" s="3">
        <v>21.5</v>
      </c>
      <c r="D52" s="3">
        <v>3.9617300000000002</v>
      </c>
      <c r="E52" s="3"/>
      <c r="J52" s="19"/>
      <c r="K52" s="19"/>
      <c r="L52" s="19"/>
      <c r="T52" s="19"/>
      <c r="U52" s="19"/>
    </row>
    <row r="53" spans="1:21" x14ac:dyDescent="0.25">
      <c r="A53" s="3">
        <v>465</v>
      </c>
      <c r="B53" s="3">
        <v>265</v>
      </c>
      <c r="C53" s="3">
        <v>21.5</v>
      </c>
      <c r="D53" s="3"/>
      <c r="E53" s="3">
        <v>3.9613</v>
      </c>
      <c r="J53" s="19"/>
      <c r="K53" s="19"/>
      <c r="L53" s="19"/>
      <c r="T53" s="19"/>
      <c r="U53" s="19"/>
    </row>
    <row r="54" spans="1:21" x14ac:dyDescent="0.25">
      <c r="A54" s="3">
        <v>473</v>
      </c>
      <c r="B54" s="3">
        <v>273</v>
      </c>
      <c r="C54" s="3">
        <v>21.5</v>
      </c>
      <c r="D54" s="3"/>
      <c r="E54" s="3">
        <v>3.9613499999999999</v>
      </c>
      <c r="J54" s="19"/>
      <c r="K54" s="19"/>
      <c r="L54" s="19"/>
      <c r="T54" s="19"/>
      <c r="U54" s="19"/>
    </row>
    <row r="55" spans="1:21" x14ac:dyDescent="0.25">
      <c r="A55" s="3">
        <v>535</v>
      </c>
      <c r="B55" s="3">
        <v>329</v>
      </c>
      <c r="C55" s="3">
        <v>21.5</v>
      </c>
      <c r="D55" s="3"/>
      <c r="E55" s="3">
        <v>3.9614500000000001</v>
      </c>
      <c r="J55" s="19"/>
      <c r="K55" s="19"/>
      <c r="L55" s="19"/>
      <c r="T55" s="19"/>
      <c r="U55" s="19"/>
    </row>
    <row r="56" spans="1:21" x14ac:dyDescent="0.25">
      <c r="A56" s="3">
        <v>471</v>
      </c>
      <c r="B56" s="3">
        <v>271</v>
      </c>
      <c r="C56" s="3">
        <v>31.5</v>
      </c>
      <c r="D56" s="3">
        <v>3.9616899999999999</v>
      </c>
      <c r="E56" s="3"/>
      <c r="J56" s="19"/>
      <c r="K56" s="19"/>
      <c r="L56" s="19"/>
      <c r="T56" s="19"/>
      <c r="U56" s="19"/>
    </row>
    <row r="57" spans="1:21" x14ac:dyDescent="0.25">
      <c r="A57" s="3">
        <v>533</v>
      </c>
      <c r="B57" s="3">
        <v>327</v>
      </c>
      <c r="C57" s="3">
        <v>31.5</v>
      </c>
      <c r="D57" s="3">
        <v>3.9618199999999999</v>
      </c>
      <c r="E57" s="3"/>
      <c r="J57" s="19"/>
      <c r="K57" s="19"/>
      <c r="L57" s="19"/>
      <c r="T57" s="19"/>
      <c r="U57" s="19"/>
    </row>
    <row r="58" spans="1:21" x14ac:dyDescent="0.25">
      <c r="A58" s="3">
        <v>541</v>
      </c>
      <c r="B58" s="3">
        <v>335</v>
      </c>
      <c r="C58" s="3">
        <v>31.5</v>
      </c>
      <c r="D58" s="3">
        <v>3.9618699999999998</v>
      </c>
      <c r="E58" s="3"/>
      <c r="J58" s="19"/>
      <c r="K58" s="19"/>
      <c r="L58" s="19"/>
      <c r="T58" s="19"/>
      <c r="U58" s="19"/>
    </row>
    <row r="59" spans="1:21" x14ac:dyDescent="0.25">
      <c r="A59" s="3">
        <v>466</v>
      </c>
      <c r="B59" s="3">
        <v>266</v>
      </c>
      <c r="C59" s="3">
        <v>31.5</v>
      </c>
      <c r="D59" s="3"/>
      <c r="E59" s="3">
        <v>3.9614600000000002</v>
      </c>
      <c r="J59" s="19"/>
      <c r="K59" s="19"/>
      <c r="L59" s="19"/>
      <c r="T59" s="19"/>
      <c r="U59" s="19"/>
    </row>
    <row r="60" spans="1:21" x14ac:dyDescent="0.25">
      <c r="A60" s="3">
        <v>474</v>
      </c>
      <c r="B60" s="3">
        <v>274</v>
      </c>
      <c r="C60" s="3">
        <v>31.5</v>
      </c>
      <c r="D60" s="3"/>
      <c r="E60" s="3">
        <v>3.9614600000000002</v>
      </c>
      <c r="J60" s="19"/>
      <c r="K60" s="19"/>
      <c r="L60" s="19"/>
      <c r="T60" s="19"/>
      <c r="U60" s="19"/>
    </row>
    <row r="61" spans="1:21" x14ac:dyDescent="0.25">
      <c r="A61" s="3">
        <v>536</v>
      </c>
      <c r="B61" s="3">
        <v>330</v>
      </c>
      <c r="C61" s="3">
        <v>31.5</v>
      </c>
      <c r="D61" s="3"/>
      <c r="E61" s="3">
        <v>3.9617</v>
      </c>
      <c r="J61" s="19"/>
      <c r="K61" s="19"/>
      <c r="L61" s="19"/>
      <c r="T61" s="19"/>
      <c r="U61" s="19"/>
    </row>
    <row r="62" spans="1:21" x14ac:dyDescent="0.25">
      <c r="A62" s="3">
        <v>470</v>
      </c>
      <c r="B62" s="3">
        <v>270</v>
      </c>
      <c r="C62" s="3">
        <v>41.5</v>
      </c>
      <c r="D62" s="3">
        <v>3.9618600000000002</v>
      </c>
      <c r="E62" s="3"/>
      <c r="J62" s="19"/>
      <c r="K62" s="19"/>
      <c r="L62" s="19"/>
      <c r="T62" s="19"/>
      <c r="U62" s="19"/>
    </row>
    <row r="63" spans="1:21" x14ac:dyDescent="0.25">
      <c r="A63" s="3">
        <v>532</v>
      </c>
      <c r="B63" s="3">
        <v>326</v>
      </c>
      <c r="C63" s="3">
        <v>41.5</v>
      </c>
      <c r="D63" s="3">
        <v>3.96197</v>
      </c>
      <c r="E63" s="3"/>
      <c r="J63" s="19"/>
      <c r="K63" s="19"/>
      <c r="L63" s="19"/>
      <c r="T63" s="19"/>
      <c r="U63" s="19"/>
    </row>
    <row r="64" spans="1:21" x14ac:dyDescent="0.25">
      <c r="A64" s="3">
        <v>540</v>
      </c>
      <c r="B64" s="3">
        <v>334</v>
      </c>
      <c r="C64" s="3">
        <v>41.5</v>
      </c>
      <c r="D64" s="3">
        <v>3.9619900000000001</v>
      </c>
      <c r="E64" s="3"/>
      <c r="J64" s="19"/>
      <c r="K64" s="19"/>
      <c r="L64" s="19"/>
      <c r="T64" s="19"/>
      <c r="U64" s="19"/>
    </row>
    <row r="65" spans="1:21" x14ac:dyDescent="0.25">
      <c r="A65" s="3">
        <v>467</v>
      </c>
      <c r="B65" s="3">
        <v>267</v>
      </c>
      <c r="C65" s="3">
        <v>41.5</v>
      </c>
      <c r="D65" s="3"/>
      <c r="E65" s="3">
        <v>3.9617100000000001</v>
      </c>
      <c r="J65" s="19"/>
      <c r="K65" s="19"/>
      <c r="L65" s="19"/>
      <c r="T65" s="19"/>
      <c r="U65" s="19"/>
    </row>
    <row r="66" spans="1:21" x14ac:dyDescent="0.25">
      <c r="A66" s="3">
        <v>475</v>
      </c>
      <c r="B66" s="3">
        <v>275</v>
      </c>
      <c r="C66" s="3">
        <v>41.5</v>
      </c>
      <c r="D66" s="3"/>
      <c r="E66" s="3">
        <v>3.9617300000000002</v>
      </c>
      <c r="J66" s="19"/>
      <c r="K66" s="19"/>
      <c r="L66" s="19"/>
      <c r="T66" s="19"/>
      <c r="U66" s="19"/>
    </row>
    <row r="67" spans="1:21" x14ac:dyDescent="0.25">
      <c r="A67" s="3">
        <v>537</v>
      </c>
      <c r="B67" s="3">
        <v>331</v>
      </c>
      <c r="C67" s="3">
        <v>41.5</v>
      </c>
      <c r="D67" s="3"/>
      <c r="E67" s="3">
        <v>3.9617399999999998</v>
      </c>
      <c r="J67" s="19"/>
      <c r="K67" s="19"/>
      <c r="L67" s="19"/>
      <c r="T67" s="19"/>
      <c r="U67" s="19"/>
    </row>
    <row r="68" spans="1:21" x14ac:dyDescent="0.25">
      <c r="A68" s="3">
        <v>469</v>
      </c>
      <c r="B68" s="3">
        <v>269</v>
      </c>
      <c r="C68" s="3">
        <v>51.5</v>
      </c>
      <c r="D68" s="3">
        <v>3.9620099999999998</v>
      </c>
      <c r="E68" s="3"/>
      <c r="J68" s="19"/>
      <c r="K68" s="19"/>
      <c r="L68" s="19"/>
      <c r="T68" s="19"/>
      <c r="U68" s="19"/>
    </row>
    <row r="69" spans="1:21" x14ac:dyDescent="0.25">
      <c r="A69" s="3">
        <v>531</v>
      </c>
      <c r="B69" s="3">
        <v>325</v>
      </c>
      <c r="C69" s="3">
        <v>51.5</v>
      </c>
      <c r="D69" s="3">
        <v>3.9621</v>
      </c>
      <c r="E69" s="3"/>
      <c r="J69" s="19"/>
      <c r="K69" s="19"/>
      <c r="L69" s="19"/>
      <c r="T69" s="19"/>
      <c r="U69" s="19"/>
    </row>
    <row r="70" spans="1:21" x14ac:dyDescent="0.25">
      <c r="A70" s="3">
        <v>539</v>
      </c>
      <c r="B70" s="3">
        <v>333</v>
      </c>
      <c r="C70" s="3">
        <v>51.5</v>
      </c>
      <c r="D70" s="3">
        <v>3.9621499999999998</v>
      </c>
      <c r="E70" s="3"/>
      <c r="J70" s="19"/>
      <c r="K70" s="19"/>
      <c r="L70" s="19"/>
      <c r="T70" s="19"/>
      <c r="U70" s="19"/>
    </row>
    <row r="71" spans="1:21" x14ac:dyDescent="0.25">
      <c r="A71" s="3">
        <v>468</v>
      </c>
      <c r="B71" s="3">
        <v>268</v>
      </c>
      <c r="C71" s="3">
        <v>51.5</v>
      </c>
      <c r="D71" s="3"/>
      <c r="E71" s="3">
        <v>3.9618000000000002</v>
      </c>
      <c r="J71" s="19"/>
      <c r="K71" s="19"/>
      <c r="L71" s="19"/>
      <c r="T71" s="19"/>
      <c r="U71" s="19"/>
    </row>
    <row r="72" spans="1:21" x14ac:dyDescent="0.25">
      <c r="A72" s="3">
        <v>476</v>
      </c>
      <c r="B72" s="3">
        <v>276</v>
      </c>
      <c r="C72" s="3">
        <v>51.5</v>
      </c>
      <c r="D72" s="3"/>
      <c r="E72" s="3">
        <v>3.9618199999999999</v>
      </c>
      <c r="J72" s="19"/>
      <c r="K72" s="19"/>
      <c r="L72" s="19"/>
      <c r="T72" s="19"/>
      <c r="U72" s="19"/>
    </row>
    <row r="73" spans="1:21" x14ac:dyDescent="0.25">
      <c r="A73" s="3">
        <v>538</v>
      </c>
      <c r="B73" s="3">
        <v>332</v>
      </c>
      <c r="C73" s="3">
        <v>51.5</v>
      </c>
      <c r="D73" s="3"/>
      <c r="E73" s="3">
        <v>3.9619499999999999</v>
      </c>
      <c r="J73" s="19"/>
      <c r="K73" s="19"/>
      <c r="L73" s="19"/>
      <c r="T73" s="19"/>
      <c r="U73" s="19"/>
    </row>
    <row r="74" spans="1:21" x14ac:dyDescent="0.25">
      <c r="A74" s="3">
        <v>485</v>
      </c>
      <c r="B74" s="3">
        <v>285</v>
      </c>
      <c r="C74" s="3">
        <v>61.5</v>
      </c>
      <c r="D74" s="3">
        <v>3.96217</v>
      </c>
      <c r="E74" s="3"/>
      <c r="J74" s="19"/>
      <c r="K74" s="19"/>
      <c r="L74" s="19"/>
      <c r="T74" s="19"/>
      <c r="U74" s="19"/>
    </row>
    <row r="75" spans="1:21" x14ac:dyDescent="0.25">
      <c r="A75" s="3">
        <v>477</v>
      </c>
      <c r="B75" s="3">
        <v>277</v>
      </c>
      <c r="C75" s="3">
        <v>61.5</v>
      </c>
      <c r="D75" s="3">
        <v>3.9622000000000002</v>
      </c>
      <c r="E75" s="3"/>
      <c r="J75" s="19"/>
      <c r="K75" s="19"/>
      <c r="L75" s="19"/>
      <c r="T75" s="19"/>
      <c r="U75" s="19"/>
    </row>
    <row r="76" spans="1:21" x14ac:dyDescent="0.25">
      <c r="A76" s="3">
        <v>523</v>
      </c>
      <c r="B76" s="3">
        <v>317</v>
      </c>
      <c r="C76" s="3">
        <v>61.5</v>
      </c>
      <c r="D76" s="3">
        <v>3.96224</v>
      </c>
      <c r="E76" s="3"/>
      <c r="J76" s="19"/>
      <c r="K76" s="19"/>
      <c r="L76" s="19"/>
      <c r="T76" s="19"/>
      <c r="U76" s="19"/>
    </row>
    <row r="77" spans="1:21" x14ac:dyDescent="0.25">
      <c r="A77" s="3">
        <v>484</v>
      </c>
      <c r="B77" s="3">
        <v>284</v>
      </c>
      <c r="C77" s="3">
        <v>61.5</v>
      </c>
      <c r="D77" s="3"/>
      <c r="E77" s="3">
        <v>3.96204</v>
      </c>
      <c r="J77" s="19"/>
      <c r="K77" s="19"/>
      <c r="L77" s="19"/>
      <c r="T77" s="19"/>
      <c r="U77" s="19"/>
    </row>
    <row r="78" spans="1:21" x14ac:dyDescent="0.25">
      <c r="A78" s="3">
        <v>522</v>
      </c>
      <c r="B78" s="3">
        <v>316</v>
      </c>
      <c r="C78" s="3">
        <v>61.5</v>
      </c>
      <c r="D78" s="3"/>
      <c r="E78" s="3">
        <v>3.9620899999999999</v>
      </c>
      <c r="J78" s="19"/>
      <c r="K78" s="19"/>
      <c r="L78" s="19"/>
      <c r="T78" s="19"/>
      <c r="U78" s="19"/>
    </row>
    <row r="79" spans="1:21" x14ac:dyDescent="0.25">
      <c r="A79" s="3">
        <v>530</v>
      </c>
      <c r="B79" s="3">
        <v>324</v>
      </c>
      <c r="C79" s="3">
        <v>61.5</v>
      </c>
      <c r="D79" s="3"/>
      <c r="E79" s="3">
        <v>3.9620899999999999</v>
      </c>
      <c r="J79" s="19"/>
      <c r="K79" s="19"/>
      <c r="L79" s="19"/>
      <c r="T79" s="19"/>
      <c r="U79" s="19"/>
    </row>
    <row r="80" spans="1:21" x14ac:dyDescent="0.25">
      <c r="A80" s="3">
        <v>486</v>
      </c>
      <c r="B80" s="3">
        <v>286</v>
      </c>
      <c r="C80" s="3">
        <v>71.5</v>
      </c>
      <c r="D80" s="3">
        <v>3.9623300000000001</v>
      </c>
      <c r="E80" s="3"/>
      <c r="J80" s="19"/>
      <c r="K80" s="19"/>
      <c r="L80" s="19"/>
      <c r="T80" s="19"/>
      <c r="U80" s="19"/>
    </row>
    <row r="81" spans="1:21" x14ac:dyDescent="0.25">
      <c r="A81" s="3">
        <v>478</v>
      </c>
      <c r="B81" s="3">
        <v>278</v>
      </c>
      <c r="C81" s="3">
        <v>71.5</v>
      </c>
      <c r="D81" s="3">
        <v>3.9623400000000002</v>
      </c>
      <c r="E81" s="3"/>
      <c r="J81" s="19"/>
      <c r="K81" s="19"/>
      <c r="L81" s="19"/>
      <c r="T81" s="19"/>
      <c r="U81" s="19"/>
    </row>
    <row r="82" spans="1:21" x14ac:dyDescent="0.25">
      <c r="A82" s="3">
        <v>524</v>
      </c>
      <c r="B82" s="3">
        <v>318</v>
      </c>
      <c r="C82" s="3">
        <v>71.5</v>
      </c>
      <c r="D82" s="3">
        <v>3.9624100000000002</v>
      </c>
      <c r="E82" s="3"/>
      <c r="J82" s="19"/>
      <c r="K82" s="19"/>
      <c r="L82" s="19"/>
      <c r="T82" s="19"/>
      <c r="U82" s="19"/>
    </row>
    <row r="83" spans="1:21" x14ac:dyDescent="0.25">
      <c r="A83" s="3">
        <v>483</v>
      </c>
      <c r="B83" s="3">
        <v>283</v>
      </c>
      <c r="C83" s="3">
        <v>71.5</v>
      </c>
      <c r="D83" s="3"/>
      <c r="E83" s="3">
        <v>3.96218</v>
      </c>
      <c r="J83" s="19"/>
      <c r="K83" s="19"/>
      <c r="L83" s="19"/>
      <c r="T83" s="19"/>
      <c r="U83" s="19"/>
    </row>
    <row r="84" spans="1:21" x14ac:dyDescent="0.25">
      <c r="A84" s="3">
        <v>521</v>
      </c>
      <c r="B84" s="3">
        <v>315</v>
      </c>
      <c r="C84" s="3">
        <v>71.5</v>
      </c>
      <c r="D84" s="3"/>
      <c r="E84" s="3">
        <v>3.9622199999999999</v>
      </c>
      <c r="J84" s="19"/>
      <c r="K84" s="19"/>
      <c r="L84" s="19"/>
      <c r="T84" s="19"/>
      <c r="U84" s="19"/>
    </row>
    <row r="85" spans="1:21" x14ac:dyDescent="0.25">
      <c r="A85" s="3">
        <v>529</v>
      </c>
      <c r="B85" s="3">
        <v>323</v>
      </c>
      <c r="C85" s="3">
        <v>71.5</v>
      </c>
      <c r="D85" s="3"/>
      <c r="E85" s="3">
        <v>3.9622199999999999</v>
      </c>
      <c r="J85" s="19"/>
      <c r="K85" s="19"/>
      <c r="L85" s="19"/>
      <c r="T85" s="19"/>
      <c r="U85" s="19"/>
    </row>
    <row r="86" spans="1:21" x14ac:dyDescent="0.25">
      <c r="A86" s="3">
        <v>479</v>
      </c>
      <c r="B86" s="3">
        <v>279</v>
      </c>
      <c r="C86" s="3">
        <v>81.5</v>
      </c>
      <c r="D86" s="3">
        <v>3.9625400000000002</v>
      </c>
      <c r="E86" s="3"/>
      <c r="J86" s="19"/>
      <c r="K86" s="19"/>
      <c r="L86" s="19"/>
      <c r="T86" s="19"/>
      <c r="U86" s="19"/>
    </row>
    <row r="87" spans="1:21" x14ac:dyDescent="0.25">
      <c r="A87" s="3">
        <v>487</v>
      </c>
      <c r="B87" s="3">
        <v>287</v>
      </c>
      <c r="C87" s="3">
        <v>81.5</v>
      </c>
      <c r="D87" s="3">
        <v>3.9625499999999998</v>
      </c>
      <c r="E87" s="3"/>
      <c r="J87" s="19"/>
      <c r="K87" s="19"/>
      <c r="L87" s="19"/>
      <c r="T87" s="19"/>
      <c r="U87" s="19"/>
    </row>
    <row r="88" spans="1:21" x14ac:dyDescent="0.25">
      <c r="A88" s="3">
        <v>525</v>
      </c>
      <c r="B88" s="3">
        <v>319</v>
      </c>
      <c r="C88" s="3">
        <v>81.5</v>
      </c>
      <c r="D88" s="3">
        <v>3.9626800000000002</v>
      </c>
      <c r="E88" s="3"/>
      <c r="J88" s="19"/>
      <c r="K88" s="19"/>
      <c r="L88" s="19"/>
      <c r="T88" s="19"/>
      <c r="U88" s="19"/>
    </row>
    <row r="89" spans="1:21" x14ac:dyDescent="0.25">
      <c r="A89" s="3">
        <v>482</v>
      </c>
      <c r="B89" s="3">
        <v>282</v>
      </c>
      <c r="C89" s="3">
        <v>81.5</v>
      </c>
      <c r="D89" s="3"/>
      <c r="E89" s="3">
        <v>3.9623200000000001</v>
      </c>
      <c r="J89" s="19"/>
      <c r="K89" s="19"/>
      <c r="L89" s="19"/>
      <c r="T89" s="19"/>
      <c r="U89" s="19"/>
    </row>
    <row r="90" spans="1:21" x14ac:dyDescent="0.25">
      <c r="A90" s="3">
        <v>520</v>
      </c>
      <c r="B90" s="3">
        <v>314</v>
      </c>
      <c r="C90" s="3">
        <v>81.5</v>
      </c>
      <c r="D90" s="3"/>
      <c r="E90" s="3">
        <v>3.9623900000000001</v>
      </c>
      <c r="J90" s="19"/>
      <c r="K90" s="19"/>
      <c r="L90" s="19"/>
      <c r="T90" s="19"/>
      <c r="U90" s="19"/>
    </row>
    <row r="91" spans="1:21" x14ac:dyDescent="0.25">
      <c r="A91" s="3">
        <v>528</v>
      </c>
      <c r="B91" s="3">
        <v>322</v>
      </c>
      <c r="C91" s="3">
        <v>81.5</v>
      </c>
      <c r="D91" s="3"/>
      <c r="E91" s="3">
        <v>3.9623900000000001</v>
      </c>
      <c r="J91" s="19"/>
      <c r="K91" s="19"/>
      <c r="L91" s="19"/>
      <c r="T91" s="19"/>
      <c r="U91" s="19"/>
    </row>
    <row r="92" spans="1:21" x14ac:dyDescent="0.25">
      <c r="A92" s="3">
        <v>480</v>
      </c>
      <c r="B92" s="3">
        <v>280</v>
      </c>
      <c r="C92" s="3">
        <v>91.5</v>
      </c>
      <c r="D92" s="3">
        <v>3.9628800000000002</v>
      </c>
      <c r="E92" s="3"/>
      <c r="J92" s="19"/>
      <c r="K92" s="19"/>
      <c r="L92" s="19"/>
      <c r="T92" s="19"/>
      <c r="U92" s="19"/>
    </row>
    <row r="93" spans="1:21" x14ac:dyDescent="0.25">
      <c r="A93" s="3">
        <v>488</v>
      </c>
      <c r="B93" s="3">
        <v>288</v>
      </c>
      <c r="C93" s="3">
        <v>91.5</v>
      </c>
      <c r="D93" s="3">
        <v>3.9628999999999999</v>
      </c>
      <c r="E93" s="3"/>
      <c r="J93" s="19"/>
      <c r="K93" s="19"/>
      <c r="L93" s="19"/>
      <c r="T93" s="19"/>
      <c r="U93" s="19"/>
    </row>
    <row r="94" spans="1:21" x14ac:dyDescent="0.25">
      <c r="A94" s="3">
        <v>526</v>
      </c>
      <c r="B94" s="3">
        <v>320</v>
      </c>
      <c r="C94" s="3">
        <v>91.5</v>
      </c>
      <c r="D94" s="3">
        <v>3.96299</v>
      </c>
      <c r="E94" s="3"/>
      <c r="J94" s="19"/>
      <c r="K94" s="19"/>
      <c r="L94" s="19"/>
      <c r="T94" s="19"/>
      <c r="U94" s="19"/>
    </row>
    <row r="95" spans="1:21" x14ac:dyDescent="0.25">
      <c r="A95" s="3">
        <v>481</v>
      </c>
      <c r="B95" s="3">
        <v>281</v>
      </c>
      <c r="C95" s="3">
        <v>91.5</v>
      </c>
      <c r="D95" s="3"/>
      <c r="E95" s="3">
        <v>3.96258</v>
      </c>
      <c r="J95" s="19"/>
      <c r="K95" s="19"/>
      <c r="L95" s="19"/>
      <c r="T95" s="19"/>
      <c r="U95" s="19"/>
    </row>
    <row r="96" spans="1:21" x14ac:dyDescent="0.25">
      <c r="A96" s="3">
        <v>519</v>
      </c>
      <c r="B96" s="3">
        <v>313</v>
      </c>
      <c r="C96" s="3">
        <v>91.5</v>
      </c>
      <c r="D96" s="3"/>
      <c r="E96" s="3">
        <v>3.9626899999999998</v>
      </c>
      <c r="J96" s="19"/>
      <c r="K96" s="19"/>
      <c r="L96" s="19"/>
      <c r="T96" s="19"/>
      <c r="U96" s="19"/>
    </row>
    <row r="97" spans="1:21" x14ac:dyDescent="0.25">
      <c r="A97" s="3">
        <v>527</v>
      </c>
      <c r="B97" s="3">
        <v>321</v>
      </c>
      <c r="C97" s="3">
        <v>91.5</v>
      </c>
      <c r="D97" s="3"/>
      <c r="E97" s="3">
        <v>3.96271</v>
      </c>
      <c r="J97" s="19"/>
      <c r="K97" s="19"/>
      <c r="L97" s="19"/>
      <c r="T97" s="19"/>
      <c r="U97" s="19"/>
    </row>
    <row r="98" spans="1:21" x14ac:dyDescent="0.25">
      <c r="A98" s="3">
        <v>498</v>
      </c>
      <c r="B98" s="3">
        <v>296</v>
      </c>
      <c r="C98" s="3">
        <v>106.5</v>
      </c>
      <c r="D98" s="3">
        <v>3.9632499999999999</v>
      </c>
      <c r="E98" s="3"/>
      <c r="J98" s="19"/>
      <c r="K98" s="19"/>
      <c r="L98" s="19"/>
      <c r="T98" s="19"/>
      <c r="U98" s="19"/>
    </row>
    <row r="99" spans="1:21" x14ac:dyDescent="0.25">
      <c r="A99" s="3">
        <v>508</v>
      </c>
      <c r="B99" s="3">
        <v>304</v>
      </c>
      <c r="C99" s="3">
        <v>106.5</v>
      </c>
      <c r="D99" s="3">
        <v>3.96332</v>
      </c>
      <c r="E99" s="3"/>
      <c r="J99" s="19"/>
      <c r="K99" s="19"/>
      <c r="L99" s="19"/>
      <c r="T99" s="19"/>
      <c r="U99" s="19"/>
    </row>
    <row r="100" spans="1:21" x14ac:dyDescent="0.25">
      <c r="A100" s="3">
        <v>518</v>
      </c>
      <c r="B100" s="3">
        <v>312</v>
      </c>
      <c r="C100" s="3">
        <v>106.5</v>
      </c>
      <c r="D100" s="3">
        <v>3.96332</v>
      </c>
      <c r="E100" s="3"/>
      <c r="J100" s="19"/>
      <c r="K100" s="19"/>
      <c r="L100" s="19"/>
      <c r="T100" s="19"/>
      <c r="U100" s="19"/>
    </row>
    <row r="101" spans="1:21" x14ac:dyDescent="0.25">
      <c r="A101" s="3">
        <v>489</v>
      </c>
      <c r="B101" s="3">
        <v>289</v>
      </c>
      <c r="C101" s="3">
        <v>106.5</v>
      </c>
      <c r="D101" s="3"/>
      <c r="E101" s="3">
        <v>3.9630899999999998</v>
      </c>
      <c r="J101" s="19"/>
      <c r="K101" s="19"/>
      <c r="L101" s="19"/>
      <c r="T101" s="19"/>
      <c r="U101" s="19"/>
    </row>
    <row r="102" spans="1:21" x14ac:dyDescent="0.25">
      <c r="A102" s="3">
        <v>499</v>
      </c>
      <c r="B102" s="3">
        <v>297</v>
      </c>
      <c r="C102" s="3">
        <v>106.5</v>
      </c>
      <c r="D102" s="3"/>
      <c r="E102" s="3">
        <v>3.9631099999999999</v>
      </c>
      <c r="J102" s="19"/>
      <c r="K102" s="19"/>
      <c r="L102" s="19"/>
      <c r="T102" s="19"/>
      <c r="U102" s="19"/>
    </row>
    <row r="103" spans="1:21" x14ac:dyDescent="0.25">
      <c r="A103" s="3">
        <v>509</v>
      </c>
      <c r="B103" s="3">
        <v>305</v>
      </c>
      <c r="C103" s="3">
        <v>106.5</v>
      </c>
      <c r="D103" s="3"/>
      <c r="E103" s="3">
        <v>3.9630899999999998</v>
      </c>
      <c r="J103" s="19"/>
      <c r="K103" s="19"/>
      <c r="L103" s="19"/>
      <c r="T103" s="19"/>
      <c r="U103" s="19"/>
    </row>
    <row r="104" spans="1:21" x14ac:dyDescent="0.25">
      <c r="A104" s="3">
        <v>497</v>
      </c>
      <c r="B104" s="3">
        <v>295</v>
      </c>
      <c r="C104" s="3">
        <v>108.5</v>
      </c>
      <c r="D104" s="3">
        <v>3.9632700000000001</v>
      </c>
      <c r="E104" s="3"/>
      <c r="J104" s="19"/>
      <c r="K104" s="19"/>
      <c r="L104" s="19"/>
      <c r="T104" s="19"/>
      <c r="U104" s="19"/>
    </row>
    <row r="105" spans="1:21" x14ac:dyDescent="0.25">
      <c r="A105" s="3">
        <v>507</v>
      </c>
      <c r="B105" s="3">
        <v>303</v>
      </c>
      <c r="C105" s="3">
        <v>108.5</v>
      </c>
      <c r="D105" s="3">
        <v>3.9632999999999998</v>
      </c>
      <c r="E105" s="3"/>
      <c r="J105" s="19"/>
      <c r="K105" s="19"/>
      <c r="L105" s="19"/>
      <c r="T105" s="19"/>
      <c r="U105" s="19"/>
    </row>
    <row r="106" spans="1:21" x14ac:dyDescent="0.25">
      <c r="A106" s="3">
        <v>517</v>
      </c>
      <c r="B106" s="3">
        <v>311</v>
      </c>
      <c r="C106" s="3">
        <v>108.5</v>
      </c>
      <c r="D106" s="3">
        <v>3.9633099999999999</v>
      </c>
      <c r="E106" s="3"/>
      <c r="J106" s="19"/>
      <c r="K106" s="19"/>
      <c r="L106" s="19"/>
      <c r="T106" s="19"/>
      <c r="U106" s="19"/>
    </row>
    <row r="107" spans="1:21" x14ac:dyDescent="0.25">
      <c r="A107" s="3">
        <v>490</v>
      </c>
      <c r="B107" s="3">
        <v>290</v>
      </c>
      <c r="C107" s="3">
        <v>108.5</v>
      </c>
      <c r="D107" s="3"/>
      <c r="E107" s="3">
        <v>3.9631699999999999</v>
      </c>
      <c r="J107" s="19"/>
      <c r="K107" s="19"/>
      <c r="L107" s="19"/>
      <c r="T107" s="19"/>
      <c r="U107" s="19"/>
    </row>
    <row r="108" spans="1:21" x14ac:dyDescent="0.25">
      <c r="A108" s="3">
        <v>500</v>
      </c>
      <c r="B108" s="3">
        <v>298</v>
      </c>
      <c r="C108" s="3">
        <v>108.5</v>
      </c>
      <c r="D108" s="3"/>
      <c r="E108" s="3">
        <v>3.96312</v>
      </c>
      <c r="J108" s="19"/>
      <c r="K108" s="19"/>
      <c r="L108" s="19"/>
      <c r="T108" s="19"/>
      <c r="U108" s="19"/>
    </row>
    <row r="109" spans="1:21" x14ac:dyDescent="0.25">
      <c r="A109" s="3">
        <v>510</v>
      </c>
      <c r="B109" s="3">
        <v>306</v>
      </c>
      <c r="C109" s="3">
        <v>108.5</v>
      </c>
      <c r="D109" s="3"/>
      <c r="E109" s="3">
        <v>3.96319</v>
      </c>
      <c r="J109" s="19"/>
      <c r="K109" s="19"/>
      <c r="L109" s="19"/>
      <c r="T109" s="19"/>
      <c r="U109" s="19"/>
    </row>
    <row r="110" spans="1:21" x14ac:dyDescent="0.25">
      <c r="A110" s="3">
        <v>496</v>
      </c>
      <c r="B110" s="3">
        <v>294</v>
      </c>
      <c r="C110" s="3">
        <v>110.5</v>
      </c>
      <c r="D110" s="3">
        <v>3.96333</v>
      </c>
      <c r="E110" s="3"/>
      <c r="J110" s="19"/>
      <c r="K110" s="19"/>
      <c r="L110" s="19"/>
      <c r="T110" s="19"/>
      <c r="U110" s="19"/>
    </row>
    <row r="111" spans="1:21" x14ac:dyDescent="0.25">
      <c r="A111" s="3">
        <v>506</v>
      </c>
      <c r="B111" s="3">
        <v>302</v>
      </c>
      <c r="C111" s="3">
        <v>110.5</v>
      </c>
      <c r="D111" s="3">
        <v>3.9633500000000002</v>
      </c>
      <c r="E111" s="3"/>
      <c r="J111" s="19"/>
      <c r="K111" s="19"/>
      <c r="L111" s="19"/>
      <c r="T111" s="19"/>
      <c r="U111" s="19"/>
    </row>
    <row r="112" spans="1:21" x14ac:dyDescent="0.25">
      <c r="A112" s="3">
        <v>516</v>
      </c>
      <c r="B112" s="3">
        <v>310</v>
      </c>
      <c r="C112" s="3">
        <v>110.5</v>
      </c>
      <c r="D112" s="3">
        <v>3.9633699999999998</v>
      </c>
      <c r="E112" s="3"/>
      <c r="J112" s="19"/>
      <c r="K112" s="19"/>
      <c r="L112" s="19"/>
      <c r="T112" s="19"/>
      <c r="U112" s="19"/>
    </row>
    <row r="113" spans="1:21" x14ac:dyDescent="0.25">
      <c r="A113" s="3">
        <v>491</v>
      </c>
      <c r="B113" s="3">
        <v>291</v>
      </c>
      <c r="C113" s="3">
        <v>110.5</v>
      </c>
      <c r="D113" s="3"/>
      <c r="E113" s="3">
        <v>3.96319</v>
      </c>
      <c r="J113" s="19"/>
      <c r="K113" s="19"/>
      <c r="L113" s="19"/>
      <c r="T113" s="19"/>
      <c r="U113" s="19"/>
    </row>
    <row r="114" spans="1:21" x14ac:dyDescent="0.25">
      <c r="A114" s="3">
        <v>501</v>
      </c>
      <c r="B114" s="3">
        <v>299</v>
      </c>
      <c r="C114" s="3">
        <v>110.5</v>
      </c>
      <c r="D114" s="3"/>
      <c r="E114" s="3">
        <v>3.9631500000000002</v>
      </c>
      <c r="J114" s="19"/>
      <c r="K114" s="19"/>
      <c r="L114" s="19"/>
      <c r="T114" s="19"/>
      <c r="U114" s="19"/>
    </row>
    <row r="115" spans="1:21" x14ac:dyDescent="0.25">
      <c r="A115" s="3">
        <v>511</v>
      </c>
      <c r="B115" s="3">
        <v>307</v>
      </c>
      <c r="C115" s="3">
        <v>110.5</v>
      </c>
      <c r="D115" s="3"/>
      <c r="E115" s="3">
        <v>3.9631699999999999</v>
      </c>
      <c r="J115" s="19"/>
      <c r="K115" s="19"/>
      <c r="L115" s="19"/>
      <c r="T115" s="19"/>
      <c r="U115" s="19"/>
    </row>
    <row r="116" spans="1:21" x14ac:dyDescent="0.25">
      <c r="A116" s="3">
        <v>495</v>
      </c>
      <c r="B116" s="3">
        <v>293</v>
      </c>
      <c r="C116" s="3">
        <v>112.5</v>
      </c>
      <c r="D116" s="3">
        <v>3.9634200000000002</v>
      </c>
      <c r="E116" s="3"/>
      <c r="J116" s="19"/>
      <c r="K116" s="19"/>
      <c r="L116" s="19"/>
      <c r="T116" s="19"/>
      <c r="U116" s="19"/>
    </row>
    <row r="117" spans="1:21" x14ac:dyDescent="0.25">
      <c r="A117" s="3">
        <v>505</v>
      </c>
      <c r="B117" s="3">
        <v>301</v>
      </c>
      <c r="C117" s="3">
        <v>112.5</v>
      </c>
      <c r="D117" s="3">
        <v>3.9634200000000002</v>
      </c>
      <c r="E117" s="3"/>
      <c r="J117" s="19"/>
      <c r="K117" s="19"/>
      <c r="L117" s="19"/>
      <c r="T117" s="19"/>
      <c r="U117" s="19"/>
    </row>
    <row r="118" spans="1:21" x14ac:dyDescent="0.25">
      <c r="A118" s="3">
        <v>515</v>
      </c>
      <c r="B118" s="3">
        <v>309</v>
      </c>
      <c r="C118" s="3">
        <v>112.5</v>
      </c>
      <c r="D118" s="3">
        <v>3.9634800000000001</v>
      </c>
      <c r="E118" s="3"/>
      <c r="J118" s="19"/>
      <c r="K118" s="19"/>
      <c r="L118" s="19"/>
      <c r="T118" s="19"/>
      <c r="U118" s="19"/>
    </row>
    <row r="119" spans="1:21" x14ac:dyDescent="0.25">
      <c r="A119" s="3">
        <v>492</v>
      </c>
      <c r="B119" s="3">
        <v>292</v>
      </c>
      <c r="C119" s="3">
        <v>112.5</v>
      </c>
      <c r="D119" s="3"/>
      <c r="E119" s="3">
        <v>3.9631400000000001</v>
      </c>
      <c r="J119" s="19"/>
      <c r="K119" s="19"/>
      <c r="L119" s="19"/>
      <c r="T119" s="19"/>
      <c r="U119" s="19"/>
    </row>
    <row r="120" spans="1:21" x14ac:dyDescent="0.25">
      <c r="A120" s="3">
        <v>502</v>
      </c>
      <c r="B120" s="3">
        <v>300</v>
      </c>
      <c r="C120" s="3">
        <v>112.5</v>
      </c>
      <c r="D120" s="3"/>
      <c r="E120" s="3">
        <v>3.96313</v>
      </c>
      <c r="J120" s="19"/>
      <c r="K120" s="19"/>
      <c r="L120" s="19"/>
      <c r="T120" s="19"/>
      <c r="U120" s="19"/>
    </row>
    <row r="121" spans="1:21" x14ac:dyDescent="0.25">
      <c r="A121" s="3">
        <v>512</v>
      </c>
      <c r="B121" s="3">
        <v>308</v>
      </c>
      <c r="C121" s="3">
        <v>112.5</v>
      </c>
      <c r="D121" s="3"/>
      <c r="E121" s="3">
        <v>3.9631599999999998</v>
      </c>
      <c r="J121" s="19"/>
      <c r="K121" s="19"/>
      <c r="L121" s="19"/>
      <c r="T121" s="19"/>
      <c r="U121" s="19"/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60"/>
  <sheetViews>
    <sheetView zoomScale="80" zoomScaleNormal="80" workbookViewId="0">
      <selection activeCell="N2" sqref="N2"/>
    </sheetView>
  </sheetViews>
  <sheetFormatPr defaultRowHeight="15" x14ac:dyDescent="0.25"/>
  <cols>
    <col min="4" max="4" width="11.7109375" bestFit="1" customWidth="1"/>
    <col min="5" max="5" width="12.85546875" bestFit="1" customWidth="1"/>
    <col min="6" max="6" width="13.7109375" bestFit="1" customWidth="1"/>
    <col min="7" max="7" width="12.7109375" bestFit="1" customWidth="1"/>
    <col min="8" max="11" width="11.140625" customWidth="1"/>
    <col min="12" max="28" width="16.5703125" customWidth="1"/>
  </cols>
  <sheetData>
    <row r="1" spans="1:34" ht="60" customHeight="1" thickTop="1" thickBot="1" x14ac:dyDescent="0.3">
      <c r="A1" t="s">
        <v>0</v>
      </c>
      <c r="B1" t="s">
        <v>5</v>
      </c>
      <c r="C1" t="s">
        <v>1</v>
      </c>
      <c r="D1" t="s">
        <v>3</v>
      </c>
      <c r="E1" t="s">
        <v>4</v>
      </c>
      <c r="F1" s="50" t="s">
        <v>6</v>
      </c>
      <c r="G1" s="51" t="s">
        <v>7</v>
      </c>
      <c r="H1" s="52" t="s">
        <v>22</v>
      </c>
      <c r="I1" s="52" t="s">
        <v>74</v>
      </c>
      <c r="J1" s="52" t="s">
        <v>75</v>
      </c>
      <c r="K1" s="52" t="s">
        <v>76</v>
      </c>
      <c r="L1" s="53" t="s">
        <v>41</v>
      </c>
      <c r="M1" s="50" t="s">
        <v>10</v>
      </c>
      <c r="N1" s="51" t="s">
        <v>24</v>
      </c>
      <c r="O1" s="51" t="s">
        <v>72</v>
      </c>
      <c r="P1" s="51" t="s">
        <v>42</v>
      </c>
      <c r="Q1" s="51" t="s">
        <v>25</v>
      </c>
      <c r="R1" s="51" t="s">
        <v>30</v>
      </c>
      <c r="S1" s="51" t="s">
        <v>31</v>
      </c>
      <c r="T1" s="51" t="s">
        <v>32</v>
      </c>
      <c r="U1" s="51" t="s">
        <v>33</v>
      </c>
      <c r="V1" s="50" t="s">
        <v>11</v>
      </c>
      <c r="W1" s="51" t="s">
        <v>26</v>
      </c>
      <c r="X1" s="51" t="s">
        <v>73</v>
      </c>
      <c r="Y1" s="51" t="s">
        <v>43</v>
      </c>
      <c r="Z1" s="51" t="s">
        <v>34</v>
      </c>
      <c r="AA1" s="51" t="s">
        <v>35</v>
      </c>
      <c r="AB1" s="51" t="s">
        <v>31</v>
      </c>
      <c r="AC1" s="51" t="s">
        <v>32</v>
      </c>
      <c r="AD1" s="53" t="s">
        <v>33</v>
      </c>
    </row>
    <row r="2" spans="1:34" ht="15.75" thickTop="1" x14ac:dyDescent="0.25">
      <c r="A2" s="1">
        <v>155</v>
      </c>
      <c r="B2" s="1">
        <v>5</v>
      </c>
      <c r="C2" s="1">
        <v>2</v>
      </c>
      <c r="D2" s="1">
        <v>3.9620899999999999</v>
      </c>
      <c r="E2" s="1"/>
      <c r="F2" s="6">
        <f>C2</f>
        <v>2</v>
      </c>
      <c r="G2" s="14">
        <f t="shared" ref="G2:G17" si="0">IF(F2&lt;$AE$4,$AF$3+F2/$AE$4*($AF$4-$AF$3),$AF$4-($AF$5-$AF$4)+F2/$AE$5*2*($AF$5-$AF$4))</f>
        <v>790.69868995633192</v>
      </c>
      <c r="H2" s="46">
        <v>3</v>
      </c>
      <c r="I2" s="46">
        <f>(M2+V2)/2</f>
        <v>3.9619400000000002</v>
      </c>
      <c r="J2" s="19">
        <f>(O2+X2)/2</f>
        <v>0.40036069630234461</v>
      </c>
      <c r="K2" s="19">
        <f>J2*$H2</f>
        <v>1.2010820889070337</v>
      </c>
      <c r="L2" s="48">
        <v>0.36142390121828999</v>
      </c>
      <c r="M2" s="18">
        <f>AVERAGE(D2:D7)</f>
        <v>3.9621366666666664</v>
      </c>
      <c r="N2" s="19">
        <f t="shared" ref="N2:N17" si="1">(M2-$AF$8-$AF$9*($G2+273.15))/$AF$10</f>
        <v>0.40289082195095105</v>
      </c>
      <c r="O2" s="19">
        <f>(N2-AVERAGE(N2,W2))*3.7*2.2/1.4+AVERAGE(N2,W2)</f>
        <v>0.41507156971638492</v>
      </c>
      <c r="P2" s="19">
        <f>$L2-O2</f>
        <v>-5.3647668498094936E-2</v>
      </c>
      <c r="Q2" s="19">
        <f>O2*$H2</f>
        <v>1.2452147091491548</v>
      </c>
      <c r="R2" s="28">
        <v>1.9811855046575278E-25</v>
      </c>
      <c r="S2" s="28">
        <f>R2*$H2</f>
        <v>5.9435565139725833E-25</v>
      </c>
      <c r="T2" s="32">
        <f>LOG(R2)</f>
        <v>-24.703074858193254</v>
      </c>
      <c r="U2" s="34">
        <f>T2*$H2</f>
        <v>-74.10922457457977</v>
      </c>
      <c r="V2" s="18">
        <f>AVERAGE(E8:E13)</f>
        <v>3.9617433333333341</v>
      </c>
      <c r="W2" s="19">
        <f t="shared" ref="W2:W17" si="2">(V2-$AF$8-$AF$9*($G2+273.15))/$AF$10</f>
        <v>0.39783057065373817</v>
      </c>
      <c r="X2" s="19">
        <f>(W2-AVERAGE(N2,W2))*3.7*2.2/1.4+AVERAGE(N2,W2)</f>
        <v>0.38564982288830429</v>
      </c>
      <c r="Y2" s="19">
        <f>$L2-X2</f>
        <v>-2.4225921670014305E-2</v>
      </c>
      <c r="Z2" s="19">
        <f>X2*$H2</f>
        <v>1.1569494686649129</v>
      </c>
      <c r="AA2" s="28">
        <v>3.2195393144756133E-25</v>
      </c>
      <c r="AB2" s="28">
        <f>AA2*$H2</f>
        <v>9.6586179434268395E-25</v>
      </c>
      <c r="AC2" s="32">
        <f>LOG(AA2)</f>
        <v>-24.492206267277691</v>
      </c>
      <c r="AD2" s="34">
        <f>AC2*$H2</f>
        <v>-73.476618801833069</v>
      </c>
      <c r="AE2" t="s">
        <v>2</v>
      </c>
    </row>
    <row r="3" spans="1:34" x14ac:dyDescent="0.25">
      <c r="A3" s="1">
        <v>165</v>
      </c>
      <c r="B3" s="1">
        <v>13</v>
      </c>
      <c r="C3" s="1">
        <v>2</v>
      </c>
      <c r="D3" s="1">
        <v>3.9621</v>
      </c>
      <c r="E3" s="1"/>
      <c r="F3" s="6">
        <f>C14</f>
        <v>4</v>
      </c>
      <c r="G3" s="14">
        <f t="shared" si="0"/>
        <v>791.39737991266372</v>
      </c>
      <c r="H3" s="46">
        <f>AVERAGE(F3:F4)-AVERAGE(F2:F3)</f>
        <v>2</v>
      </c>
      <c r="I3" s="46">
        <f t="shared" ref="I3:I17" si="3">(M3+V3)/2</f>
        <v>3.9619249999999999</v>
      </c>
      <c r="J3" s="19">
        <f t="shared" ref="J3:J17" si="4">(O3+X3)/2</f>
        <v>0.39978057824729091</v>
      </c>
      <c r="K3" s="19">
        <f t="shared" ref="K3:K17" si="5">J3*$H3</f>
        <v>0.79956115649458182</v>
      </c>
      <c r="L3" s="48">
        <v>0.36286449510485902</v>
      </c>
      <c r="M3" s="18">
        <f>AVERAGE(D14:D19)</f>
        <v>3.9621133333333334</v>
      </c>
      <c r="N3" s="19">
        <f t="shared" si="1"/>
        <v>0.40220349518197823</v>
      </c>
      <c r="O3" s="19">
        <f t="shared" ref="O3:O17" si="6">(N3-AVERAGE(N3,W3))*3.7*2.2/1.4+AVERAGE(N3,W3)</f>
        <v>0.41386810956754355</v>
      </c>
      <c r="P3" s="19">
        <f t="shared" ref="P3:P17" si="7">$L3-O3</f>
        <v>-5.1003614462684532E-2</v>
      </c>
      <c r="Q3" s="19">
        <f t="shared" ref="Q3:Q17" si="8">O3*$H3</f>
        <v>0.8277362191350871</v>
      </c>
      <c r="R3" s="28">
        <v>2.1281846155041E-25</v>
      </c>
      <c r="S3" s="28">
        <f t="shared" ref="S3:S17" si="9">R3*$H3</f>
        <v>4.2563692310082E-25</v>
      </c>
      <c r="T3" s="32">
        <f t="shared" ref="T3:T17" si="10">LOG(R3)</f>
        <v>-24.671990700617126</v>
      </c>
      <c r="U3" s="32">
        <f t="shared" ref="U3:U17" si="11">T3*$H3</f>
        <v>-49.343981401234252</v>
      </c>
      <c r="V3" s="18">
        <f>AVERAGE(E20:E25)</f>
        <v>3.9617366666666669</v>
      </c>
      <c r="W3" s="19">
        <f t="shared" si="2"/>
        <v>0.39735766131260386</v>
      </c>
      <c r="X3" s="19">
        <f t="shared" ref="X3:X17" si="12">(W3-AVERAGE(N3,W3))*3.7*2.2/1.4+AVERAGE(N3,W3)</f>
        <v>0.38569304692703826</v>
      </c>
      <c r="Y3" s="19">
        <f t="shared" ref="Y3:Y17" si="13">$L3-X3</f>
        <v>-2.2828551822179244E-2</v>
      </c>
      <c r="Z3" s="19">
        <f t="shared" ref="Z3:Z17" si="14">X3*$H3</f>
        <v>0.77138609385407653</v>
      </c>
      <c r="AA3" s="28">
        <v>3.3928623095696583E-25</v>
      </c>
      <c r="AB3" s="28">
        <f t="shared" ref="AB3:AB17" si="15">AA3*$H3</f>
        <v>6.7857246191393165E-25</v>
      </c>
      <c r="AC3" s="32">
        <f t="shared" ref="AC3:AC17" si="16">LOG(AA3)</f>
        <v>-24.469433764701321</v>
      </c>
      <c r="AD3" s="34">
        <f t="shared" ref="AD3:AD17" si="17">AC3*$H3</f>
        <v>-48.938867529402643</v>
      </c>
      <c r="AE3" s="4">
        <v>0</v>
      </c>
      <c r="AF3" s="5">
        <v>790</v>
      </c>
    </row>
    <row r="4" spans="1:34" x14ac:dyDescent="0.25">
      <c r="A4" s="1">
        <v>175</v>
      </c>
      <c r="B4" s="1">
        <v>21</v>
      </c>
      <c r="C4" s="1">
        <v>2</v>
      </c>
      <c r="D4" s="1">
        <v>3.9621300000000002</v>
      </c>
      <c r="E4" s="1"/>
      <c r="F4" s="6">
        <f>C26</f>
        <v>6</v>
      </c>
      <c r="G4" s="14">
        <f t="shared" si="0"/>
        <v>792.09606986899564</v>
      </c>
      <c r="H4" s="46">
        <f t="shared" ref="H4:H16" si="18">AVERAGE(F4:F5)-AVERAGE(F3:F4)</f>
        <v>2</v>
      </c>
      <c r="I4" s="46">
        <f t="shared" si="3"/>
        <v>3.9618408333333335</v>
      </c>
      <c r="J4" s="19">
        <f>(O4+X4)/2</f>
        <v>0.39831062786666432</v>
      </c>
      <c r="K4" s="19">
        <f t="shared" si="5"/>
        <v>0.79662125573332865</v>
      </c>
      <c r="L4" s="48">
        <v>0.364309554829433</v>
      </c>
      <c r="M4" s="18">
        <f>AVERAGE(D26:D31)</f>
        <v>3.9620116666666667</v>
      </c>
      <c r="N4" s="19">
        <f t="shared" si="1"/>
        <v>0.4005084065021135</v>
      </c>
      <c r="O4" s="19">
        <f t="shared" si="6"/>
        <v>0.41108914078991804</v>
      </c>
      <c r="P4" s="19">
        <f t="shared" si="7"/>
        <v>-4.6779585960485037E-2</v>
      </c>
      <c r="Q4" s="19">
        <f t="shared" si="8"/>
        <v>0.82217828157983608</v>
      </c>
      <c r="R4" s="28">
        <v>2.3632965747737165E-25</v>
      </c>
      <c r="S4" s="28">
        <f t="shared" si="9"/>
        <v>4.726593149547433E-25</v>
      </c>
      <c r="T4" s="32">
        <f t="shared" si="10"/>
        <v>-24.626481774471895</v>
      </c>
      <c r="U4" s="32">
        <f t="shared" si="11"/>
        <v>-49.252963548943789</v>
      </c>
      <c r="V4" s="18">
        <f>AVERAGE(E32:E37)</f>
        <v>3.9616699999999998</v>
      </c>
      <c r="W4" s="19">
        <f t="shared" si="2"/>
        <v>0.39611284923121542</v>
      </c>
      <c r="X4" s="19">
        <f t="shared" si="12"/>
        <v>0.38553211494341061</v>
      </c>
      <c r="Y4" s="19">
        <f t="shared" si="13"/>
        <v>-2.1222560113977607E-2</v>
      </c>
      <c r="Z4" s="19">
        <f t="shared" si="14"/>
        <v>0.77106422988682122</v>
      </c>
      <c r="AA4" s="28">
        <v>3.6199650724303587E-25</v>
      </c>
      <c r="AB4" s="28">
        <f t="shared" si="15"/>
        <v>7.2399301448607174E-25</v>
      </c>
      <c r="AC4" s="32">
        <f t="shared" si="16"/>
        <v>-24.441295619777314</v>
      </c>
      <c r="AD4" s="34">
        <f t="shared" si="17"/>
        <v>-48.882591239554628</v>
      </c>
      <c r="AE4" s="4">
        <f>114.5/2</f>
        <v>57.25</v>
      </c>
      <c r="AF4" s="5">
        <v>810</v>
      </c>
    </row>
    <row r="5" spans="1:34" x14ac:dyDescent="0.25">
      <c r="A5" s="1">
        <v>263</v>
      </c>
      <c r="B5" s="1">
        <v>101</v>
      </c>
      <c r="C5" s="1">
        <v>2</v>
      </c>
      <c r="D5" s="1">
        <v>3.9621599999999999</v>
      </c>
      <c r="E5" s="1"/>
      <c r="F5" s="6">
        <f>C38</f>
        <v>8</v>
      </c>
      <c r="G5" s="14">
        <f t="shared" si="0"/>
        <v>792.79475982532756</v>
      </c>
      <c r="H5" s="46">
        <f t="shared" si="18"/>
        <v>7.75</v>
      </c>
      <c r="I5" s="46">
        <f t="shared" si="3"/>
        <v>3.961840833333333</v>
      </c>
      <c r="J5" s="19">
        <f t="shared" si="4"/>
        <v>0.397923485496673</v>
      </c>
      <c r="K5" s="19">
        <f t="shared" si="5"/>
        <v>3.0839070125992158</v>
      </c>
      <c r="L5" s="48">
        <v>0.36573825528627601</v>
      </c>
      <c r="M5" s="18">
        <f>AVERAGE(D38:D43)</f>
        <v>3.9620116666666667</v>
      </c>
      <c r="N5" s="19">
        <f t="shared" si="1"/>
        <v>0.4001212641321249</v>
      </c>
      <c r="O5" s="19">
        <f t="shared" si="6"/>
        <v>0.41070199841994331</v>
      </c>
      <c r="P5" s="19">
        <f t="shared" si="7"/>
        <v>-4.49637431336673E-2</v>
      </c>
      <c r="Q5" s="19">
        <f t="shared" si="8"/>
        <v>3.1829404877545606</v>
      </c>
      <c r="R5" s="28">
        <v>2.501983487216321E-25</v>
      </c>
      <c r="S5" s="28">
        <f t="shared" si="9"/>
        <v>1.9390372025926486E-24</v>
      </c>
      <c r="T5" s="32">
        <f t="shared" si="10"/>
        <v>-24.601715560923374</v>
      </c>
      <c r="U5" s="32">
        <f t="shared" si="11"/>
        <v>-190.66329559715615</v>
      </c>
      <c r="V5" s="18">
        <f>AVERAGE(E44:E49)</f>
        <v>3.9616699999999994</v>
      </c>
      <c r="W5" s="19">
        <f t="shared" si="2"/>
        <v>0.3957257068612211</v>
      </c>
      <c r="X5" s="19">
        <f t="shared" si="12"/>
        <v>0.38514497257340269</v>
      </c>
      <c r="Y5" s="19">
        <f t="shared" si="13"/>
        <v>-1.9406717287126674E-2</v>
      </c>
      <c r="Z5" s="19">
        <f t="shared" si="14"/>
        <v>2.9848735374438706</v>
      </c>
      <c r="AA5" s="28">
        <v>3.8358446476921638E-25</v>
      </c>
      <c r="AB5" s="28">
        <f t="shared" si="15"/>
        <v>2.9727796019614268E-24</v>
      </c>
      <c r="AC5" s="32">
        <f t="shared" si="16"/>
        <v>-24.416138990139608</v>
      </c>
      <c r="AD5" s="34">
        <f t="shared" si="17"/>
        <v>-189.22507717358195</v>
      </c>
      <c r="AE5" s="4">
        <v>114.5</v>
      </c>
      <c r="AF5" s="5">
        <v>820</v>
      </c>
    </row>
    <row r="6" spans="1:34" x14ac:dyDescent="0.25">
      <c r="A6" s="1">
        <v>273</v>
      </c>
      <c r="B6" s="1">
        <v>109</v>
      </c>
      <c r="C6" s="1">
        <v>2</v>
      </c>
      <c r="D6" s="1">
        <v>3.96217</v>
      </c>
      <c r="E6" s="1"/>
      <c r="F6" s="6">
        <f>C50</f>
        <v>21.5</v>
      </c>
      <c r="G6" s="14">
        <f t="shared" si="0"/>
        <v>797.51091703056773</v>
      </c>
      <c r="H6" s="46">
        <f t="shared" si="18"/>
        <v>11.75</v>
      </c>
      <c r="I6" s="46">
        <f t="shared" si="3"/>
        <v>3.9617783333333332</v>
      </c>
      <c r="J6" s="19">
        <f t="shared" si="4"/>
        <v>0.39450620914482259</v>
      </c>
      <c r="K6" s="19">
        <f t="shared" si="5"/>
        <v>4.6354479574516656</v>
      </c>
      <c r="L6" s="48">
        <v>0.37561861057909202</v>
      </c>
      <c r="M6" s="18">
        <f>AVERAGE(D50:D55)</f>
        <v>3.9618766666666669</v>
      </c>
      <c r="N6" s="19">
        <f t="shared" si="1"/>
        <v>0.39577127196913153</v>
      </c>
      <c r="O6" s="19">
        <f t="shared" si="6"/>
        <v>0.401861645851876</v>
      </c>
      <c r="P6" s="19">
        <f t="shared" si="7"/>
        <v>-2.6243035272783988E-2</v>
      </c>
      <c r="Q6" s="19">
        <f t="shared" si="8"/>
        <v>4.7218743387595428</v>
      </c>
      <c r="R6" s="28">
        <v>4.0985627381824441E-25</v>
      </c>
      <c r="S6" s="28">
        <f t="shared" si="9"/>
        <v>4.8158112173643718E-24</v>
      </c>
      <c r="T6" s="32">
        <f t="shared" si="10"/>
        <v>-24.387368412623744</v>
      </c>
      <c r="U6" s="32">
        <f t="shared" si="11"/>
        <v>-286.55157884832897</v>
      </c>
      <c r="V6" s="18">
        <f>AVERAGE(E50:E55)</f>
        <v>3.9616799999999999</v>
      </c>
      <c r="W6" s="19">
        <f t="shared" si="2"/>
        <v>0.39324114632051366</v>
      </c>
      <c r="X6" s="19">
        <f t="shared" si="12"/>
        <v>0.38715077243776919</v>
      </c>
      <c r="Y6" s="19">
        <f t="shared" si="13"/>
        <v>-1.153216185867717E-2</v>
      </c>
      <c r="Z6" s="19">
        <f t="shared" si="14"/>
        <v>4.5490215761437875</v>
      </c>
      <c r="AA6" s="28">
        <v>5.2653761917556315E-25</v>
      </c>
      <c r="AB6" s="28">
        <f t="shared" si="15"/>
        <v>6.1868170253128669E-24</v>
      </c>
      <c r="AC6" s="32">
        <f t="shared" si="16"/>
        <v>-24.278570594627194</v>
      </c>
      <c r="AD6" s="34">
        <f t="shared" si="17"/>
        <v>-285.27320448686953</v>
      </c>
    </row>
    <row r="7" spans="1:34" x14ac:dyDescent="0.25">
      <c r="A7" s="1">
        <v>283</v>
      </c>
      <c r="B7" s="1">
        <v>117</v>
      </c>
      <c r="C7" s="1">
        <v>2</v>
      </c>
      <c r="D7" s="1">
        <v>3.96217</v>
      </c>
      <c r="E7" s="1"/>
      <c r="F7" s="6">
        <f>C56</f>
        <v>31.5</v>
      </c>
      <c r="G7" s="14">
        <f t="shared" si="0"/>
        <v>801.00436681222709</v>
      </c>
      <c r="H7" s="46">
        <f t="shared" si="18"/>
        <v>10</v>
      </c>
      <c r="I7" s="46">
        <f t="shared" si="3"/>
        <v>3.961875</v>
      </c>
      <c r="J7" s="19">
        <f t="shared" si="4"/>
        <v>0.39381411837640073</v>
      </c>
      <c r="K7" s="19">
        <f t="shared" si="5"/>
        <v>3.9381411837640075</v>
      </c>
      <c r="L7" s="48">
        <v>0.38303299795635798</v>
      </c>
      <c r="M7" s="18">
        <f>AVERAGE(D56:D61)</f>
        <v>3.9619700000000004</v>
      </c>
      <c r="N7" s="19">
        <f t="shared" si="1"/>
        <v>0.39503629771514254</v>
      </c>
      <c r="O7" s="19">
        <f t="shared" si="6"/>
        <v>0.40092021824594237</v>
      </c>
      <c r="P7" s="19">
        <f t="shared" si="7"/>
        <v>-1.7887220289584393E-2</v>
      </c>
      <c r="Q7" s="19">
        <f t="shared" si="8"/>
        <v>4.0092021824594237</v>
      </c>
      <c r="R7" s="28">
        <v>5.2930987421787994E-25</v>
      </c>
      <c r="S7" s="28">
        <f t="shared" si="9"/>
        <v>5.2930987421787992E-24</v>
      </c>
      <c r="T7" s="32">
        <f t="shared" si="10"/>
        <v>-24.276290004217046</v>
      </c>
      <c r="U7" s="32">
        <f t="shared" si="11"/>
        <v>-242.76290004217046</v>
      </c>
      <c r="V7" s="18">
        <f>AVERAGE(E56:E61)</f>
        <v>3.9617799999999996</v>
      </c>
      <c r="W7" s="19">
        <f t="shared" si="2"/>
        <v>0.39259193903765893</v>
      </c>
      <c r="X7" s="19">
        <f t="shared" si="12"/>
        <v>0.3867080185068591</v>
      </c>
      <c r="Y7" s="19">
        <f t="shared" si="13"/>
        <v>-3.675020550501118E-3</v>
      </c>
      <c r="Z7" s="19">
        <f t="shared" si="14"/>
        <v>3.8670801850685912</v>
      </c>
      <c r="AA7" s="28">
        <v>6.7486937757082173E-25</v>
      </c>
      <c r="AB7" s="28">
        <f t="shared" si="15"/>
        <v>6.7486937757082168E-24</v>
      </c>
      <c r="AC7" s="32">
        <f t="shared" si="16"/>
        <v>-24.170780277672417</v>
      </c>
      <c r="AD7" s="34">
        <f t="shared" si="17"/>
        <v>-241.70780277672418</v>
      </c>
      <c r="AE7" t="s">
        <v>12</v>
      </c>
      <c r="AF7" s="7" t="s">
        <v>13</v>
      </c>
      <c r="AG7" s="7"/>
    </row>
    <row r="8" spans="1:34" x14ac:dyDescent="0.25">
      <c r="A8" s="1">
        <v>152</v>
      </c>
      <c r="B8" s="1">
        <v>4</v>
      </c>
      <c r="C8" s="1">
        <v>2</v>
      </c>
      <c r="D8" s="1"/>
      <c r="E8" s="1">
        <v>3.96149</v>
      </c>
      <c r="F8" s="6">
        <f>C62</f>
        <v>41.5</v>
      </c>
      <c r="G8" s="14">
        <f t="shared" si="0"/>
        <v>804.49781659388645</v>
      </c>
      <c r="H8" s="46">
        <f t="shared" si="18"/>
        <v>10</v>
      </c>
      <c r="I8" s="46">
        <f t="shared" si="3"/>
        <v>3.9620216666666668</v>
      </c>
      <c r="J8" s="19">
        <f t="shared" si="4"/>
        <v>0.39376527989152593</v>
      </c>
      <c r="K8" s="19">
        <f t="shared" si="5"/>
        <v>3.9376527989152592</v>
      </c>
      <c r="L8" s="48">
        <v>0.390548153320942</v>
      </c>
      <c r="M8" s="18">
        <f>AVERAGE(D62:D67)</f>
        <v>3.9620866666666665</v>
      </c>
      <c r="N8" s="19">
        <f t="shared" si="1"/>
        <v>0.39460150786013198</v>
      </c>
      <c r="O8" s="19">
        <f t="shared" si="6"/>
        <v>0.39862734822327905</v>
      </c>
      <c r="P8" s="19">
        <f t="shared" si="7"/>
        <v>-8.0791949023370502E-3</v>
      </c>
      <c r="Q8" s="19">
        <f t="shared" si="8"/>
        <v>3.9862734822327903</v>
      </c>
      <c r="R8" s="28">
        <v>6.9397752259632777E-25</v>
      </c>
      <c r="S8" s="28">
        <f t="shared" si="9"/>
        <v>6.9397752259632771E-24</v>
      </c>
      <c r="T8" s="32">
        <f t="shared" si="10"/>
        <v>-24.158654595785016</v>
      </c>
      <c r="U8" s="32">
        <f t="shared" si="11"/>
        <v>-241.58654595785015</v>
      </c>
      <c r="V8" s="18">
        <f>AVERAGE(E62:E67)</f>
        <v>3.961956666666667</v>
      </c>
      <c r="W8" s="19">
        <f t="shared" si="2"/>
        <v>0.3929290519229196</v>
      </c>
      <c r="X8" s="19">
        <f t="shared" si="12"/>
        <v>0.38890321155977281</v>
      </c>
      <c r="Y8" s="19">
        <f t="shared" si="13"/>
        <v>1.6449417611691941E-3</v>
      </c>
      <c r="Z8" s="19">
        <f t="shared" si="14"/>
        <v>3.8890321155977281</v>
      </c>
      <c r="AA8" s="28">
        <v>8.1950097600332454E-25</v>
      </c>
      <c r="AB8" s="28">
        <f t="shared" si="15"/>
        <v>8.1950097600332449E-24</v>
      </c>
      <c r="AC8" s="32">
        <f t="shared" si="16"/>
        <v>-24.086450524860282</v>
      </c>
      <c r="AD8" s="34">
        <f t="shared" si="17"/>
        <v>-240.86450524860282</v>
      </c>
      <c r="AE8" t="s">
        <v>14</v>
      </c>
      <c r="AF8" s="5">
        <v>3.8849999999999998</v>
      </c>
      <c r="AG8" s="8"/>
    </row>
    <row r="9" spans="1:34" x14ac:dyDescent="0.25">
      <c r="A9" s="1">
        <v>162</v>
      </c>
      <c r="B9" s="1">
        <v>12</v>
      </c>
      <c r="C9" s="1">
        <v>2</v>
      </c>
      <c r="D9" s="1"/>
      <c r="E9" s="1">
        <v>3.9617399999999998</v>
      </c>
      <c r="F9" s="6">
        <f>C68</f>
        <v>51.5</v>
      </c>
      <c r="G9" s="14">
        <f t="shared" si="0"/>
        <v>807.99126637554582</v>
      </c>
      <c r="H9" s="46">
        <f t="shared" si="18"/>
        <v>10</v>
      </c>
      <c r="I9" s="46">
        <f t="shared" si="3"/>
        <v>3.9621733333333333</v>
      </c>
      <c r="J9" s="19">
        <f t="shared" si="4"/>
        <v>0.39378076663500278</v>
      </c>
      <c r="K9" s="19">
        <f t="shared" si="5"/>
        <v>3.9378076663500279</v>
      </c>
      <c r="L9" s="48">
        <v>0.39810880918900998</v>
      </c>
      <c r="M9" s="18">
        <f>AVERAGE(D68:D73)</f>
        <v>3.9622133333333331</v>
      </c>
      <c r="N9" s="19">
        <f t="shared" si="1"/>
        <v>0.39429536846183705</v>
      </c>
      <c r="O9" s="19">
        <f t="shared" si="6"/>
        <v>0.39677280868530979</v>
      </c>
      <c r="P9" s="19">
        <f t="shared" si="7"/>
        <v>1.3360005037001965E-3</v>
      </c>
      <c r="Q9" s="19">
        <f t="shared" si="8"/>
        <v>3.9677280868530977</v>
      </c>
      <c r="R9" s="28">
        <v>9.0151492639391881E-25</v>
      </c>
      <c r="S9" s="28">
        <f t="shared" si="9"/>
        <v>9.0151492639391878E-24</v>
      </c>
      <c r="T9" s="32">
        <f t="shared" si="10"/>
        <v>-24.04502707826288</v>
      </c>
      <c r="U9" s="32">
        <f t="shared" si="11"/>
        <v>-240.45027078262879</v>
      </c>
      <c r="V9" s="18">
        <f>AVERAGE(E68:E73)</f>
        <v>3.9621333333333335</v>
      </c>
      <c r="W9" s="19">
        <f t="shared" si="2"/>
        <v>0.39326616480816878</v>
      </c>
      <c r="X9" s="19">
        <f t="shared" si="12"/>
        <v>0.39078872458469577</v>
      </c>
      <c r="Y9" s="19">
        <f t="shared" si="13"/>
        <v>7.3200846043142143E-3</v>
      </c>
      <c r="Z9" s="19">
        <f t="shared" si="14"/>
        <v>3.9078872458469576</v>
      </c>
      <c r="AA9" s="28">
        <v>9.9862013370971539E-25</v>
      </c>
      <c r="AB9" s="28">
        <f t="shared" si="15"/>
        <v>9.9862013370971539E-24</v>
      </c>
      <c r="AC9" s="32">
        <f t="shared" si="16"/>
        <v>-24.000599682151446</v>
      </c>
      <c r="AD9" s="34">
        <f t="shared" si="17"/>
        <v>-240.00599682151446</v>
      </c>
      <c r="AE9" t="s">
        <v>15</v>
      </c>
      <c r="AF9" s="5">
        <v>4.3069999999999999E-5</v>
      </c>
      <c r="AG9" s="9"/>
    </row>
    <row r="10" spans="1:34" x14ac:dyDescent="0.25">
      <c r="A10" s="1">
        <v>172</v>
      </c>
      <c r="B10" s="1">
        <v>20</v>
      </c>
      <c r="C10" s="1">
        <v>2</v>
      </c>
      <c r="D10" s="1"/>
      <c r="E10" s="1">
        <v>3.9617800000000001</v>
      </c>
      <c r="F10" s="6">
        <f>C74</f>
        <v>61.5</v>
      </c>
      <c r="G10" s="14">
        <f t="shared" si="0"/>
        <v>810.74235807860259</v>
      </c>
      <c r="H10" s="46">
        <f t="shared" si="18"/>
        <v>10</v>
      </c>
      <c r="I10" s="46">
        <f t="shared" si="3"/>
        <v>3.9623083333333331</v>
      </c>
      <c r="J10" s="19">
        <f t="shared" si="4"/>
        <v>0.39399317471874301</v>
      </c>
      <c r="K10" s="19">
        <f t="shared" si="5"/>
        <v>3.9399317471874302</v>
      </c>
      <c r="L10" s="48">
        <v>0.40410521257190601</v>
      </c>
      <c r="M10" s="18">
        <f>AVERAGE(D74:D79)</f>
        <v>3.9623666666666666</v>
      </c>
      <c r="N10" s="19">
        <f t="shared" si="1"/>
        <v>0.39474363571621496</v>
      </c>
      <c r="O10" s="19">
        <f t="shared" si="6"/>
        <v>0.39835656937547276</v>
      </c>
      <c r="P10" s="19">
        <f t="shared" si="7"/>
        <v>5.7486431964332563E-3</v>
      </c>
      <c r="Q10" s="19">
        <f t="shared" si="8"/>
        <v>3.9835656937547275</v>
      </c>
      <c r="R10" s="28">
        <v>1.0492186218371127E-24</v>
      </c>
      <c r="S10" s="28">
        <f t="shared" si="9"/>
        <v>1.0492186218371127E-23</v>
      </c>
      <c r="T10" s="32">
        <f t="shared" si="10"/>
        <v>-23.979134010028567</v>
      </c>
      <c r="U10" s="32">
        <f t="shared" si="11"/>
        <v>-239.79134010028565</v>
      </c>
      <c r="V10" s="18">
        <f>AVERAGE(E74:E79)</f>
        <v>3.9622499999999996</v>
      </c>
      <c r="W10" s="19">
        <f t="shared" si="2"/>
        <v>0.39324271372127106</v>
      </c>
      <c r="X10" s="19">
        <f t="shared" si="12"/>
        <v>0.38962978006201326</v>
      </c>
      <c r="Y10" s="19">
        <f t="shared" si="13"/>
        <v>1.4475432509892749E-2</v>
      </c>
      <c r="Z10" s="19">
        <f t="shared" si="14"/>
        <v>3.8962978006201325</v>
      </c>
      <c r="AA10" s="28">
        <v>1.2178177749400882E-24</v>
      </c>
      <c r="AB10" s="28">
        <f t="shared" si="15"/>
        <v>1.2178177749400882E-23</v>
      </c>
      <c r="AC10" s="32">
        <f t="shared" si="16"/>
        <v>-23.914417691390003</v>
      </c>
      <c r="AD10" s="34">
        <f t="shared" si="17"/>
        <v>-239.14417691390003</v>
      </c>
      <c r="AE10" t="s">
        <v>16</v>
      </c>
      <c r="AF10" s="5">
        <v>7.7729999999999994E-2</v>
      </c>
      <c r="AG10" s="9"/>
    </row>
    <row r="11" spans="1:34" x14ac:dyDescent="0.25">
      <c r="A11" s="1">
        <v>260</v>
      </c>
      <c r="B11" s="1">
        <v>100</v>
      </c>
      <c r="C11" s="1">
        <v>2</v>
      </c>
      <c r="D11" s="1"/>
      <c r="E11" s="1">
        <v>3.9618600000000002</v>
      </c>
      <c r="F11" s="6">
        <f>C80</f>
        <v>71.5</v>
      </c>
      <c r="G11" s="14">
        <f t="shared" si="0"/>
        <v>812.48908296943227</v>
      </c>
      <c r="H11" s="46">
        <f t="shared" si="18"/>
        <v>10</v>
      </c>
      <c r="I11" s="46">
        <f t="shared" si="3"/>
        <v>3.9625133333333333</v>
      </c>
      <c r="J11" s="19">
        <f t="shared" si="4"/>
        <v>0.39566265315631138</v>
      </c>
      <c r="K11" s="19">
        <f t="shared" si="5"/>
        <v>3.9566265315631139</v>
      </c>
      <c r="L11" s="48">
        <v>0.407935789506431</v>
      </c>
      <c r="M11" s="18">
        <f>AVERAGE(D80:D85)</f>
        <v>3.9625833333333333</v>
      </c>
      <c r="N11" s="19">
        <f t="shared" si="1"/>
        <v>0.39656320635327558</v>
      </c>
      <c r="O11" s="19">
        <f t="shared" si="6"/>
        <v>0.40089872674437382</v>
      </c>
      <c r="P11" s="19">
        <f t="shared" si="7"/>
        <v>7.037062762057178E-3</v>
      </c>
      <c r="Q11" s="19">
        <f t="shared" si="8"/>
        <v>4.0089872674437386</v>
      </c>
      <c r="R11" s="28">
        <v>1.1092959923557456E-24</v>
      </c>
      <c r="S11" s="28">
        <f t="shared" si="9"/>
        <v>1.1092959923557457E-23</v>
      </c>
      <c r="T11" s="32">
        <f t="shared" si="10"/>
        <v>-23.954952556019357</v>
      </c>
      <c r="U11" s="32">
        <f t="shared" si="11"/>
        <v>-239.54952556019356</v>
      </c>
      <c r="V11" s="18">
        <f>AVERAGE(E80:E85)</f>
        <v>3.9624433333333333</v>
      </c>
      <c r="W11" s="19">
        <f t="shared" si="2"/>
        <v>0.39476209995934747</v>
      </c>
      <c r="X11" s="19">
        <f t="shared" si="12"/>
        <v>0.39042657956824894</v>
      </c>
      <c r="Y11" s="19">
        <f t="shared" si="13"/>
        <v>1.7509209938182058E-2</v>
      </c>
      <c r="Z11" s="19">
        <f t="shared" si="14"/>
        <v>3.9042657956824893</v>
      </c>
      <c r="AA11" s="28">
        <v>1.3243425591983892E-24</v>
      </c>
      <c r="AB11" s="28">
        <f t="shared" si="15"/>
        <v>1.3243425591983891E-23</v>
      </c>
      <c r="AC11" s="32">
        <f t="shared" si="16"/>
        <v>-23.877999664196143</v>
      </c>
      <c r="AD11" s="34">
        <f t="shared" si="17"/>
        <v>-238.77999664196142</v>
      </c>
    </row>
    <row r="12" spans="1:34" x14ac:dyDescent="0.25">
      <c r="A12" s="1">
        <v>270</v>
      </c>
      <c r="B12" s="1">
        <v>108</v>
      </c>
      <c r="C12" s="1">
        <v>2</v>
      </c>
      <c r="D12" s="1"/>
      <c r="E12" s="1">
        <v>3.9618099999999998</v>
      </c>
      <c r="F12" s="6">
        <f>C86</f>
        <v>81.5</v>
      </c>
      <c r="G12" s="14">
        <f t="shared" si="0"/>
        <v>814.23580786026196</v>
      </c>
      <c r="H12" s="46">
        <f t="shared" si="18"/>
        <v>10</v>
      </c>
      <c r="I12" s="46">
        <f t="shared" si="3"/>
        <v>3.9627850000000002</v>
      </c>
      <c r="J12" s="19">
        <f t="shared" si="4"/>
        <v>0.39818980130527121</v>
      </c>
      <c r="K12" s="19">
        <f t="shared" si="5"/>
        <v>3.981898013052712</v>
      </c>
      <c r="L12" s="48">
        <v>0.411775849217205</v>
      </c>
      <c r="M12" s="18">
        <f>AVERAGE(D86:D91)</f>
        <v>3.9628566666666667</v>
      </c>
      <c r="N12" s="19">
        <f t="shared" si="1"/>
        <v>0.39911179624502024</v>
      </c>
      <c r="O12" s="19">
        <f t="shared" si="6"/>
        <v>0.40355054331209778</v>
      </c>
      <c r="P12" s="19">
        <f t="shared" si="7"/>
        <v>8.2253059051072275E-3</v>
      </c>
      <c r="Q12" s="19">
        <f t="shared" si="8"/>
        <v>4.0355054331209779</v>
      </c>
      <c r="R12" s="28">
        <v>1.1617227908598966E-24</v>
      </c>
      <c r="S12" s="28">
        <f t="shared" si="9"/>
        <v>1.1617227908598966E-23</v>
      </c>
      <c r="T12" s="32">
        <f t="shared" si="10"/>
        <v>-23.934897490502021</v>
      </c>
      <c r="U12" s="32">
        <f t="shared" si="11"/>
        <v>-239.34897490502021</v>
      </c>
      <c r="V12" s="18">
        <f>AVERAGE(E86:E91)</f>
        <v>3.9627133333333333</v>
      </c>
      <c r="W12" s="19">
        <f t="shared" si="2"/>
        <v>0.39726780636552217</v>
      </c>
      <c r="X12" s="19">
        <f t="shared" si="12"/>
        <v>0.39282905929844464</v>
      </c>
      <c r="Y12" s="19">
        <f t="shared" si="13"/>
        <v>1.8946789918760365E-2</v>
      </c>
      <c r="Z12" s="19">
        <f t="shared" si="14"/>
        <v>3.9282905929844465</v>
      </c>
      <c r="AA12" s="28">
        <v>1.3893415999839792E-24</v>
      </c>
      <c r="AB12" s="28">
        <f t="shared" si="15"/>
        <v>1.3893415999839791E-23</v>
      </c>
      <c r="AC12" s="32">
        <f t="shared" si="16"/>
        <v>-23.857190960347044</v>
      </c>
      <c r="AD12" s="34">
        <f t="shared" si="17"/>
        <v>-238.57190960347043</v>
      </c>
      <c r="AE12" t="s">
        <v>17</v>
      </c>
      <c r="AF12" s="7" t="s">
        <v>13</v>
      </c>
      <c r="AG12" s="7"/>
      <c r="AH12" s="7"/>
    </row>
    <row r="13" spans="1:34" x14ac:dyDescent="0.25">
      <c r="A13" s="1">
        <v>280</v>
      </c>
      <c r="B13" s="1">
        <v>116</v>
      </c>
      <c r="C13" s="1">
        <v>2</v>
      </c>
      <c r="D13" s="1"/>
      <c r="E13" s="1">
        <v>3.9617800000000001</v>
      </c>
      <c r="F13" s="6">
        <f>C92</f>
        <v>91.5</v>
      </c>
      <c r="G13" s="14">
        <f t="shared" si="0"/>
        <v>815.98253275109175</v>
      </c>
      <c r="H13" s="46">
        <f t="shared" si="18"/>
        <v>12.5</v>
      </c>
      <c r="I13" s="46">
        <f t="shared" si="3"/>
        <v>3.9630866666666664</v>
      </c>
      <c r="J13" s="19">
        <f t="shared" si="4"/>
        <v>0.40110290082435796</v>
      </c>
      <c r="K13" s="19">
        <f t="shared" si="5"/>
        <v>5.0137862603044745</v>
      </c>
      <c r="L13" s="48">
        <v>0.41560174615145601</v>
      </c>
      <c r="M13" s="18">
        <f>AVERAGE(D92:D97)</f>
        <v>3.9631333333333334</v>
      </c>
      <c r="N13" s="19">
        <f t="shared" si="1"/>
        <v>0.40170326962233494</v>
      </c>
      <c r="O13" s="19">
        <f t="shared" si="6"/>
        <v>0.40459361654973841</v>
      </c>
      <c r="P13" s="19">
        <f t="shared" si="7"/>
        <v>1.1008129601717598E-2</v>
      </c>
      <c r="Q13" s="19">
        <f t="shared" si="8"/>
        <v>5.05742020687173</v>
      </c>
      <c r="R13" s="28">
        <v>1.2450027291850769E-24</v>
      </c>
      <c r="S13" s="28">
        <f t="shared" si="9"/>
        <v>1.5562534114813463E-23</v>
      </c>
      <c r="T13" s="32">
        <f t="shared" si="10"/>
        <v>-23.904829696545178</v>
      </c>
      <c r="U13" s="32">
        <f t="shared" si="11"/>
        <v>-298.81037120681475</v>
      </c>
      <c r="V13" s="18">
        <f>AVERAGE(E92:E97)</f>
        <v>3.9630399999999999</v>
      </c>
      <c r="W13" s="19">
        <f t="shared" si="2"/>
        <v>0.40050253202638098</v>
      </c>
      <c r="X13" s="19">
        <f t="shared" si="12"/>
        <v>0.3976121850989775</v>
      </c>
      <c r="Y13" s="19">
        <f t="shared" si="13"/>
        <v>1.7989561052478509E-2</v>
      </c>
      <c r="Z13" s="19">
        <f t="shared" si="14"/>
        <v>4.970152313737219</v>
      </c>
      <c r="AA13" s="28">
        <v>1.396291226987921E-24</v>
      </c>
      <c r="AB13" s="28">
        <f t="shared" si="15"/>
        <v>1.7453640337349013E-23</v>
      </c>
      <c r="AC13" s="32">
        <f t="shared" si="16"/>
        <v>-23.855023990679179</v>
      </c>
      <c r="AD13" s="34">
        <f t="shared" si="17"/>
        <v>-298.18779988348973</v>
      </c>
      <c r="AE13" s="10" t="s">
        <v>18</v>
      </c>
      <c r="AF13" s="5">
        <v>-90</v>
      </c>
      <c r="AG13" s="7"/>
      <c r="AH13" s="7"/>
    </row>
    <row r="14" spans="1:34" x14ac:dyDescent="0.25">
      <c r="A14" s="1">
        <v>156</v>
      </c>
      <c r="B14" s="1">
        <v>6</v>
      </c>
      <c r="C14" s="1">
        <v>4</v>
      </c>
      <c r="D14" s="1">
        <v>3.9620799999999998</v>
      </c>
      <c r="E14" s="1"/>
      <c r="F14" s="6">
        <f>C98</f>
        <v>106.5</v>
      </c>
      <c r="G14" s="14">
        <f t="shared" si="0"/>
        <v>818.60262008733628</v>
      </c>
      <c r="H14" s="46">
        <f t="shared" si="18"/>
        <v>8.5</v>
      </c>
      <c r="I14" s="46">
        <f t="shared" si="3"/>
        <v>3.9633799999999999</v>
      </c>
      <c r="J14" s="19">
        <f t="shared" si="4"/>
        <v>0.40342486366703662</v>
      </c>
      <c r="K14" s="19">
        <f t="shared" si="5"/>
        <v>3.4291113411698113</v>
      </c>
      <c r="L14" s="48">
        <v>0.42137364373810798</v>
      </c>
      <c r="M14" s="18">
        <f>AVERAGE(D98:D103)</f>
        <v>3.9634766666666668</v>
      </c>
      <c r="N14" s="19">
        <f t="shared" si="1"/>
        <v>0.40466848474855782</v>
      </c>
      <c r="O14" s="19">
        <f t="shared" si="6"/>
        <v>0.41065563195530913</v>
      </c>
      <c r="P14" s="19">
        <f t="shared" si="7"/>
        <v>1.0718011782798853E-2</v>
      </c>
      <c r="Q14" s="19">
        <f t="shared" si="8"/>
        <v>3.4905728716201274</v>
      </c>
      <c r="R14" s="28">
        <v>1.3100910040812345E-24</v>
      </c>
      <c r="S14" s="28">
        <f t="shared" si="9"/>
        <v>1.1135773534690492E-23</v>
      </c>
      <c r="T14" s="32">
        <f t="shared" si="10"/>
        <v>-23.882698535491119</v>
      </c>
      <c r="U14" s="32">
        <f t="shared" si="11"/>
        <v>-203.00293755167451</v>
      </c>
      <c r="V14" s="18">
        <f>AVERAGE(E98:E103)</f>
        <v>3.9632833333333335</v>
      </c>
      <c r="W14" s="19">
        <f t="shared" si="2"/>
        <v>0.40218124258551569</v>
      </c>
      <c r="X14" s="19">
        <f t="shared" si="12"/>
        <v>0.3961940953787641</v>
      </c>
      <c r="Y14" s="19">
        <f t="shared" si="13"/>
        <v>2.5179548359343884E-2</v>
      </c>
      <c r="Z14" s="19">
        <f t="shared" si="14"/>
        <v>3.3676498107194948</v>
      </c>
      <c r="AA14" s="28">
        <v>1.656549692696068E-24</v>
      </c>
      <c r="AB14" s="28">
        <f t="shared" si="15"/>
        <v>1.4080672387916579E-23</v>
      </c>
      <c r="AC14" s="32">
        <f t="shared" si="16"/>
        <v>-23.78079553174701</v>
      </c>
      <c r="AD14" s="34">
        <f t="shared" si="17"/>
        <v>-202.13676201984958</v>
      </c>
      <c r="AE14" s="10" t="s">
        <v>19</v>
      </c>
      <c r="AF14" s="5">
        <v>-57.7</v>
      </c>
      <c r="AG14" s="7"/>
      <c r="AH14" s="7"/>
    </row>
    <row r="15" spans="1:34" x14ac:dyDescent="0.25">
      <c r="A15" s="1">
        <v>166</v>
      </c>
      <c r="B15" s="1">
        <v>14</v>
      </c>
      <c r="C15" s="1">
        <v>4</v>
      </c>
      <c r="D15" s="1">
        <v>3.9620799999999998</v>
      </c>
      <c r="E15" s="1"/>
      <c r="F15" s="6">
        <f>C104</f>
        <v>108.5</v>
      </c>
      <c r="G15" s="14">
        <f t="shared" si="0"/>
        <v>818.95196506550224</v>
      </c>
      <c r="H15" s="46">
        <f t="shared" si="18"/>
        <v>2</v>
      </c>
      <c r="I15" s="46">
        <f t="shared" si="3"/>
        <v>3.9633800000000003</v>
      </c>
      <c r="J15" s="19">
        <f t="shared" si="4"/>
        <v>0.40323129248204542</v>
      </c>
      <c r="K15" s="19">
        <f t="shared" si="5"/>
        <v>0.80646258496409085</v>
      </c>
      <c r="L15" s="48">
        <v>0.42214545447340701</v>
      </c>
      <c r="M15" s="18">
        <f>AVERAGE(D104:D109)</f>
        <v>3.9634566666666671</v>
      </c>
      <c r="N15" s="19">
        <f t="shared" si="1"/>
        <v>0.40421761265014944</v>
      </c>
      <c r="O15" s="19">
        <f t="shared" si="6"/>
        <v>0.40896603974516449</v>
      </c>
      <c r="P15" s="19">
        <f t="shared" si="7"/>
        <v>1.3179414728242522E-2</v>
      </c>
      <c r="Q15" s="19">
        <f t="shared" si="8"/>
        <v>0.81793207949032898</v>
      </c>
      <c r="R15" s="28">
        <v>1.378790595083803E-24</v>
      </c>
      <c r="S15" s="28">
        <f t="shared" si="9"/>
        <v>2.757581190167606E-24</v>
      </c>
      <c r="T15" s="32">
        <f t="shared" si="10"/>
        <v>-23.860501687635093</v>
      </c>
      <c r="U15" s="32">
        <f t="shared" si="11"/>
        <v>-47.721003375270186</v>
      </c>
      <c r="V15" s="18">
        <f>AVERAGE(E104:E109)</f>
        <v>3.9633033333333336</v>
      </c>
      <c r="W15" s="19">
        <f t="shared" si="2"/>
        <v>0.40224497231394141</v>
      </c>
      <c r="X15" s="19">
        <f t="shared" si="12"/>
        <v>0.39749654521892636</v>
      </c>
      <c r="Y15" s="19">
        <f t="shared" si="13"/>
        <v>2.4648909254480655E-2</v>
      </c>
      <c r="Z15" s="19">
        <f t="shared" si="14"/>
        <v>0.79499309043785271</v>
      </c>
      <c r="AA15" s="28">
        <v>1.6611048081292848E-24</v>
      </c>
      <c r="AB15" s="28">
        <f t="shared" si="15"/>
        <v>3.3222096162585696E-24</v>
      </c>
      <c r="AC15" s="32">
        <f t="shared" si="16"/>
        <v>-23.77960296468515</v>
      </c>
      <c r="AD15" s="34">
        <f t="shared" si="17"/>
        <v>-47.5592059293703</v>
      </c>
      <c r="AE15" s="10" t="s">
        <v>20</v>
      </c>
      <c r="AF15" s="5">
        <v>114.8</v>
      </c>
      <c r="AG15" s="7"/>
      <c r="AH15" s="7"/>
    </row>
    <row r="16" spans="1:34" x14ac:dyDescent="0.25">
      <c r="A16" s="1">
        <v>176</v>
      </c>
      <c r="B16" s="1">
        <v>22</v>
      </c>
      <c r="C16" s="1">
        <v>4</v>
      </c>
      <c r="D16" s="1">
        <v>3.9621</v>
      </c>
      <c r="E16" s="1"/>
      <c r="F16" s="6">
        <f>C110</f>
        <v>110.5</v>
      </c>
      <c r="G16" s="14">
        <f t="shared" si="0"/>
        <v>819.30131004366808</v>
      </c>
      <c r="H16" s="46">
        <f t="shared" si="18"/>
        <v>2</v>
      </c>
      <c r="I16" s="46">
        <f t="shared" si="3"/>
        <v>3.9634616666666664</v>
      </c>
      <c r="J16" s="19">
        <f t="shared" si="4"/>
        <v>0.4040883666935044</v>
      </c>
      <c r="K16" s="19">
        <f t="shared" si="5"/>
        <v>0.80817673338700879</v>
      </c>
      <c r="L16" s="48">
        <v>0.42291740155948798</v>
      </c>
      <c r="M16" s="18">
        <f>AVERAGE(D110:D115)</f>
        <v>3.9635666666666669</v>
      </c>
      <c r="N16" s="19">
        <f t="shared" si="1"/>
        <v>0.40543919648895332</v>
      </c>
      <c r="O16" s="19">
        <f t="shared" si="6"/>
        <v>0.4119424770756146</v>
      </c>
      <c r="P16" s="19">
        <f t="shared" si="7"/>
        <v>1.0974924483873383E-2</v>
      </c>
      <c r="Q16" s="19">
        <f t="shared" si="8"/>
        <v>0.8238849541512292</v>
      </c>
      <c r="R16" s="28">
        <v>1.3348682617289571E-24</v>
      </c>
      <c r="S16" s="28">
        <f t="shared" si="9"/>
        <v>2.6697365234579143E-24</v>
      </c>
      <c r="T16" s="32">
        <f t="shared" si="10"/>
        <v>-23.874561592746794</v>
      </c>
      <c r="U16" s="32">
        <f t="shared" si="11"/>
        <v>-47.749123185493588</v>
      </c>
      <c r="V16" s="18">
        <f>AVERAGE(E110:E115)</f>
        <v>3.9633566666666664</v>
      </c>
      <c r="W16" s="19">
        <f t="shared" si="2"/>
        <v>0.40273753689805547</v>
      </c>
      <c r="X16" s="19">
        <f t="shared" si="12"/>
        <v>0.3962342563113942</v>
      </c>
      <c r="Y16" s="19">
        <f t="shared" si="13"/>
        <v>2.6683145248093787E-2</v>
      </c>
      <c r="Z16" s="19">
        <f t="shared" si="14"/>
        <v>0.79246851262278839</v>
      </c>
      <c r="AA16" s="28">
        <v>1.7208272914654111E-24</v>
      </c>
      <c r="AB16" s="28">
        <f t="shared" si="15"/>
        <v>3.4416545829308223E-24</v>
      </c>
      <c r="AC16" s="32">
        <f t="shared" si="16"/>
        <v>-23.764262714871382</v>
      </c>
      <c r="AD16" s="34">
        <f t="shared" si="17"/>
        <v>-47.528525429742764</v>
      </c>
      <c r="AE16" s="10" t="s">
        <v>21</v>
      </c>
      <c r="AF16" s="5">
        <v>-10.199999999999999</v>
      </c>
      <c r="AG16" s="7"/>
      <c r="AH16" s="7"/>
    </row>
    <row r="17" spans="1:30" ht="15.75" thickBot="1" x14ac:dyDescent="0.3">
      <c r="A17" s="1">
        <v>274</v>
      </c>
      <c r="B17" s="1">
        <v>110</v>
      </c>
      <c r="C17" s="1">
        <v>4</v>
      </c>
      <c r="D17" s="1">
        <v>3.9621200000000001</v>
      </c>
      <c r="E17" s="1"/>
      <c r="F17" s="15">
        <f>C116</f>
        <v>112.5</v>
      </c>
      <c r="G17" s="16">
        <f t="shared" si="0"/>
        <v>819.65065502183404</v>
      </c>
      <c r="H17" s="47">
        <v>3</v>
      </c>
      <c r="I17" s="46">
        <f t="shared" si="3"/>
        <v>3.9635050000000005</v>
      </c>
      <c r="J17" s="19">
        <f t="shared" si="4"/>
        <v>0.40445228082091972</v>
      </c>
      <c r="K17" s="19">
        <f t="shared" si="5"/>
        <v>1.2133568424627592</v>
      </c>
      <c r="L17" s="49">
        <v>0.42368947178404198</v>
      </c>
      <c r="M17" s="20">
        <f>AVERAGE(D116:D121)</f>
        <v>3.9636700000000005</v>
      </c>
      <c r="N17" s="21">
        <f t="shared" si="1"/>
        <v>0.40657501335662283</v>
      </c>
      <c r="O17" s="19">
        <f t="shared" si="6"/>
        <v>0.41679445427850698</v>
      </c>
      <c r="P17" s="21">
        <f t="shared" si="7"/>
        <v>6.895017505535006E-3</v>
      </c>
      <c r="Q17" s="21">
        <f t="shared" si="8"/>
        <v>1.250383362835521</v>
      </c>
      <c r="R17" s="29">
        <v>1.2615523117176129E-24</v>
      </c>
      <c r="S17" s="29">
        <f t="shared" si="9"/>
        <v>3.7846569351528382E-24</v>
      </c>
      <c r="T17" s="33">
        <f t="shared" si="10"/>
        <v>-23.899094736252817</v>
      </c>
      <c r="U17" s="33">
        <f t="shared" si="11"/>
        <v>-71.697284208758447</v>
      </c>
      <c r="V17" s="20">
        <f>AVERAGE(E116:E121)</f>
        <v>3.9633400000000001</v>
      </c>
      <c r="W17" s="21">
        <f t="shared" si="2"/>
        <v>0.40232954828521689</v>
      </c>
      <c r="X17" s="19">
        <f t="shared" si="12"/>
        <v>0.39211010736333246</v>
      </c>
      <c r="Y17" s="21">
        <f t="shared" si="13"/>
        <v>3.1579364420709521E-2</v>
      </c>
      <c r="Z17" s="21">
        <f t="shared" si="14"/>
        <v>1.1763303220899974</v>
      </c>
      <c r="AA17" s="29">
        <v>1.8790665394837128E-24</v>
      </c>
      <c r="AB17" s="29">
        <f t="shared" si="15"/>
        <v>5.6371996184511382E-24</v>
      </c>
      <c r="AC17" s="33">
        <f t="shared" si="16"/>
        <v>-23.72605784085799</v>
      </c>
      <c r="AD17" s="39">
        <f t="shared" si="17"/>
        <v>-71.178173522573971</v>
      </c>
    </row>
    <row r="18" spans="1:30" ht="16.5" thickTop="1" thickBot="1" x14ac:dyDescent="0.3">
      <c r="A18" s="1">
        <v>264</v>
      </c>
      <c r="B18" s="1">
        <v>102</v>
      </c>
      <c r="C18" s="1">
        <v>4</v>
      </c>
      <c r="D18" s="1">
        <v>3.9621400000000002</v>
      </c>
      <c r="E18" s="1"/>
      <c r="H18" s="25">
        <f>SUM(H2:H17)</f>
        <v>114.5</v>
      </c>
      <c r="I18" s="54"/>
      <c r="J18" s="19"/>
      <c r="K18" s="19">
        <f>SUM(K2:K17)</f>
        <v>45.479571174306514</v>
      </c>
      <c r="L18" s="54"/>
      <c r="M18" s="7"/>
      <c r="N18" s="7"/>
      <c r="O18" s="7"/>
      <c r="P18" s="7"/>
      <c r="Q18" s="26">
        <f>SUM(Q2:Q17)</f>
        <v>46.231399657211881</v>
      </c>
      <c r="R18" s="27"/>
      <c r="S18" s="30">
        <f>SUM(S2:S17)</f>
        <v>9.8608179890300969E-23</v>
      </c>
      <c r="T18" s="31"/>
      <c r="U18" s="35">
        <f>SUM(U2:U17)</f>
        <v>-2762.3913208464037</v>
      </c>
      <c r="V18" s="24"/>
      <c r="W18" s="24"/>
      <c r="X18" s="24"/>
      <c r="Y18" s="24"/>
      <c r="Z18" s="26">
        <f>SUM(Z2:Z17)</f>
        <v>44.727742691401161</v>
      </c>
      <c r="AA18" s="27"/>
      <c r="AB18" s="30">
        <f>SUM(AB2:AB17)</f>
        <v>1.1970832465498628E-22</v>
      </c>
      <c r="AC18" s="31"/>
      <c r="AD18" s="35">
        <f>SUM(AD2:AD17)</f>
        <v>-2751.4612140224422</v>
      </c>
    </row>
    <row r="19" spans="1:30" ht="15.75" thickTop="1" x14ac:dyDescent="0.25">
      <c r="A19" s="1">
        <v>284</v>
      </c>
      <c r="B19" s="1">
        <v>118</v>
      </c>
      <c r="C19" s="1">
        <v>4</v>
      </c>
      <c r="D19" s="1">
        <v>3.9621599999999999</v>
      </c>
      <c r="E19" s="1"/>
      <c r="G19" s="12" t="s">
        <v>23</v>
      </c>
      <c r="H19" s="22">
        <f>AVERAGE(Q19,Z19)</f>
        <v>0.39720149497210933</v>
      </c>
      <c r="I19" s="22"/>
      <c r="J19" s="19"/>
      <c r="K19" s="19"/>
      <c r="L19" s="22"/>
      <c r="M19" s="22"/>
      <c r="P19" s="23" t="s">
        <v>8</v>
      </c>
      <c r="Q19" s="17">
        <f>Q18/$H$18</f>
        <v>0.40376768259573698</v>
      </c>
      <c r="R19" s="37" t="s">
        <v>27</v>
      </c>
      <c r="S19" s="28">
        <f>S18/$H$18</f>
        <v>8.6120681126900401E-25</v>
      </c>
      <c r="T19" s="41" t="s">
        <v>36</v>
      </c>
      <c r="U19" s="32">
        <f>U18/$H$18</f>
        <v>-24.125688391671648</v>
      </c>
      <c r="V19" s="22"/>
      <c r="Y19" s="23" t="s">
        <v>9</v>
      </c>
      <c r="Z19" s="17">
        <f>Z18/$H$18</f>
        <v>0.39063530734848173</v>
      </c>
      <c r="AA19" s="37" t="s">
        <v>27</v>
      </c>
      <c r="AB19" s="28">
        <f>AB18/$H$18</f>
        <v>1.0454875515719326E-24</v>
      </c>
      <c r="AC19" s="41" t="s">
        <v>36</v>
      </c>
      <c r="AD19" s="32">
        <f>AD18/$H$18</f>
        <v>-24.030228943427442</v>
      </c>
    </row>
    <row r="20" spans="1:30" x14ac:dyDescent="0.25">
      <c r="A20" s="1">
        <v>151</v>
      </c>
      <c r="B20" s="1">
        <v>3</v>
      </c>
      <c r="C20" s="1">
        <v>4</v>
      </c>
      <c r="D20" s="1"/>
      <c r="E20" s="1">
        <v>3.9618000000000002</v>
      </c>
      <c r="G20" s="40" t="s">
        <v>29</v>
      </c>
      <c r="H20" s="22">
        <f>Q19-Z19</f>
        <v>1.3132375247255246E-2</v>
      </c>
      <c r="I20" s="22"/>
      <c r="J20" s="19"/>
      <c r="K20" s="19"/>
      <c r="L20" s="22"/>
      <c r="S20" s="36">
        <f>LOG(S19)</f>
        <v>-24.064892544007812</v>
      </c>
      <c r="AB20" s="36">
        <f>LOG(AB19)</f>
        <v>-23.980681133880076</v>
      </c>
    </row>
    <row r="21" spans="1:30" x14ac:dyDescent="0.25">
      <c r="A21" s="1">
        <v>161</v>
      </c>
      <c r="B21" s="1">
        <v>11</v>
      </c>
      <c r="C21" s="1">
        <v>4</v>
      </c>
      <c r="D21" s="1"/>
      <c r="E21" s="1">
        <v>3.9617300000000002</v>
      </c>
      <c r="G21" s="12" t="s">
        <v>28</v>
      </c>
      <c r="H21" s="42">
        <f>LOG(AVERAGE(S19,AB19))</f>
        <v>-24.020748913089765</v>
      </c>
      <c r="I21" s="8"/>
      <c r="J21" s="19"/>
      <c r="K21" s="19"/>
      <c r="L21" s="8"/>
    </row>
    <row r="22" spans="1:30" x14ac:dyDescent="0.25">
      <c r="A22" s="1">
        <v>171</v>
      </c>
      <c r="B22" s="1">
        <v>19</v>
      </c>
      <c r="C22" s="1">
        <v>4</v>
      </c>
      <c r="D22" s="1"/>
      <c r="E22" s="1">
        <v>3.9617499999999999</v>
      </c>
      <c r="G22" s="12" t="s">
        <v>37</v>
      </c>
      <c r="H22" s="42">
        <f>AVERAGE(U19,AD19)</f>
        <v>-24.077958667549545</v>
      </c>
      <c r="I22" s="8"/>
      <c r="J22" s="19"/>
      <c r="K22" s="19"/>
      <c r="L22" s="8"/>
    </row>
    <row r="23" spans="1:30" x14ac:dyDescent="0.25">
      <c r="A23" s="1">
        <v>259</v>
      </c>
      <c r="B23" s="1">
        <v>99</v>
      </c>
      <c r="C23" s="1">
        <v>4</v>
      </c>
      <c r="D23" s="1"/>
      <c r="E23" s="1">
        <v>3.9617300000000002</v>
      </c>
      <c r="J23" s="19"/>
      <c r="K23" s="19"/>
    </row>
    <row r="24" spans="1:30" x14ac:dyDescent="0.25">
      <c r="A24" s="1">
        <v>269</v>
      </c>
      <c r="B24" s="1">
        <v>107</v>
      </c>
      <c r="C24" s="1">
        <v>4</v>
      </c>
      <c r="D24" s="1"/>
      <c r="E24" s="1">
        <v>3.9616899999999999</v>
      </c>
      <c r="J24" s="19"/>
      <c r="K24" s="19"/>
    </row>
    <row r="25" spans="1:30" x14ac:dyDescent="0.25">
      <c r="A25" s="1">
        <v>279</v>
      </c>
      <c r="B25" s="1">
        <v>115</v>
      </c>
      <c r="C25" s="1">
        <v>4</v>
      </c>
      <c r="D25" s="1"/>
      <c r="E25" s="1">
        <v>3.9617200000000001</v>
      </c>
      <c r="G25" s="43"/>
      <c r="J25" s="19"/>
      <c r="K25" s="19"/>
    </row>
    <row r="26" spans="1:30" x14ac:dyDescent="0.25">
      <c r="A26" s="1">
        <v>157</v>
      </c>
      <c r="B26" s="1">
        <v>7</v>
      </c>
      <c r="C26" s="1">
        <v>6</v>
      </c>
      <c r="D26" s="1">
        <v>3.96197</v>
      </c>
      <c r="E26" s="1"/>
      <c r="G26" s="44"/>
      <c r="J26" s="19"/>
      <c r="K26" s="19"/>
    </row>
    <row r="27" spans="1:30" x14ac:dyDescent="0.25">
      <c r="A27" s="1">
        <v>167</v>
      </c>
      <c r="B27" s="1">
        <v>15</v>
      </c>
      <c r="C27" s="1">
        <v>6</v>
      </c>
      <c r="D27" s="1">
        <v>3.9619900000000001</v>
      </c>
      <c r="E27" s="1"/>
      <c r="G27" s="44"/>
      <c r="J27" s="19"/>
      <c r="K27" s="19"/>
    </row>
    <row r="28" spans="1:30" x14ac:dyDescent="0.25">
      <c r="A28" s="1">
        <v>177</v>
      </c>
      <c r="B28" s="1">
        <v>23</v>
      </c>
      <c r="C28" s="1">
        <v>6</v>
      </c>
      <c r="D28" s="1">
        <v>3.9620000000000002</v>
      </c>
      <c r="E28" s="1"/>
      <c r="G28" s="11"/>
      <c r="J28" s="19"/>
      <c r="K28" s="19"/>
    </row>
    <row r="29" spans="1:30" x14ac:dyDescent="0.25">
      <c r="A29" s="1">
        <v>265</v>
      </c>
      <c r="B29" s="1">
        <v>103</v>
      </c>
      <c r="C29" s="1">
        <v>6</v>
      </c>
      <c r="D29" s="1">
        <v>3.9620199999999999</v>
      </c>
      <c r="E29" s="1"/>
      <c r="G29" s="45"/>
      <c r="J29" s="19"/>
      <c r="K29" s="19"/>
    </row>
    <row r="30" spans="1:30" x14ac:dyDescent="0.25">
      <c r="A30" s="1">
        <v>275</v>
      </c>
      <c r="B30" s="1">
        <v>111</v>
      </c>
      <c r="C30" s="1">
        <v>6</v>
      </c>
      <c r="D30" s="1">
        <v>3.9620199999999999</v>
      </c>
      <c r="E30" s="1"/>
      <c r="G30" s="7"/>
      <c r="J30" s="19"/>
      <c r="K30" s="19"/>
    </row>
    <row r="31" spans="1:30" x14ac:dyDescent="0.25">
      <c r="A31" s="1">
        <v>285</v>
      </c>
      <c r="B31" s="1">
        <v>119</v>
      </c>
      <c r="C31" s="1">
        <v>6</v>
      </c>
      <c r="D31" s="1">
        <v>3.9620700000000002</v>
      </c>
      <c r="E31" s="1"/>
      <c r="G31" s="22"/>
      <c r="J31" s="19"/>
      <c r="K31" s="19"/>
    </row>
    <row r="32" spans="1:30" x14ac:dyDescent="0.25">
      <c r="A32" s="1">
        <v>150</v>
      </c>
      <c r="B32" s="1">
        <v>2</v>
      </c>
      <c r="C32" s="1">
        <v>6</v>
      </c>
      <c r="D32" s="1"/>
      <c r="E32" s="1">
        <v>3.9616899999999999</v>
      </c>
      <c r="G32" s="22"/>
      <c r="J32" s="19"/>
      <c r="K32" s="19"/>
    </row>
    <row r="33" spans="1:11" x14ac:dyDescent="0.25">
      <c r="A33" s="1">
        <v>160</v>
      </c>
      <c r="B33" s="1">
        <v>10</v>
      </c>
      <c r="C33" s="1">
        <v>6</v>
      </c>
      <c r="D33" s="1"/>
      <c r="E33" s="1">
        <v>3.9616500000000001</v>
      </c>
      <c r="G33" s="22"/>
      <c r="J33" s="19"/>
      <c r="K33" s="19"/>
    </row>
    <row r="34" spans="1:11" x14ac:dyDescent="0.25">
      <c r="A34" s="1">
        <v>170</v>
      </c>
      <c r="B34" s="1">
        <v>18</v>
      </c>
      <c r="C34" s="1">
        <v>6</v>
      </c>
      <c r="D34" s="1"/>
      <c r="E34" s="1">
        <v>3.9616799999999999</v>
      </c>
      <c r="G34" s="22"/>
      <c r="J34" s="19"/>
      <c r="K34" s="19"/>
    </row>
    <row r="35" spans="1:11" x14ac:dyDescent="0.25">
      <c r="A35" s="1">
        <v>258</v>
      </c>
      <c r="B35" s="1">
        <v>98</v>
      </c>
      <c r="C35" s="1">
        <v>6</v>
      </c>
      <c r="D35" s="1"/>
      <c r="E35" s="1">
        <v>3.9617</v>
      </c>
      <c r="G35" s="22"/>
      <c r="J35" s="19"/>
      <c r="K35" s="19"/>
    </row>
    <row r="36" spans="1:11" x14ac:dyDescent="0.25">
      <c r="A36" s="1">
        <v>268</v>
      </c>
      <c r="B36" s="1">
        <v>106</v>
      </c>
      <c r="C36" s="1">
        <v>6</v>
      </c>
      <c r="D36" s="1"/>
      <c r="E36" s="1">
        <v>3.9616500000000001</v>
      </c>
      <c r="G36" s="22"/>
      <c r="J36" s="19"/>
      <c r="K36" s="19"/>
    </row>
    <row r="37" spans="1:11" x14ac:dyDescent="0.25">
      <c r="A37" s="1">
        <v>278</v>
      </c>
      <c r="B37" s="1">
        <v>114</v>
      </c>
      <c r="C37" s="1">
        <v>6</v>
      </c>
      <c r="D37" s="1"/>
      <c r="E37" s="1">
        <v>3.9616500000000001</v>
      </c>
      <c r="G37" s="22"/>
      <c r="J37" s="19"/>
      <c r="K37" s="19"/>
    </row>
    <row r="38" spans="1:11" x14ac:dyDescent="0.25">
      <c r="A38" s="1">
        <v>158</v>
      </c>
      <c r="B38" s="1">
        <v>8</v>
      </c>
      <c r="C38" s="1">
        <v>8</v>
      </c>
      <c r="D38" s="1">
        <v>3.9619800000000001</v>
      </c>
      <c r="E38" s="1"/>
      <c r="G38" s="22"/>
      <c r="J38" s="19"/>
      <c r="K38" s="19"/>
    </row>
    <row r="39" spans="1:11" x14ac:dyDescent="0.25">
      <c r="A39" s="1">
        <v>168</v>
      </c>
      <c r="B39" s="1">
        <v>16</v>
      </c>
      <c r="C39" s="1">
        <v>8</v>
      </c>
      <c r="D39" s="1">
        <v>3.9619900000000001</v>
      </c>
      <c r="E39" s="1"/>
      <c r="G39" s="22"/>
      <c r="J39" s="19"/>
      <c r="K39" s="19"/>
    </row>
    <row r="40" spans="1:11" x14ac:dyDescent="0.25">
      <c r="A40" s="1">
        <v>178</v>
      </c>
      <c r="B40" s="1">
        <v>24</v>
      </c>
      <c r="C40" s="1">
        <v>8</v>
      </c>
      <c r="D40" s="1">
        <v>3.9620000000000002</v>
      </c>
      <c r="E40" s="1"/>
      <c r="G40" s="22"/>
      <c r="J40" s="19"/>
      <c r="K40" s="19"/>
    </row>
    <row r="41" spans="1:11" x14ac:dyDescent="0.25">
      <c r="A41" s="1">
        <v>266</v>
      </c>
      <c r="B41" s="1">
        <v>104</v>
      </c>
      <c r="C41" s="1">
        <v>8</v>
      </c>
      <c r="D41" s="1">
        <v>3.9620299999999999</v>
      </c>
      <c r="E41" s="1"/>
      <c r="G41" s="22"/>
      <c r="J41" s="19"/>
      <c r="K41" s="19"/>
    </row>
    <row r="42" spans="1:11" x14ac:dyDescent="0.25">
      <c r="A42" s="1">
        <v>276</v>
      </c>
      <c r="B42" s="1">
        <v>112</v>
      </c>
      <c r="C42" s="1">
        <v>8</v>
      </c>
      <c r="D42" s="1">
        <v>3.9620299999999999</v>
      </c>
      <c r="E42" s="1"/>
      <c r="G42" s="22"/>
      <c r="J42" s="19"/>
      <c r="K42" s="19"/>
    </row>
    <row r="43" spans="1:11" x14ac:dyDescent="0.25">
      <c r="A43" s="1">
        <v>286</v>
      </c>
      <c r="B43" s="1">
        <v>120</v>
      </c>
      <c r="C43" s="1">
        <v>8</v>
      </c>
      <c r="D43" s="1">
        <v>3.96204</v>
      </c>
      <c r="E43" s="1"/>
      <c r="G43" s="22"/>
      <c r="J43" s="19"/>
      <c r="K43" s="19"/>
    </row>
    <row r="44" spans="1:11" x14ac:dyDescent="0.25">
      <c r="A44" s="1">
        <v>149</v>
      </c>
      <c r="B44" s="1">
        <v>1</v>
      </c>
      <c r="C44" s="1">
        <v>8</v>
      </c>
      <c r="D44" s="1"/>
      <c r="E44" s="1">
        <v>3.9616799999999999</v>
      </c>
      <c r="G44" s="22"/>
      <c r="J44" s="19"/>
      <c r="K44" s="19"/>
    </row>
    <row r="45" spans="1:11" x14ac:dyDescent="0.25">
      <c r="A45" s="1">
        <v>159</v>
      </c>
      <c r="B45" s="1">
        <v>9</v>
      </c>
      <c r="C45" s="1">
        <v>8</v>
      </c>
      <c r="D45" s="1"/>
      <c r="E45" s="1">
        <v>3.9616699999999998</v>
      </c>
      <c r="G45" s="22"/>
      <c r="J45" s="19"/>
      <c r="K45" s="19"/>
    </row>
    <row r="46" spans="1:11" x14ac:dyDescent="0.25">
      <c r="A46" s="1">
        <v>169</v>
      </c>
      <c r="B46" s="1">
        <v>17</v>
      </c>
      <c r="C46" s="1">
        <v>8</v>
      </c>
      <c r="D46" s="1"/>
      <c r="E46" s="1">
        <v>3.9616699999999998</v>
      </c>
      <c r="G46" s="22"/>
      <c r="J46" s="19"/>
      <c r="K46" s="19"/>
    </row>
    <row r="47" spans="1:11" x14ac:dyDescent="0.25">
      <c r="A47" s="1">
        <v>257</v>
      </c>
      <c r="B47" s="1">
        <v>97</v>
      </c>
      <c r="C47" s="1">
        <v>8</v>
      </c>
      <c r="D47" s="1"/>
      <c r="E47" s="1">
        <v>3.9616799999999999</v>
      </c>
      <c r="G47" s="22"/>
      <c r="J47" s="19"/>
      <c r="K47" s="19"/>
    </row>
    <row r="48" spans="1:11" x14ac:dyDescent="0.25">
      <c r="A48" s="1">
        <v>267</v>
      </c>
      <c r="B48" s="1">
        <v>105</v>
      </c>
      <c r="C48" s="1">
        <v>8</v>
      </c>
      <c r="D48" s="1"/>
      <c r="E48" s="1">
        <v>3.9616500000000001</v>
      </c>
      <c r="G48" s="22"/>
      <c r="J48" s="19"/>
      <c r="K48" s="19"/>
    </row>
    <row r="49" spans="1:11" x14ac:dyDescent="0.25">
      <c r="A49" s="1">
        <v>277</v>
      </c>
      <c r="B49" s="1">
        <v>113</v>
      </c>
      <c r="C49" s="1">
        <v>8</v>
      </c>
      <c r="D49" s="1"/>
      <c r="E49" s="1">
        <v>3.9616699999999998</v>
      </c>
      <c r="G49" s="22"/>
      <c r="J49" s="19"/>
      <c r="K49" s="19"/>
    </row>
    <row r="50" spans="1:11" x14ac:dyDescent="0.25">
      <c r="A50" s="1">
        <v>186</v>
      </c>
      <c r="B50" s="1">
        <v>32</v>
      </c>
      <c r="C50" s="1">
        <v>21.5</v>
      </c>
      <c r="D50" s="1">
        <v>3.9618600000000002</v>
      </c>
      <c r="E50" s="1"/>
      <c r="G50" s="22"/>
      <c r="J50" s="19"/>
      <c r="K50" s="19"/>
    </row>
    <row r="51" spans="1:11" x14ac:dyDescent="0.25">
      <c r="A51" s="1">
        <v>248</v>
      </c>
      <c r="B51" s="1">
        <v>88</v>
      </c>
      <c r="C51" s="1">
        <v>21.5</v>
      </c>
      <c r="D51" s="1">
        <v>3.9618799999999998</v>
      </c>
      <c r="E51" s="1"/>
      <c r="G51" s="22"/>
      <c r="J51" s="19"/>
      <c r="K51" s="19"/>
    </row>
    <row r="52" spans="1:11" x14ac:dyDescent="0.25">
      <c r="A52" s="1">
        <v>256</v>
      </c>
      <c r="B52" s="1">
        <v>96</v>
      </c>
      <c r="C52" s="1">
        <v>21.5</v>
      </c>
      <c r="D52" s="1">
        <v>3.9618899999999999</v>
      </c>
      <c r="E52" s="1"/>
      <c r="G52" s="22"/>
      <c r="J52" s="19"/>
      <c r="K52" s="19"/>
    </row>
    <row r="53" spans="1:11" x14ac:dyDescent="0.25">
      <c r="A53" s="1">
        <v>179</v>
      </c>
      <c r="B53" s="1">
        <v>25</v>
      </c>
      <c r="C53" s="1">
        <v>21.5</v>
      </c>
      <c r="D53" s="1"/>
      <c r="E53" s="1">
        <v>3.9616699999999998</v>
      </c>
      <c r="G53" s="22"/>
      <c r="J53" s="19"/>
      <c r="K53" s="19"/>
    </row>
    <row r="54" spans="1:11" x14ac:dyDescent="0.25">
      <c r="A54" s="1">
        <v>187</v>
      </c>
      <c r="B54" s="1">
        <v>33</v>
      </c>
      <c r="C54" s="1">
        <v>21.5</v>
      </c>
      <c r="D54" s="1"/>
      <c r="E54" s="1">
        <v>3.9617</v>
      </c>
      <c r="G54" s="22"/>
      <c r="J54" s="19"/>
      <c r="K54" s="19"/>
    </row>
    <row r="55" spans="1:11" x14ac:dyDescent="0.25">
      <c r="A55" s="1">
        <v>249</v>
      </c>
      <c r="B55" s="1">
        <v>89</v>
      </c>
      <c r="C55" s="1">
        <v>21.5</v>
      </c>
      <c r="D55" s="1"/>
      <c r="E55" s="1">
        <v>3.9616699999999998</v>
      </c>
      <c r="G55" s="22"/>
      <c r="J55" s="19"/>
      <c r="K55" s="19"/>
    </row>
    <row r="56" spans="1:11" x14ac:dyDescent="0.25">
      <c r="A56" s="1">
        <v>185</v>
      </c>
      <c r="B56" s="1">
        <v>31</v>
      </c>
      <c r="C56" s="1">
        <v>31.5</v>
      </c>
      <c r="D56" s="1">
        <v>3.9619599999999999</v>
      </c>
      <c r="E56" s="1"/>
      <c r="G56" s="22"/>
      <c r="J56" s="19"/>
      <c r="K56" s="19"/>
    </row>
    <row r="57" spans="1:11" x14ac:dyDescent="0.25">
      <c r="A57" s="1">
        <v>247</v>
      </c>
      <c r="B57" s="1">
        <v>87</v>
      </c>
      <c r="C57" s="1">
        <v>31.5</v>
      </c>
      <c r="D57" s="1">
        <v>3.96197</v>
      </c>
      <c r="E57" s="1"/>
      <c r="G57" s="22"/>
      <c r="J57" s="19"/>
      <c r="K57" s="19"/>
    </row>
    <row r="58" spans="1:11" x14ac:dyDescent="0.25">
      <c r="A58" s="1">
        <v>255</v>
      </c>
      <c r="B58" s="1">
        <v>95</v>
      </c>
      <c r="C58" s="1">
        <v>31.5</v>
      </c>
      <c r="D58" s="1">
        <v>3.9619800000000001</v>
      </c>
      <c r="E58" s="1"/>
      <c r="G58" s="22"/>
      <c r="J58" s="19"/>
      <c r="K58" s="19"/>
    </row>
    <row r="59" spans="1:11" x14ac:dyDescent="0.25">
      <c r="A59" s="1">
        <v>180</v>
      </c>
      <c r="B59" s="1">
        <v>26</v>
      </c>
      <c r="C59" s="1">
        <v>31.5</v>
      </c>
      <c r="D59" s="1"/>
      <c r="E59" s="1">
        <v>3.9617399999999998</v>
      </c>
      <c r="G59" s="22"/>
      <c r="J59" s="19"/>
      <c r="K59" s="19"/>
    </row>
    <row r="60" spans="1:11" x14ac:dyDescent="0.25">
      <c r="A60" s="1">
        <v>188</v>
      </c>
      <c r="B60" s="1">
        <v>34</v>
      </c>
      <c r="C60" s="1">
        <v>31.5</v>
      </c>
      <c r="D60" s="1"/>
      <c r="E60" s="1">
        <v>3.9617800000000001</v>
      </c>
      <c r="G60" s="22"/>
      <c r="J60" s="19"/>
      <c r="K60" s="19"/>
    </row>
    <row r="61" spans="1:11" x14ac:dyDescent="0.25">
      <c r="A61" s="1">
        <v>250</v>
      </c>
      <c r="B61" s="1">
        <v>90</v>
      </c>
      <c r="C61" s="1">
        <v>31.5</v>
      </c>
      <c r="D61" s="1"/>
      <c r="E61" s="1">
        <v>3.9618199999999999</v>
      </c>
      <c r="G61" s="22"/>
      <c r="J61" s="19"/>
      <c r="K61" s="19"/>
    </row>
    <row r="62" spans="1:11" x14ac:dyDescent="0.25">
      <c r="A62" s="1">
        <v>184</v>
      </c>
      <c r="B62" s="1">
        <v>30</v>
      </c>
      <c r="C62" s="1">
        <v>41.5</v>
      </c>
      <c r="D62" s="1">
        <v>3.9620799999999998</v>
      </c>
      <c r="E62" s="1"/>
      <c r="G62" s="22"/>
      <c r="J62" s="19"/>
      <c r="K62" s="19"/>
    </row>
    <row r="63" spans="1:11" x14ac:dyDescent="0.25">
      <c r="A63" s="1">
        <v>254</v>
      </c>
      <c r="B63" s="1">
        <v>94</v>
      </c>
      <c r="C63" s="1">
        <v>41.5</v>
      </c>
      <c r="D63" s="1">
        <v>3.9620799999999998</v>
      </c>
      <c r="E63" s="1"/>
      <c r="G63" s="22"/>
      <c r="J63" s="19"/>
      <c r="K63" s="19"/>
    </row>
    <row r="64" spans="1:11" x14ac:dyDescent="0.25">
      <c r="A64" s="1">
        <v>246</v>
      </c>
      <c r="B64" s="1">
        <v>86</v>
      </c>
      <c r="C64" s="1">
        <v>41.5</v>
      </c>
      <c r="D64" s="1">
        <v>3.9621</v>
      </c>
      <c r="E64" s="1"/>
      <c r="G64" s="22"/>
      <c r="J64" s="19"/>
      <c r="K64" s="19"/>
    </row>
    <row r="65" spans="1:11" x14ac:dyDescent="0.25">
      <c r="A65" s="1">
        <v>181</v>
      </c>
      <c r="B65" s="1">
        <v>27</v>
      </c>
      <c r="C65" s="1">
        <v>41.5</v>
      </c>
      <c r="D65" s="1"/>
      <c r="E65" s="1">
        <v>3.9619599999999999</v>
      </c>
      <c r="G65" s="22"/>
      <c r="J65" s="19"/>
      <c r="K65" s="19"/>
    </row>
    <row r="66" spans="1:11" x14ac:dyDescent="0.25">
      <c r="A66" s="1">
        <v>189</v>
      </c>
      <c r="B66" s="1">
        <v>35</v>
      </c>
      <c r="C66" s="1">
        <v>41.5</v>
      </c>
      <c r="D66" s="1"/>
      <c r="E66" s="1">
        <v>3.9619300000000002</v>
      </c>
      <c r="G66" s="22"/>
      <c r="J66" s="19"/>
      <c r="K66" s="19"/>
    </row>
    <row r="67" spans="1:11" x14ac:dyDescent="0.25">
      <c r="A67" s="1">
        <v>251</v>
      </c>
      <c r="B67" s="1">
        <v>91</v>
      </c>
      <c r="C67" s="1">
        <v>41.5</v>
      </c>
      <c r="D67" s="1"/>
      <c r="E67" s="1">
        <v>3.9619800000000001</v>
      </c>
      <c r="G67" s="22"/>
      <c r="J67" s="19"/>
      <c r="K67" s="19"/>
    </row>
    <row r="68" spans="1:11" x14ac:dyDescent="0.25">
      <c r="A68" s="1">
        <v>183</v>
      </c>
      <c r="B68" s="1">
        <v>29</v>
      </c>
      <c r="C68" s="1">
        <v>51.5</v>
      </c>
      <c r="D68" s="1">
        <v>3.9621900000000001</v>
      </c>
      <c r="E68" s="1"/>
      <c r="G68" s="22"/>
      <c r="J68" s="19"/>
      <c r="K68" s="19"/>
    </row>
    <row r="69" spans="1:11" x14ac:dyDescent="0.25">
      <c r="A69" s="1">
        <v>253</v>
      </c>
      <c r="B69" s="1">
        <v>93</v>
      </c>
      <c r="C69" s="1">
        <v>51.5</v>
      </c>
      <c r="D69" s="1">
        <v>3.9622099999999998</v>
      </c>
      <c r="E69" s="1"/>
      <c r="G69" s="22"/>
      <c r="J69" s="19"/>
      <c r="K69" s="19"/>
    </row>
    <row r="70" spans="1:11" x14ac:dyDescent="0.25">
      <c r="A70" s="1">
        <v>245</v>
      </c>
      <c r="B70" s="1">
        <v>85</v>
      </c>
      <c r="C70" s="1">
        <v>51.5</v>
      </c>
      <c r="D70" s="1">
        <v>3.96224</v>
      </c>
      <c r="E70" s="1"/>
      <c r="G70" s="22"/>
      <c r="J70" s="19"/>
      <c r="K70" s="19"/>
    </row>
    <row r="71" spans="1:11" x14ac:dyDescent="0.25">
      <c r="A71" s="1">
        <v>182</v>
      </c>
      <c r="B71" s="1">
        <v>28</v>
      </c>
      <c r="C71" s="1">
        <v>51.5</v>
      </c>
      <c r="D71" s="1"/>
      <c r="E71" s="1">
        <v>3.9621599999999999</v>
      </c>
      <c r="G71" s="22"/>
      <c r="J71" s="19"/>
      <c r="K71" s="19"/>
    </row>
    <row r="72" spans="1:11" x14ac:dyDescent="0.25">
      <c r="A72" s="1">
        <v>190</v>
      </c>
      <c r="B72" s="1">
        <v>36</v>
      </c>
      <c r="C72" s="1">
        <v>51.5</v>
      </c>
      <c r="D72" s="1"/>
      <c r="E72" s="1">
        <v>3.9621200000000001</v>
      </c>
      <c r="G72" s="22"/>
      <c r="J72" s="19"/>
      <c r="K72" s="19"/>
    </row>
    <row r="73" spans="1:11" x14ac:dyDescent="0.25">
      <c r="A73" s="1">
        <v>252</v>
      </c>
      <c r="B73" s="1">
        <v>92</v>
      </c>
      <c r="C73" s="1">
        <v>51.5</v>
      </c>
      <c r="D73" s="1"/>
      <c r="E73" s="1">
        <v>3.9621200000000001</v>
      </c>
      <c r="G73" s="22"/>
      <c r="J73" s="19"/>
      <c r="K73" s="19"/>
    </row>
    <row r="74" spans="1:11" x14ac:dyDescent="0.25">
      <c r="A74" s="1">
        <v>237</v>
      </c>
      <c r="B74" s="1">
        <v>77</v>
      </c>
      <c r="C74" s="1">
        <v>61.5</v>
      </c>
      <c r="D74" s="1">
        <v>3.9623499999999998</v>
      </c>
      <c r="E74" s="1"/>
      <c r="G74" s="22"/>
      <c r="J74" s="19"/>
      <c r="K74" s="19"/>
    </row>
    <row r="75" spans="1:11" x14ac:dyDescent="0.25">
      <c r="A75" s="1">
        <v>199</v>
      </c>
      <c r="B75" s="1">
        <v>45</v>
      </c>
      <c r="C75" s="1">
        <v>61.5</v>
      </c>
      <c r="D75" s="1">
        <v>3.9623699999999999</v>
      </c>
      <c r="E75" s="1"/>
      <c r="G75" s="22"/>
      <c r="J75" s="19"/>
      <c r="K75" s="19"/>
    </row>
    <row r="76" spans="1:11" x14ac:dyDescent="0.25">
      <c r="A76" s="1">
        <v>191</v>
      </c>
      <c r="B76" s="1">
        <v>37</v>
      </c>
      <c r="C76" s="1">
        <v>61.5</v>
      </c>
      <c r="D76" s="1">
        <v>3.96238</v>
      </c>
      <c r="E76" s="1"/>
      <c r="G76" s="22"/>
      <c r="J76" s="19"/>
      <c r="K76" s="19"/>
    </row>
    <row r="77" spans="1:11" x14ac:dyDescent="0.25">
      <c r="A77" s="1">
        <v>198</v>
      </c>
      <c r="B77" s="1">
        <v>44</v>
      </c>
      <c r="C77" s="1">
        <v>61.5</v>
      </c>
      <c r="D77" s="1"/>
      <c r="E77" s="1">
        <v>3.9622299999999999</v>
      </c>
      <c r="G77" s="22"/>
      <c r="J77" s="19"/>
      <c r="K77" s="19"/>
    </row>
    <row r="78" spans="1:11" x14ac:dyDescent="0.25">
      <c r="A78" s="1">
        <v>236</v>
      </c>
      <c r="B78" s="1">
        <v>76</v>
      </c>
      <c r="C78" s="1">
        <v>61.5</v>
      </c>
      <c r="D78" s="1"/>
      <c r="E78" s="1">
        <v>3.96225</v>
      </c>
      <c r="G78" s="22"/>
      <c r="J78" s="19"/>
      <c r="K78" s="19"/>
    </row>
    <row r="79" spans="1:11" x14ac:dyDescent="0.25">
      <c r="A79" s="1">
        <v>244</v>
      </c>
      <c r="B79" s="1">
        <v>84</v>
      </c>
      <c r="C79" s="1">
        <v>61.5</v>
      </c>
      <c r="D79" s="1"/>
      <c r="E79" s="1">
        <v>3.9622700000000002</v>
      </c>
      <c r="G79" s="22"/>
      <c r="J79" s="19"/>
      <c r="K79" s="19"/>
    </row>
    <row r="80" spans="1:11" x14ac:dyDescent="0.25">
      <c r="A80" s="1">
        <v>200</v>
      </c>
      <c r="B80" s="1">
        <v>46</v>
      </c>
      <c r="C80" s="1">
        <v>71.5</v>
      </c>
      <c r="D80" s="1">
        <v>3.9625400000000002</v>
      </c>
      <c r="E80" s="1"/>
      <c r="G80" s="22"/>
      <c r="J80" s="19"/>
      <c r="K80" s="19"/>
    </row>
    <row r="81" spans="1:11" x14ac:dyDescent="0.25">
      <c r="A81" s="1">
        <v>192</v>
      </c>
      <c r="B81" s="1">
        <v>38</v>
      </c>
      <c r="C81" s="1">
        <v>71.5</v>
      </c>
      <c r="D81" s="1">
        <v>3.9625699999999999</v>
      </c>
      <c r="E81" s="1"/>
      <c r="G81" s="22"/>
      <c r="J81" s="19"/>
      <c r="K81" s="19"/>
    </row>
    <row r="82" spans="1:11" x14ac:dyDescent="0.25">
      <c r="A82" s="1">
        <v>238</v>
      </c>
      <c r="B82" s="1">
        <v>78</v>
      </c>
      <c r="C82" s="1">
        <v>71.5</v>
      </c>
      <c r="D82" s="1">
        <v>3.9626399999999999</v>
      </c>
      <c r="E82" s="1"/>
      <c r="G82" s="22"/>
      <c r="J82" s="19"/>
      <c r="K82" s="19"/>
    </row>
    <row r="83" spans="1:11" x14ac:dyDescent="0.25">
      <c r="A83" s="1">
        <v>197</v>
      </c>
      <c r="B83" s="1">
        <v>43</v>
      </c>
      <c r="C83" s="1">
        <v>71.5</v>
      </c>
      <c r="D83" s="1"/>
      <c r="E83" s="1">
        <v>3.9624199999999998</v>
      </c>
      <c r="G83" s="22"/>
      <c r="J83" s="19"/>
      <c r="K83" s="19"/>
    </row>
    <row r="84" spans="1:11" x14ac:dyDescent="0.25">
      <c r="A84" s="1">
        <v>235</v>
      </c>
      <c r="B84" s="1">
        <v>75</v>
      </c>
      <c r="C84" s="1">
        <v>71.5</v>
      </c>
      <c r="D84" s="1"/>
      <c r="E84" s="1">
        <v>3.9624600000000001</v>
      </c>
      <c r="G84" s="22"/>
      <c r="J84" s="19"/>
      <c r="K84" s="19"/>
    </row>
    <row r="85" spans="1:11" x14ac:dyDescent="0.25">
      <c r="A85" s="1">
        <v>243</v>
      </c>
      <c r="B85" s="1">
        <v>83</v>
      </c>
      <c r="C85" s="1">
        <v>71.5</v>
      </c>
      <c r="D85" s="1"/>
      <c r="E85" s="1">
        <v>3.96245</v>
      </c>
      <c r="G85" s="22"/>
      <c r="J85" s="19"/>
      <c r="K85" s="19"/>
    </row>
    <row r="86" spans="1:11" x14ac:dyDescent="0.25">
      <c r="A86" s="1">
        <v>193</v>
      </c>
      <c r="B86" s="1">
        <v>39</v>
      </c>
      <c r="C86" s="1">
        <v>81.5</v>
      </c>
      <c r="D86" s="1">
        <v>3.9628299999999999</v>
      </c>
      <c r="E86" s="1"/>
      <c r="G86" s="22"/>
      <c r="J86" s="19"/>
      <c r="K86" s="19"/>
    </row>
    <row r="87" spans="1:11" x14ac:dyDescent="0.25">
      <c r="A87" s="1">
        <v>201</v>
      </c>
      <c r="B87" s="1">
        <v>47</v>
      </c>
      <c r="C87" s="1">
        <v>81.5</v>
      </c>
      <c r="D87" s="1">
        <v>3.9628299999999999</v>
      </c>
      <c r="E87" s="1"/>
      <c r="G87" s="22"/>
      <c r="J87" s="19"/>
      <c r="K87" s="19"/>
    </row>
    <row r="88" spans="1:11" x14ac:dyDescent="0.25">
      <c r="A88" s="1">
        <v>239</v>
      </c>
      <c r="B88" s="1">
        <v>79</v>
      </c>
      <c r="C88" s="1">
        <v>81.5</v>
      </c>
      <c r="D88" s="1">
        <v>3.9629099999999999</v>
      </c>
      <c r="E88" s="1"/>
      <c r="G88" s="22"/>
      <c r="J88" s="19"/>
      <c r="K88" s="19"/>
    </row>
    <row r="89" spans="1:11" x14ac:dyDescent="0.25">
      <c r="A89" s="1">
        <v>196</v>
      </c>
      <c r="B89" s="1">
        <v>42</v>
      </c>
      <c r="C89" s="1">
        <v>81.5</v>
      </c>
      <c r="D89" s="1"/>
      <c r="E89" s="1">
        <v>3.9626700000000001</v>
      </c>
      <c r="G89" s="22"/>
      <c r="J89" s="19"/>
      <c r="K89" s="19"/>
    </row>
    <row r="90" spans="1:11" x14ac:dyDescent="0.25">
      <c r="A90" s="1">
        <v>234</v>
      </c>
      <c r="B90" s="1">
        <v>74</v>
      </c>
      <c r="C90" s="1">
        <v>81.5</v>
      </c>
      <c r="D90" s="1"/>
      <c r="E90" s="1">
        <v>3.9627300000000001</v>
      </c>
      <c r="G90" s="22"/>
      <c r="J90" s="19"/>
      <c r="K90" s="19"/>
    </row>
    <row r="91" spans="1:11" x14ac:dyDescent="0.25">
      <c r="A91" s="1">
        <v>242</v>
      </c>
      <c r="B91" s="1">
        <v>82</v>
      </c>
      <c r="C91" s="1">
        <v>81.5</v>
      </c>
      <c r="D91" s="1"/>
      <c r="E91" s="1">
        <v>3.9627400000000002</v>
      </c>
      <c r="G91" s="22"/>
      <c r="J91" s="19"/>
      <c r="K91" s="19"/>
    </row>
    <row r="92" spans="1:11" x14ac:dyDescent="0.25">
      <c r="A92" s="1">
        <v>194</v>
      </c>
      <c r="B92" s="1">
        <v>40</v>
      </c>
      <c r="C92" s="1">
        <v>91.5</v>
      </c>
      <c r="D92" s="1">
        <v>3.96312</v>
      </c>
      <c r="E92" s="1"/>
      <c r="G92" s="22"/>
      <c r="J92" s="19"/>
      <c r="K92" s="19"/>
    </row>
    <row r="93" spans="1:11" x14ac:dyDescent="0.25">
      <c r="A93" s="1">
        <v>202</v>
      </c>
      <c r="B93" s="1">
        <v>48</v>
      </c>
      <c r="C93" s="1">
        <v>91.5</v>
      </c>
      <c r="D93" s="1">
        <v>3.96312</v>
      </c>
      <c r="E93" s="1"/>
      <c r="G93" s="22"/>
      <c r="J93" s="19"/>
      <c r="K93" s="19"/>
    </row>
    <row r="94" spans="1:11" x14ac:dyDescent="0.25">
      <c r="A94" s="1">
        <v>240</v>
      </c>
      <c r="B94" s="1">
        <v>80</v>
      </c>
      <c r="C94" s="1">
        <v>91.5</v>
      </c>
      <c r="D94" s="1">
        <v>3.9631599999999998</v>
      </c>
      <c r="E94" s="1"/>
      <c r="G94" s="22"/>
      <c r="J94" s="19"/>
      <c r="K94" s="19"/>
    </row>
    <row r="95" spans="1:11" x14ac:dyDescent="0.25">
      <c r="A95" s="1">
        <v>195</v>
      </c>
      <c r="B95" s="1">
        <v>41</v>
      </c>
      <c r="C95" s="1">
        <v>91.5</v>
      </c>
      <c r="D95" s="1"/>
      <c r="E95" s="1">
        <v>3.9630000000000001</v>
      </c>
      <c r="G95" s="22"/>
      <c r="J95" s="19"/>
      <c r="K95" s="19"/>
    </row>
    <row r="96" spans="1:11" x14ac:dyDescent="0.25">
      <c r="A96" s="1">
        <v>233</v>
      </c>
      <c r="B96" s="1">
        <v>73</v>
      </c>
      <c r="C96" s="1">
        <v>91.5</v>
      </c>
      <c r="D96" s="1"/>
      <c r="E96" s="1">
        <v>3.9630800000000002</v>
      </c>
      <c r="G96" s="22"/>
      <c r="J96" s="19"/>
      <c r="K96" s="19"/>
    </row>
    <row r="97" spans="1:11" x14ac:dyDescent="0.25">
      <c r="A97" s="1">
        <v>241</v>
      </c>
      <c r="B97" s="1">
        <v>81</v>
      </c>
      <c r="C97" s="1">
        <v>91.5</v>
      </c>
      <c r="D97" s="1"/>
      <c r="E97" s="1">
        <v>3.9630399999999999</v>
      </c>
      <c r="G97" s="22"/>
      <c r="J97" s="19"/>
      <c r="K97" s="19"/>
    </row>
    <row r="98" spans="1:11" x14ac:dyDescent="0.25">
      <c r="A98" s="1">
        <v>212</v>
      </c>
      <c r="B98" s="1">
        <v>56</v>
      </c>
      <c r="C98" s="1">
        <v>106.5</v>
      </c>
      <c r="D98" s="1">
        <v>3.96347</v>
      </c>
      <c r="E98" s="1"/>
      <c r="G98" s="22"/>
      <c r="J98" s="19"/>
      <c r="K98" s="19"/>
    </row>
    <row r="99" spans="1:11" x14ac:dyDescent="0.25">
      <c r="A99" s="1">
        <v>222</v>
      </c>
      <c r="B99" s="1">
        <v>64</v>
      </c>
      <c r="C99" s="1">
        <v>106.5</v>
      </c>
      <c r="D99" s="1">
        <v>3.9634800000000001</v>
      </c>
      <c r="E99" s="1"/>
      <c r="G99" s="22"/>
      <c r="J99" s="19"/>
      <c r="K99" s="19"/>
    </row>
    <row r="100" spans="1:11" x14ac:dyDescent="0.25">
      <c r="A100" s="1">
        <v>232</v>
      </c>
      <c r="B100" s="1">
        <v>72</v>
      </c>
      <c r="C100" s="1">
        <v>106.5</v>
      </c>
      <c r="D100" s="1">
        <v>3.9634800000000001</v>
      </c>
      <c r="E100" s="1"/>
      <c r="G100" s="22"/>
      <c r="J100" s="19"/>
      <c r="K100" s="19"/>
    </row>
    <row r="101" spans="1:11" x14ac:dyDescent="0.25">
      <c r="A101" s="1">
        <v>203</v>
      </c>
      <c r="B101" s="1">
        <v>49</v>
      </c>
      <c r="C101" s="1">
        <v>106.5</v>
      </c>
      <c r="D101" s="1"/>
      <c r="E101" s="1">
        <v>3.9632900000000002</v>
      </c>
      <c r="G101" s="22"/>
      <c r="J101" s="19"/>
      <c r="K101" s="19"/>
    </row>
    <row r="102" spans="1:11" x14ac:dyDescent="0.25">
      <c r="A102" s="1">
        <v>213</v>
      </c>
      <c r="B102" s="1">
        <v>57</v>
      </c>
      <c r="C102" s="1">
        <v>106.5</v>
      </c>
      <c r="D102" s="1"/>
      <c r="E102" s="1">
        <v>3.9632900000000002</v>
      </c>
      <c r="G102" s="22"/>
      <c r="J102" s="19"/>
      <c r="K102" s="19"/>
    </row>
    <row r="103" spans="1:11" x14ac:dyDescent="0.25">
      <c r="A103" s="1">
        <v>223</v>
      </c>
      <c r="B103" s="1">
        <v>65</v>
      </c>
      <c r="C103" s="1">
        <v>106.5</v>
      </c>
      <c r="D103" s="1"/>
      <c r="E103" s="1">
        <v>3.9632700000000001</v>
      </c>
      <c r="G103" s="22"/>
      <c r="J103" s="19"/>
      <c r="K103" s="19"/>
    </row>
    <row r="104" spans="1:11" x14ac:dyDescent="0.25">
      <c r="A104" s="1">
        <v>211</v>
      </c>
      <c r="B104" s="1">
        <v>55</v>
      </c>
      <c r="C104" s="1">
        <v>108.5</v>
      </c>
      <c r="D104" s="1">
        <v>3.9634499999999999</v>
      </c>
      <c r="E104" s="1"/>
      <c r="G104" s="22"/>
      <c r="J104" s="19"/>
      <c r="K104" s="19"/>
    </row>
    <row r="105" spans="1:11" x14ac:dyDescent="0.25">
      <c r="A105" s="1">
        <v>221</v>
      </c>
      <c r="B105" s="1">
        <v>63</v>
      </c>
      <c r="C105" s="1">
        <v>108.5</v>
      </c>
      <c r="D105" s="1">
        <v>3.9634499999999999</v>
      </c>
      <c r="E105" s="1"/>
      <c r="G105" s="22"/>
      <c r="J105" s="19"/>
      <c r="K105" s="19"/>
    </row>
    <row r="106" spans="1:11" x14ac:dyDescent="0.25">
      <c r="A106" s="1">
        <v>231</v>
      </c>
      <c r="B106" s="1">
        <v>71</v>
      </c>
      <c r="C106" s="1">
        <v>108.5</v>
      </c>
      <c r="D106" s="1">
        <v>3.96347</v>
      </c>
      <c r="E106" s="1"/>
      <c r="G106" s="22"/>
      <c r="J106" s="19"/>
      <c r="K106" s="19"/>
    </row>
    <row r="107" spans="1:11" x14ac:dyDescent="0.25">
      <c r="A107" s="1">
        <v>204</v>
      </c>
      <c r="B107" s="1">
        <v>50</v>
      </c>
      <c r="C107" s="1">
        <v>108.5</v>
      </c>
      <c r="D107" s="1"/>
      <c r="E107" s="1">
        <v>3.9632999999999998</v>
      </c>
      <c r="G107" s="22"/>
      <c r="J107" s="19"/>
      <c r="K107" s="19"/>
    </row>
    <row r="108" spans="1:11" x14ac:dyDescent="0.25">
      <c r="A108" s="1">
        <v>214</v>
      </c>
      <c r="B108" s="1">
        <v>58</v>
      </c>
      <c r="C108" s="1">
        <v>108.5</v>
      </c>
      <c r="D108" s="1"/>
      <c r="E108" s="1">
        <v>3.9632999999999998</v>
      </c>
      <c r="G108" s="22"/>
      <c r="J108" s="19"/>
      <c r="K108" s="19"/>
    </row>
    <row r="109" spans="1:11" x14ac:dyDescent="0.25">
      <c r="A109" s="1">
        <v>224</v>
      </c>
      <c r="B109" s="1">
        <v>66</v>
      </c>
      <c r="C109" s="1">
        <v>108.5</v>
      </c>
      <c r="D109" s="1"/>
      <c r="E109" s="1">
        <v>3.9633099999999999</v>
      </c>
      <c r="G109" s="22"/>
      <c r="J109" s="19"/>
      <c r="K109" s="19"/>
    </row>
    <row r="110" spans="1:11" x14ac:dyDescent="0.25">
      <c r="A110" s="1">
        <v>210</v>
      </c>
      <c r="B110" s="1">
        <v>54</v>
      </c>
      <c r="C110" s="1">
        <v>110.5</v>
      </c>
      <c r="D110" s="1">
        <v>3.9635500000000001</v>
      </c>
      <c r="E110" s="1"/>
      <c r="G110" s="22"/>
      <c r="J110" s="19"/>
      <c r="K110" s="19"/>
    </row>
    <row r="111" spans="1:11" x14ac:dyDescent="0.25">
      <c r="A111" s="1">
        <v>220</v>
      </c>
      <c r="B111" s="1">
        <v>62</v>
      </c>
      <c r="C111" s="1">
        <v>110.5</v>
      </c>
      <c r="D111" s="1">
        <v>3.9635699999999998</v>
      </c>
      <c r="E111" s="1"/>
      <c r="G111" s="22"/>
      <c r="J111" s="19"/>
      <c r="K111" s="19"/>
    </row>
    <row r="112" spans="1:11" x14ac:dyDescent="0.25">
      <c r="A112" s="1">
        <v>230</v>
      </c>
      <c r="B112" s="1">
        <v>70</v>
      </c>
      <c r="C112" s="1">
        <v>110.5</v>
      </c>
      <c r="D112" s="1">
        <v>3.9635799999999999</v>
      </c>
      <c r="E112" s="1"/>
      <c r="G112" s="22"/>
      <c r="J112" s="19"/>
      <c r="K112" s="19"/>
    </row>
    <row r="113" spans="1:11" x14ac:dyDescent="0.25">
      <c r="A113" s="1">
        <v>205</v>
      </c>
      <c r="B113" s="1">
        <v>51</v>
      </c>
      <c r="C113" s="1">
        <v>110.5</v>
      </c>
      <c r="D113" s="1"/>
      <c r="E113" s="1">
        <v>3.9633500000000002</v>
      </c>
      <c r="G113" s="22"/>
      <c r="J113" s="19"/>
      <c r="K113" s="19"/>
    </row>
    <row r="114" spans="1:11" x14ac:dyDescent="0.25">
      <c r="A114" s="1">
        <v>215</v>
      </c>
      <c r="B114" s="1">
        <v>59</v>
      </c>
      <c r="C114" s="1">
        <v>110.5</v>
      </c>
      <c r="D114" s="1"/>
      <c r="E114" s="1">
        <v>3.9633500000000002</v>
      </c>
      <c r="G114" s="22"/>
      <c r="J114" s="19"/>
      <c r="K114" s="19"/>
    </row>
    <row r="115" spans="1:11" x14ac:dyDescent="0.25">
      <c r="A115" s="1">
        <v>225</v>
      </c>
      <c r="B115" s="1">
        <v>67</v>
      </c>
      <c r="C115" s="1">
        <v>110.5</v>
      </c>
      <c r="D115" s="1"/>
      <c r="E115" s="1">
        <v>3.9633699999999998</v>
      </c>
      <c r="G115" s="22"/>
      <c r="J115" s="19"/>
      <c r="K115" s="19"/>
    </row>
    <row r="116" spans="1:11" x14ac:dyDescent="0.25">
      <c r="A116" s="1">
        <v>209</v>
      </c>
      <c r="B116" s="1">
        <v>53</v>
      </c>
      <c r="C116" s="1">
        <v>112.5</v>
      </c>
      <c r="D116" s="1">
        <v>3.9636300000000002</v>
      </c>
      <c r="E116" s="1"/>
      <c r="G116" s="22"/>
      <c r="J116" s="19"/>
      <c r="K116" s="19"/>
    </row>
    <row r="117" spans="1:11" x14ac:dyDescent="0.25">
      <c r="A117" s="1">
        <v>219</v>
      </c>
      <c r="B117" s="1">
        <v>61</v>
      </c>
      <c r="C117" s="1">
        <v>112.5</v>
      </c>
      <c r="D117" s="1">
        <v>3.96367</v>
      </c>
      <c r="E117" s="1"/>
      <c r="G117" s="22"/>
      <c r="J117" s="19"/>
      <c r="K117" s="19"/>
    </row>
    <row r="118" spans="1:11" x14ac:dyDescent="0.25">
      <c r="A118" s="1">
        <v>229</v>
      </c>
      <c r="B118" s="1">
        <v>69</v>
      </c>
      <c r="C118" s="1">
        <v>112.5</v>
      </c>
      <c r="D118" s="1">
        <v>3.9637099999999998</v>
      </c>
      <c r="E118" s="1"/>
      <c r="G118" s="22"/>
      <c r="J118" s="19"/>
      <c r="K118" s="19"/>
    </row>
    <row r="119" spans="1:11" x14ac:dyDescent="0.25">
      <c r="A119" s="1">
        <v>206</v>
      </c>
      <c r="B119" s="1">
        <v>52</v>
      </c>
      <c r="C119" s="1">
        <v>112.5</v>
      </c>
      <c r="D119" s="1"/>
      <c r="E119" s="1">
        <v>3.9633500000000002</v>
      </c>
      <c r="G119" s="22"/>
      <c r="J119" s="19"/>
      <c r="K119" s="19"/>
    </row>
    <row r="120" spans="1:11" x14ac:dyDescent="0.25">
      <c r="A120" s="1">
        <v>216</v>
      </c>
      <c r="B120" s="1">
        <v>60</v>
      </c>
      <c r="C120" s="1">
        <v>112.5</v>
      </c>
      <c r="D120" s="1"/>
      <c r="E120" s="1">
        <v>3.9633400000000001</v>
      </c>
      <c r="G120" s="22"/>
      <c r="J120" s="19"/>
      <c r="K120" s="19"/>
    </row>
    <row r="121" spans="1:11" x14ac:dyDescent="0.25">
      <c r="A121" s="1">
        <v>226</v>
      </c>
      <c r="B121" s="1">
        <v>68</v>
      </c>
      <c r="C121" s="1">
        <v>112.5</v>
      </c>
      <c r="D121" s="1"/>
      <c r="E121" s="1">
        <v>3.96333</v>
      </c>
      <c r="G121" s="22"/>
      <c r="J121" s="19"/>
      <c r="K121" s="19"/>
    </row>
    <row r="122" spans="1:11" x14ac:dyDescent="0.25">
      <c r="G122" s="22"/>
    </row>
    <row r="123" spans="1:11" x14ac:dyDescent="0.25">
      <c r="G123" s="22"/>
    </row>
    <row r="124" spans="1:11" x14ac:dyDescent="0.25">
      <c r="G124" s="22"/>
    </row>
    <row r="125" spans="1:11" x14ac:dyDescent="0.25">
      <c r="G125" s="22"/>
    </row>
    <row r="126" spans="1:11" x14ac:dyDescent="0.25">
      <c r="G126" s="22"/>
    </row>
    <row r="127" spans="1:11" x14ac:dyDescent="0.25">
      <c r="G127" s="22"/>
    </row>
    <row r="128" spans="1:11" x14ac:dyDescent="0.25">
      <c r="G128" s="22"/>
    </row>
    <row r="129" spans="7:7" x14ac:dyDescent="0.25">
      <c r="G129" s="22"/>
    </row>
    <row r="130" spans="7:7" x14ac:dyDescent="0.25">
      <c r="G130" s="22"/>
    </row>
    <row r="131" spans="7:7" x14ac:dyDescent="0.25">
      <c r="G131" s="22"/>
    </row>
    <row r="132" spans="7:7" x14ac:dyDescent="0.25">
      <c r="G132" s="22"/>
    </row>
    <row r="133" spans="7:7" x14ac:dyDescent="0.25">
      <c r="G133" s="22"/>
    </row>
    <row r="134" spans="7:7" x14ac:dyDescent="0.25">
      <c r="G134" s="22"/>
    </row>
    <row r="135" spans="7:7" x14ac:dyDescent="0.25">
      <c r="G135" s="22"/>
    </row>
    <row r="136" spans="7:7" x14ac:dyDescent="0.25">
      <c r="G136" s="22"/>
    </row>
    <row r="137" spans="7:7" x14ac:dyDescent="0.25">
      <c r="G137" s="22"/>
    </row>
    <row r="138" spans="7:7" x14ac:dyDescent="0.25">
      <c r="G138" s="22"/>
    </row>
    <row r="139" spans="7:7" x14ac:dyDescent="0.25">
      <c r="G139" s="22"/>
    </row>
    <row r="140" spans="7:7" x14ac:dyDescent="0.25">
      <c r="G140" s="22"/>
    </row>
    <row r="141" spans="7:7" x14ac:dyDescent="0.25">
      <c r="G141" s="22"/>
    </row>
    <row r="142" spans="7:7" x14ac:dyDescent="0.25">
      <c r="G142" s="22"/>
    </row>
    <row r="143" spans="7:7" x14ac:dyDescent="0.25">
      <c r="G143" s="22"/>
    </row>
    <row r="144" spans="7:7" x14ac:dyDescent="0.25">
      <c r="G144" s="22"/>
    </row>
    <row r="145" spans="7:7" x14ac:dyDescent="0.25">
      <c r="G145" s="22"/>
    </row>
    <row r="146" spans="7:7" x14ac:dyDescent="0.25">
      <c r="G146" s="22"/>
    </row>
    <row r="147" spans="7:7" x14ac:dyDescent="0.25">
      <c r="G147" s="22"/>
    </row>
    <row r="148" spans="7:7" x14ac:dyDescent="0.25">
      <c r="G148" s="22"/>
    </row>
    <row r="149" spans="7:7" x14ac:dyDescent="0.25">
      <c r="G149" s="22"/>
    </row>
    <row r="150" spans="7:7" x14ac:dyDescent="0.25">
      <c r="G150" s="22"/>
    </row>
    <row r="151" spans="7:7" x14ac:dyDescent="0.25">
      <c r="G151" s="22"/>
    </row>
    <row r="152" spans="7:7" x14ac:dyDescent="0.25">
      <c r="G152" s="22"/>
    </row>
    <row r="153" spans="7:7" x14ac:dyDescent="0.25">
      <c r="G153" s="22"/>
    </row>
    <row r="154" spans="7:7" x14ac:dyDescent="0.25">
      <c r="G154" s="22"/>
    </row>
    <row r="155" spans="7:7" x14ac:dyDescent="0.25">
      <c r="G155" s="22"/>
    </row>
    <row r="156" spans="7:7" x14ac:dyDescent="0.25">
      <c r="G156" s="22"/>
    </row>
    <row r="157" spans="7:7" x14ac:dyDescent="0.25">
      <c r="G157" s="22"/>
    </row>
    <row r="158" spans="7:7" x14ac:dyDescent="0.25">
      <c r="G158" s="22"/>
    </row>
    <row r="159" spans="7:7" x14ac:dyDescent="0.25">
      <c r="G159" s="22"/>
    </row>
    <row r="160" spans="7:7" x14ac:dyDescent="0.25">
      <c r="G160" s="22"/>
    </row>
    <row r="161" spans="7:7" x14ac:dyDescent="0.25">
      <c r="G161" s="22"/>
    </row>
    <row r="162" spans="7:7" x14ac:dyDescent="0.25">
      <c r="G162" s="22"/>
    </row>
    <row r="163" spans="7:7" x14ac:dyDescent="0.25">
      <c r="G163" s="22"/>
    </row>
    <row r="164" spans="7:7" x14ac:dyDescent="0.25">
      <c r="G164" s="22"/>
    </row>
    <row r="165" spans="7:7" x14ac:dyDescent="0.25">
      <c r="G165" s="22"/>
    </row>
    <row r="166" spans="7:7" x14ac:dyDescent="0.25">
      <c r="G166" s="22"/>
    </row>
    <row r="167" spans="7:7" x14ac:dyDescent="0.25">
      <c r="G167" s="22"/>
    </row>
    <row r="168" spans="7:7" x14ac:dyDescent="0.25">
      <c r="G168" s="22"/>
    </row>
    <row r="169" spans="7:7" x14ac:dyDescent="0.25">
      <c r="G169" s="22"/>
    </row>
    <row r="170" spans="7:7" x14ac:dyDescent="0.25">
      <c r="G170" s="22"/>
    </row>
    <row r="171" spans="7:7" x14ac:dyDescent="0.25">
      <c r="G171" s="22"/>
    </row>
    <row r="172" spans="7:7" x14ac:dyDescent="0.25">
      <c r="G172" s="22"/>
    </row>
    <row r="173" spans="7:7" x14ac:dyDescent="0.25">
      <c r="G173" s="22"/>
    </row>
    <row r="174" spans="7:7" x14ac:dyDescent="0.25">
      <c r="G174" s="22"/>
    </row>
    <row r="175" spans="7:7" x14ac:dyDescent="0.25">
      <c r="G175" s="22"/>
    </row>
    <row r="176" spans="7:7" x14ac:dyDescent="0.25">
      <c r="G176" s="22"/>
    </row>
    <row r="177" spans="7:7" x14ac:dyDescent="0.25">
      <c r="G177" s="22"/>
    </row>
    <row r="178" spans="7:7" x14ac:dyDescent="0.25">
      <c r="G178" s="22"/>
    </row>
    <row r="179" spans="7:7" x14ac:dyDescent="0.25">
      <c r="G179" s="22"/>
    </row>
    <row r="180" spans="7:7" x14ac:dyDescent="0.25">
      <c r="G180" s="22"/>
    </row>
    <row r="181" spans="7:7" x14ac:dyDescent="0.25">
      <c r="G181" s="22"/>
    </row>
    <row r="182" spans="7:7" x14ac:dyDescent="0.25">
      <c r="G182" s="22"/>
    </row>
    <row r="183" spans="7:7" x14ac:dyDescent="0.25">
      <c r="G183" s="22"/>
    </row>
    <row r="184" spans="7:7" x14ac:dyDescent="0.25">
      <c r="G184" s="22"/>
    </row>
    <row r="185" spans="7:7" x14ac:dyDescent="0.25">
      <c r="G185" s="22"/>
    </row>
    <row r="186" spans="7:7" x14ac:dyDescent="0.25">
      <c r="G186" s="22"/>
    </row>
    <row r="187" spans="7:7" x14ac:dyDescent="0.25">
      <c r="G187" s="22"/>
    </row>
    <row r="188" spans="7:7" x14ac:dyDescent="0.25">
      <c r="G188" s="22"/>
    </row>
    <row r="189" spans="7:7" x14ac:dyDescent="0.25">
      <c r="G189" s="22"/>
    </row>
    <row r="190" spans="7:7" x14ac:dyDescent="0.25">
      <c r="G190" s="22"/>
    </row>
    <row r="191" spans="7:7" x14ac:dyDescent="0.25">
      <c r="G191" s="22"/>
    </row>
    <row r="192" spans="7:7" x14ac:dyDescent="0.25">
      <c r="G192" s="22"/>
    </row>
    <row r="193" spans="7:7" x14ac:dyDescent="0.25">
      <c r="G193" s="22"/>
    </row>
    <row r="194" spans="7:7" x14ac:dyDescent="0.25">
      <c r="G194" s="22"/>
    </row>
    <row r="195" spans="7:7" x14ac:dyDescent="0.25">
      <c r="G195" s="22"/>
    </row>
    <row r="196" spans="7:7" x14ac:dyDescent="0.25">
      <c r="G196" s="22"/>
    </row>
    <row r="197" spans="7:7" x14ac:dyDescent="0.25">
      <c r="G197" s="22"/>
    </row>
    <row r="198" spans="7:7" x14ac:dyDescent="0.25">
      <c r="G198" s="22"/>
    </row>
    <row r="199" spans="7:7" x14ac:dyDescent="0.25">
      <c r="G199" s="22"/>
    </row>
    <row r="200" spans="7:7" x14ac:dyDescent="0.25">
      <c r="G200" s="22"/>
    </row>
    <row r="201" spans="7:7" x14ac:dyDescent="0.25">
      <c r="G201" s="22"/>
    </row>
    <row r="202" spans="7:7" x14ac:dyDescent="0.25">
      <c r="G202" s="22"/>
    </row>
    <row r="203" spans="7:7" x14ac:dyDescent="0.25">
      <c r="G203" s="22"/>
    </row>
    <row r="204" spans="7:7" x14ac:dyDescent="0.25">
      <c r="G204" s="22"/>
    </row>
    <row r="205" spans="7:7" x14ac:dyDescent="0.25">
      <c r="G205" s="22"/>
    </row>
    <row r="206" spans="7:7" x14ac:dyDescent="0.25">
      <c r="G206" s="22"/>
    </row>
    <row r="207" spans="7:7" x14ac:dyDescent="0.25">
      <c r="G207" s="22"/>
    </row>
    <row r="208" spans="7:7" x14ac:dyDescent="0.25">
      <c r="G208" s="22"/>
    </row>
    <row r="209" spans="7:7" x14ac:dyDescent="0.25">
      <c r="G209" s="22"/>
    </row>
    <row r="210" spans="7:7" x14ac:dyDescent="0.25">
      <c r="G210" s="22"/>
    </row>
    <row r="211" spans="7:7" x14ac:dyDescent="0.25">
      <c r="G211" s="22"/>
    </row>
    <row r="212" spans="7:7" x14ac:dyDescent="0.25">
      <c r="G212" s="22"/>
    </row>
    <row r="213" spans="7:7" x14ac:dyDescent="0.25">
      <c r="G213" s="22"/>
    </row>
    <row r="214" spans="7:7" x14ac:dyDescent="0.25">
      <c r="G214" s="22"/>
    </row>
    <row r="215" spans="7:7" x14ac:dyDescent="0.25">
      <c r="G215" s="22"/>
    </row>
    <row r="216" spans="7:7" x14ac:dyDescent="0.25">
      <c r="G216" s="22"/>
    </row>
    <row r="217" spans="7:7" x14ac:dyDescent="0.25">
      <c r="G217" s="22"/>
    </row>
    <row r="218" spans="7:7" x14ac:dyDescent="0.25">
      <c r="G218" s="22"/>
    </row>
    <row r="219" spans="7:7" x14ac:dyDescent="0.25">
      <c r="G219" s="22"/>
    </row>
    <row r="220" spans="7:7" x14ac:dyDescent="0.25">
      <c r="G220" s="22"/>
    </row>
    <row r="221" spans="7:7" x14ac:dyDescent="0.25">
      <c r="G221" s="22"/>
    </row>
    <row r="222" spans="7:7" x14ac:dyDescent="0.25">
      <c r="G222" s="22"/>
    </row>
    <row r="223" spans="7:7" x14ac:dyDescent="0.25">
      <c r="G223" s="22"/>
    </row>
    <row r="224" spans="7:7" x14ac:dyDescent="0.25">
      <c r="G224" s="22"/>
    </row>
    <row r="225" spans="7:7" x14ac:dyDescent="0.25">
      <c r="G225" s="22"/>
    </row>
    <row r="226" spans="7:7" x14ac:dyDescent="0.25">
      <c r="G226" s="22"/>
    </row>
    <row r="227" spans="7:7" x14ac:dyDescent="0.25">
      <c r="G227" s="22"/>
    </row>
    <row r="228" spans="7:7" x14ac:dyDescent="0.25">
      <c r="G228" s="22"/>
    </row>
    <row r="229" spans="7:7" x14ac:dyDescent="0.25">
      <c r="G229" s="22"/>
    </row>
    <row r="230" spans="7:7" x14ac:dyDescent="0.25">
      <c r="G230" s="22"/>
    </row>
    <row r="231" spans="7:7" x14ac:dyDescent="0.25">
      <c r="G231" s="22"/>
    </row>
    <row r="232" spans="7:7" x14ac:dyDescent="0.25">
      <c r="G232" s="22"/>
    </row>
    <row r="233" spans="7:7" x14ac:dyDescent="0.25">
      <c r="G233" s="22"/>
    </row>
    <row r="234" spans="7:7" x14ac:dyDescent="0.25">
      <c r="G234" s="22"/>
    </row>
    <row r="235" spans="7:7" x14ac:dyDescent="0.25">
      <c r="G235" s="22"/>
    </row>
    <row r="236" spans="7:7" x14ac:dyDescent="0.25">
      <c r="G236" s="22"/>
    </row>
    <row r="237" spans="7:7" x14ac:dyDescent="0.25">
      <c r="G237" s="22"/>
    </row>
    <row r="238" spans="7:7" x14ac:dyDescent="0.25">
      <c r="G238" s="22"/>
    </row>
    <row r="239" spans="7:7" x14ac:dyDescent="0.25">
      <c r="G239" s="22"/>
    </row>
    <row r="240" spans="7:7" x14ac:dyDescent="0.25">
      <c r="G240" s="22"/>
    </row>
    <row r="241" spans="7:7" x14ac:dyDescent="0.25">
      <c r="G241" s="22"/>
    </row>
    <row r="242" spans="7:7" x14ac:dyDescent="0.25">
      <c r="G242" s="22"/>
    </row>
    <row r="243" spans="7:7" x14ac:dyDescent="0.25">
      <c r="G243" s="22"/>
    </row>
    <row r="244" spans="7:7" x14ac:dyDescent="0.25">
      <c r="G244" s="22"/>
    </row>
    <row r="245" spans="7:7" x14ac:dyDescent="0.25">
      <c r="G245" s="22"/>
    </row>
    <row r="246" spans="7:7" x14ac:dyDescent="0.25">
      <c r="G246" s="22"/>
    </row>
    <row r="247" spans="7:7" x14ac:dyDescent="0.25">
      <c r="G247" s="22"/>
    </row>
    <row r="248" spans="7:7" x14ac:dyDescent="0.25">
      <c r="G248" s="22"/>
    </row>
    <row r="249" spans="7:7" x14ac:dyDescent="0.25">
      <c r="G249" s="22"/>
    </row>
    <row r="250" spans="7:7" x14ac:dyDescent="0.25">
      <c r="G250" s="22"/>
    </row>
    <row r="251" spans="7:7" x14ac:dyDescent="0.25">
      <c r="G251" s="22"/>
    </row>
    <row r="252" spans="7:7" x14ac:dyDescent="0.25">
      <c r="G252" s="22"/>
    </row>
    <row r="253" spans="7:7" x14ac:dyDescent="0.25">
      <c r="G253" s="22"/>
    </row>
    <row r="254" spans="7:7" x14ac:dyDescent="0.25">
      <c r="G254" s="22"/>
    </row>
    <row r="255" spans="7:7" x14ac:dyDescent="0.25">
      <c r="G255" s="22"/>
    </row>
    <row r="256" spans="7:7" x14ac:dyDescent="0.25">
      <c r="G256" s="22"/>
    </row>
    <row r="257" spans="7:7" x14ac:dyDescent="0.25">
      <c r="G257" s="22"/>
    </row>
    <row r="258" spans="7:7" x14ac:dyDescent="0.25">
      <c r="G258" s="22"/>
    </row>
    <row r="259" spans="7:7" x14ac:dyDescent="0.25">
      <c r="G259" s="22"/>
    </row>
    <row r="260" spans="7:7" x14ac:dyDescent="0.25">
      <c r="G260" s="22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21"/>
  <sheetViews>
    <sheetView topLeftCell="N1" workbookViewId="0">
      <selection activeCell="Q5" sqref="Q5"/>
    </sheetView>
  </sheetViews>
  <sheetFormatPr defaultRowHeight="15" x14ac:dyDescent="0.25"/>
  <cols>
    <col min="4" max="4" width="11.7109375" bestFit="1" customWidth="1"/>
    <col min="5" max="5" width="12.85546875" bestFit="1" customWidth="1"/>
    <col min="6" max="6" width="13.7109375" bestFit="1" customWidth="1"/>
    <col min="7" max="7" width="12.7109375" bestFit="1" customWidth="1"/>
    <col min="8" max="12" width="11.140625" customWidth="1"/>
    <col min="13" max="47" width="16.5703125" customWidth="1"/>
  </cols>
  <sheetData>
    <row r="1" spans="1:53" ht="60" customHeight="1" thickTop="1" thickBot="1" x14ac:dyDescent="0.3">
      <c r="A1" t="s">
        <v>0</v>
      </c>
      <c r="B1" t="s">
        <v>5</v>
      </c>
      <c r="C1" t="s">
        <v>1</v>
      </c>
      <c r="D1" t="s">
        <v>3</v>
      </c>
      <c r="E1" t="s">
        <v>4</v>
      </c>
      <c r="F1" s="50" t="s">
        <v>6</v>
      </c>
      <c r="G1" s="51" t="s">
        <v>7</v>
      </c>
      <c r="H1" s="52" t="s">
        <v>22</v>
      </c>
      <c r="I1" s="52" t="s">
        <v>74</v>
      </c>
      <c r="J1" s="52" t="s">
        <v>75</v>
      </c>
      <c r="K1" s="52"/>
      <c r="L1" s="52" t="s">
        <v>76</v>
      </c>
      <c r="M1" s="53" t="s">
        <v>41</v>
      </c>
      <c r="N1" s="50" t="s">
        <v>10</v>
      </c>
      <c r="O1" s="51"/>
      <c r="P1" s="51" t="s">
        <v>70</v>
      </c>
      <c r="Q1" s="51"/>
      <c r="R1" s="51"/>
      <c r="S1" s="51" t="s">
        <v>72</v>
      </c>
      <c r="T1" s="51"/>
      <c r="U1" s="51"/>
      <c r="V1" s="51" t="s">
        <v>42</v>
      </c>
      <c r="W1" s="51"/>
      <c r="X1" s="51"/>
      <c r="Y1" s="51" t="s">
        <v>78</v>
      </c>
      <c r="Z1" s="51" t="s">
        <v>77</v>
      </c>
      <c r="AA1" s="51" t="s">
        <v>25</v>
      </c>
      <c r="AB1" s="51" t="s">
        <v>30</v>
      </c>
      <c r="AC1" s="51" t="s">
        <v>31</v>
      </c>
      <c r="AD1" s="51" t="s">
        <v>32</v>
      </c>
      <c r="AE1" s="51" t="s">
        <v>33</v>
      </c>
      <c r="AF1" s="50" t="s">
        <v>11</v>
      </c>
      <c r="AG1" s="51"/>
      <c r="AH1" s="51" t="s">
        <v>71</v>
      </c>
      <c r="AI1" s="51"/>
      <c r="AJ1" s="51"/>
      <c r="AK1" s="51" t="s">
        <v>73</v>
      </c>
      <c r="AL1" s="51"/>
      <c r="AM1" s="51"/>
      <c r="AN1" s="51" t="s">
        <v>43</v>
      </c>
      <c r="AO1" s="51"/>
      <c r="AP1" s="51"/>
      <c r="AQ1" s="51" t="s">
        <v>77</v>
      </c>
      <c r="AR1" s="51" t="s">
        <v>78</v>
      </c>
      <c r="AS1" s="51" t="s">
        <v>34</v>
      </c>
      <c r="AT1" s="51" t="s">
        <v>35</v>
      </c>
      <c r="AU1" s="51" t="s">
        <v>31</v>
      </c>
      <c r="AV1" s="51" t="s">
        <v>32</v>
      </c>
      <c r="AW1" s="53" t="s">
        <v>33</v>
      </c>
    </row>
    <row r="2" spans="1:53" ht="15.75" thickTop="1" x14ac:dyDescent="0.25">
      <c r="A2" s="1">
        <v>155</v>
      </c>
      <c r="B2" s="1">
        <v>5</v>
      </c>
      <c r="C2" s="1">
        <v>2</v>
      </c>
      <c r="D2" s="1">
        <v>3.9620899999999999</v>
      </c>
      <c r="E2" s="1"/>
      <c r="F2" s="6">
        <f>C2</f>
        <v>2</v>
      </c>
      <c r="G2" s="14">
        <f t="shared" ref="G2:G12" si="0">IF(F2&lt;$AX$4,$AY$3+F2/$AX$4*($AY$4-$AY$3),$AY$4-($AY$5-$AY$4)+F2/$AX$5*2*($AY$5-$AY$4))</f>
        <v>790.69868995633192</v>
      </c>
      <c r="H2" s="46">
        <v>3</v>
      </c>
      <c r="I2" s="46">
        <f t="shared" ref="I2:I17" si="1">(N2+AF2)/2</f>
        <v>3.9619400000000002</v>
      </c>
      <c r="J2" s="19">
        <f t="shared" ref="J2:J17" si="2">(S2+AK2)/2</f>
        <v>0.40036069630234461</v>
      </c>
      <c r="K2" s="19">
        <f t="shared" ref="K2:K17" si="3">(T2+AL2)/2</f>
        <v>0.39972127905653249</v>
      </c>
      <c r="L2" s="19">
        <f>J2*$H2</f>
        <v>1.2010820889070337</v>
      </c>
      <c r="M2" s="48">
        <v>0.36142390121828999</v>
      </c>
      <c r="N2" s="18">
        <f>AVERAGE(D2:D7)</f>
        <v>3.9621366666666664</v>
      </c>
      <c r="O2" s="19">
        <f>_xlfn.STDEV.S(D2:D7)/SQRT(6)</f>
        <v>1.4529663145139073E-5</v>
      </c>
      <c r="P2" s="19">
        <f t="shared" ref="P2:P17" si="4">(N2-$AY$8-$AY$9*($G2+273.15))/$AY$10</f>
        <v>0.40289082195095105</v>
      </c>
      <c r="Q2" s="19">
        <f>(N2+2.57*O2-$AY$8-$AY$9*($G2+273.15))/$AY$10</f>
        <v>0.4033712186354087</v>
      </c>
      <c r="R2" s="19">
        <f>(N2-2.57*O2-$AY$8-$AY$9*($G2+273.15))/$AY$10</f>
        <v>0.40241042526649334</v>
      </c>
      <c r="S2" s="19">
        <f t="shared" ref="S2:S17" si="5">(P2-AVERAGE(P2,AH2))*3.7*2.2/1.4+AVERAGE(P2,AH2)</f>
        <v>0.41507156971638492</v>
      </c>
      <c r="T2" s="19">
        <f t="shared" ref="T2:T17" si="6">(Q2-AVERAGE(Q2,AI2))*3.7*2.2/1.4+AVERAGE(Q2,AI2)</f>
        <v>0.42094307060799768</v>
      </c>
      <c r="U2" s="19">
        <f t="shared" ref="U2:U17" si="7">(R2-AVERAGE(R2,AJ2))*3.7*2.2/1.4+AVERAGE(R2,AJ2)</f>
        <v>0.40920006882477183</v>
      </c>
      <c r="V2" s="19">
        <f>$M2-S2</f>
        <v>-5.3647668498094936E-2</v>
      </c>
      <c r="W2" s="19">
        <f>$M2-T2</f>
        <v>-5.9519169389707693E-2</v>
      </c>
      <c r="X2" s="19">
        <f>$M2-U2</f>
        <v>-4.7776167606481845E-2</v>
      </c>
      <c r="Y2" s="19">
        <f>V2-W2</f>
        <v>5.8715008916127576E-3</v>
      </c>
      <c r="Z2" s="19">
        <f>X2-V2</f>
        <v>5.8715008916130906E-3</v>
      </c>
      <c r="AA2" s="19">
        <f t="shared" ref="AA2:AA17" si="8">S2*$H2</f>
        <v>1.2452147091491548</v>
      </c>
      <c r="AB2" s="28">
        <v>8.8125538472674991E-22</v>
      </c>
      <c r="AC2" s="28">
        <f t="shared" ref="AC2:AC17" si="9">AB2*$H2</f>
        <v>2.6437661541802496E-21</v>
      </c>
      <c r="AD2" s="32">
        <f t="shared" ref="AD2:AD17" si="10">LOG(AB2)</f>
        <v>-21.054898216326819</v>
      </c>
      <c r="AE2" s="34">
        <f>AD2*$H2</f>
        <v>-63.164694648980458</v>
      </c>
      <c r="AF2" s="18">
        <f>AVERAGE(E8:E13)</f>
        <v>3.9617433333333341</v>
      </c>
      <c r="AG2" s="19">
        <f>_xlfn.STDEV.S(E8:E13)/SQRT(6)</f>
        <v>5.3208186504642103E-5</v>
      </c>
      <c r="AH2" s="19">
        <f t="shared" ref="AH2:AH17" si="11">(AF2-$AY$8-$AY$9*($G2+273.15))/$AY$10</f>
        <v>0.39783057065373817</v>
      </c>
      <c r="AI2" s="19">
        <f>(AF2-2.57*AG2-$AY$8-$AY$9*($G2+273.15))/$AY$10</f>
        <v>0.39607133947765655</v>
      </c>
      <c r="AJ2" s="19">
        <f>(AF2+2.57*AG2-$AY$8-$AY$9*($G2+273.15))/$AY$10</f>
        <v>0.39958980182981974</v>
      </c>
      <c r="AK2" s="19">
        <f>(AH2-AVERAGE(P2,AH2))*3.7*2.2/1.4+AVERAGE(P2,AH2)</f>
        <v>0.38564982288830429</v>
      </c>
      <c r="AL2" s="19">
        <f>(AI2-AVERAGE(Q2,AI2))*3.7*2.2/1.4+AVERAGE(Q2,AI2)</f>
        <v>0.37849948750506729</v>
      </c>
      <c r="AM2" s="19">
        <f>(AJ2-AVERAGE(R2,AJ2))*3.7*2.2/1.4+AVERAGE(R2,AJ2)</f>
        <v>0.39280015827154097</v>
      </c>
      <c r="AN2" s="19">
        <f>$M2-AK2</f>
        <v>-2.4225921670014305E-2</v>
      </c>
      <c r="AO2" s="19">
        <f>$M2-AL2</f>
        <v>-1.70755862867773E-2</v>
      </c>
      <c r="AP2" s="19">
        <f>$M2-AM2</f>
        <v>-3.1376257053250978E-2</v>
      </c>
      <c r="AQ2" s="19">
        <f t="shared" ref="AQ2:AQ17" si="12">-$AN2+AO2</f>
        <v>7.1503353832370053E-3</v>
      </c>
      <c r="AR2" s="19">
        <f>$AN2-AP2</f>
        <v>7.1503353832366723E-3</v>
      </c>
      <c r="AS2" s="19">
        <f t="shared" ref="AS2:AS17" si="13">AK2*$H2</f>
        <v>1.1569494686649129</v>
      </c>
      <c r="AT2" s="28">
        <v>1.4321198610826686E-21</v>
      </c>
      <c r="AU2" s="28">
        <f>AT2*$H2</f>
        <v>4.2963595832480057E-21</v>
      </c>
      <c r="AV2" s="32">
        <f>LOG(AT2)</f>
        <v>-20.844020632287684</v>
      </c>
      <c r="AW2" s="34">
        <f>AV2*$H2</f>
        <v>-62.532061896863055</v>
      </c>
      <c r="AX2" t="s">
        <v>2</v>
      </c>
      <c r="AZ2" s="48"/>
    </row>
    <row r="3" spans="1:53" x14ac:dyDescent="0.25">
      <c r="A3" s="1">
        <v>165</v>
      </c>
      <c r="B3" s="1">
        <v>13</v>
      </c>
      <c r="C3" s="1">
        <v>2</v>
      </c>
      <c r="D3" s="1">
        <v>3.9621</v>
      </c>
      <c r="E3" s="1"/>
      <c r="F3" s="6">
        <f>C14</f>
        <v>4</v>
      </c>
      <c r="G3" s="14">
        <f t="shared" si="0"/>
        <v>791.39737991266372</v>
      </c>
      <c r="H3" s="46">
        <f>AVERAGE(F3:F4)-AVERAGE(F2:F3)</f>
        <v>2</v>
      </c>
      <c r="I3" s="46">
        <f t="shared" si="1"/>
        <v>3.9619249999999999</v>
      </c>
      <c r="J3" s="19">
        <f t="shared" si="2"/>
        <v>0.39978057824729091</v>
      </c>
      <c r="K3" s="19">
        <f t="shared" si="3"/>
        <v>0.39975333193746149</v>
      </c>
      <c r="L3" s="19">
        <f t="shared" ref="L3:L17" si="14">J3*$H3</f>
        <v>0.79956115649458182</v>
      </c>
      <c r="M3" s="48">
        <v>0.36286449510485902</v>
      </c>
      <c r="N3" s="18">
        <f>AVERAGE(D14:D19)</f>
        <v>3.9621133333333334</v>
      </c>
      <c r="O3" s="19">
        <f>_xlfn.STDEV.S(D14:D19)/SQRT(6)</f>
        <v>1.3333333333368873E-5</v>
      </c>
      <c r="P3" s="19">
        <f t="shared" si="4"/>
        <v>0.40220349518197823</v>
      </c>
      <c r="Q3" s="19">
        <f t="shared" ref="Q3:Q17" si="15">(N3+2.57*O3-$AY$8-$AY$9*($G3+273.15))/$AY$10</f>
        <v>0.40264433741363703</v>
      </c>
      <c r="R3" s="19">
        <f t="shared" ref="R3:R17" si="16">(N3-2.57*O3-$AY$8-$AY$9*($G3+273.15))/$AY$10</f>
        <v>0.40176265295031943</v>
      </c>
      <c r="S3" s="19">
        <f t="shared" si="5"/>
        <v>0.41386810956754355</v>
      </c>
      <c r="T3" s="19">
        <f t="shared" si="6"/>
        <v>0.41656246377751155</v>
      </c>
      <c r="U3" s="19">
        <f t="shared" si="7"/>
        <v>0.41117375535757583</v>
      </c>
      <c r="V3" s="19">
        <f t="shared" ref="V3:X17" si="17">$M3-S3</f>
        <v>-5.1003614462684532E-2</v>
      </c>
      <c r="W3" s="19">
        <f t="shared" si="17"/>
        <v>-5.369796867265253E-2</v>
      </c>
      <c r="X3" s="19">
        <f t="shared" si="17"/>
        <v>-4.8309260252716812E-2</v>
      </c>
      <c r="Y3" s="19">
        <f t="shared" ref="Y3:Y17" si="18">V3-W3</f>
        <v>2.6943542099679973E-3</v>
      </c>
      <c r="Z3" s="19">
        <f t="shared" ref="Z3:Z17" si="19">X3-V3</f>
        <v>2.6943542099677198E-3</v>
      </c>
      <c r="AA3" s="19">
        <f t="shared" si="8"/>
        <v>0.8277362191350871</v>
      </c>
      <c r="AB3" s="28">
        <v>9.4155832463872511E-22</v>
      </c>
      <c r="AC3" s="28">
        <f t="shared" si="9"/>
        <v>1.8831166492774502E-21</v>
      </c>
      <c r="AD3" s="32">
        <f t="shared" si="10"/>
        <v>-21.026152772530793</v>
      </c>
      <c r="AE3" s="32">
        <f t="shared" ref="AE3:AE17" si="20">AD3*$H3</f>
        <v>-42.052305545061586</v>
      </c>
      <c r="AF3" s="18">
        <f>AVERAGE(E20:E25)</f>
        <v>3.9617366666666669</v>
      </c>
      <c r="AG3" s="19">
        <f>_xlfn.STDEV.S(E20:E25)/SQRT(6)</f>
        <v>1.4981470036185215E-5</v>
      </c>
      <c r="AH3" s="19">
        <f t="shared" si="11"/>
        <v>0.39735766131260386</v>
      </c>
      <c r="AI3" s="19">
        <f t="shared" ref="AI3:AI17" si="21">(AF3-2.57*AG3-$AY$8-$AY$9*($G3+273.15))/$AY$10</f>
        <v>0.39686232646128566</v>
      </c>
      <c r="AJ3" s="19">
        <f t="shared" ref="AJ3:AJ17" si="22">(AF3+2.57*AG3-$AY$8-$AY$9*($G3+273.15))/$AY$10</f>
        <v>0.39785299616392211</v>
      </c>
      <c r="AK3" s="19">
        <f t="shared" ref="AK3:AK17" si="23">(AH3-AVERAGE(P3,AH3))*3.7*2.2/1.4+AVERAGE(P3,AH3)</f>
        <v>0.38569304692703826</v>
      </c>
      <c r="AL3" s="19">
        <f t="shared" ref="AL3:AL17" si="24">(AI3-AVERAGE(Q3,AI3))*3.7*2.2/1.4+AVERAGE(Q3,AI3)</f>
        <v>0.38294420009741142</v>
      </c>
      <c r="AM3" s="19">
        <f t="shared" ref="AM3:AM17" si="25">(AJ3-AVERAGE(R3,AJ3))*3.7*2.2/1.4+AVERAGE(R3,AJ3)</f>
        <v>0.38844189375666571</v>
      </c>
      <c r="AN3" s="19">
        <f t="shared" ref="AN3:AP17" si="26">$M3-AK3</f>
        <v>-2.2828551822179244E-2</v>
      </c>
      <c r="AO3" s="19">
        <f t="shared" si="26"/>
        <v>-2.0079704992552405E-2</v>
      </c>
      <c r="AP3" s="19">
        <f t="shared" si="26"/>
        <v>-2.5577398651806693E-2</v>
      </c>
      <c r="AQ3" s="19">
        <f t="shared" si="12"/>
        <v>2.7488468296268387E-3</v>
      </c>
      <c r="AR3" s="19">
        <f t="shared" ref="AR3:AR17" si="27">$AN3-AP3</f>
        <v>2.7488468296274493E-3</v>
      </c>
      <c r="AS3" s="19">
        <f t="shared" si="13"/>
        <v>0.77138609385407653</v>
      </c>
      <c r="AT3" s="28">
        <v>1.5011113613385126E-21</v>
      </c>
      <c r="AU3" s="28">
        <f t="shared" ref="AU3:AU17" si="28">AT3*$H3</f>
        <v>3.0022227226770252E-21</v>
      </c>
      <c r="AV3" s="32">
        <f t="shared" ref="AV3:AV17" si="29">LOG(AT3)</f>
        <v>-20.823587088022673</v>
      </c>
      <c r="AW3" s="34">
        <f t="shared" ref="AW3:AW17" si="30">AV3*$H3</f>
        <v>-41.647174176045347</v>
      </c>
      <c r="AX3" s="4">
        <v>0</v>
      </c>
      <c r="AY3" s="5">
        <v>790</v>
      </c>
      <c r="AZ3" s="48"/>
    </row>
    <row r="4" spans="1:53" x14ac:dyDescent="0.25">
      <c r="A4" s="1">
        <v>175</v>
      </c>
      <c r="B4" s="1">
        <v>21</v>
      </c>
      <c r="C4" s="1">
        <v>2</v>
      </c>
      <c r="D4" s="1">
        <v>3.9621300000000002</v>
      </c>
      <c r="E4" s="1"/>
      <c r="F4" s="6">
        <f>C26</f>
        <v>6</v>
      </c>
      <c r="G4" s="14">
        <f t="shared" si="0"/>
        <v>792.09606986899564</v>
      </c>
      <c r="H4" s="46">
        <f t="shared" ref="H4:H16" si="31">AVERAGE(F4:F5)-AVERAGE(F3:F4)</f>
        <v>2</v>
      </c>
      <c r="I4" s="46">
        <f t="shared" si="1"/>
        <v>3.9618408333333335</v>
      </c>
      <c r="J4" s="19">
        <f t="shared" si="2"/>
        <v>0.39831062786666432</v>
      </c>
      <c r="K4" s="19">
        <f t="shared" si="3"/>
        <v>0.39838823496190756</v>
      </c>
      <c r="L4" s="19">
        <f t="shared" si="14"/>
        <v>0.79662125573332865</v>
      </c>
      <c r="M4" s="48">
        <v>0.364309554829433</v>
      </c>
      <c r="N4" s="18">
        <f>AVERAGE(D26:D31)</f>
        <v>3.9620116666666667</v>
      </c>
      <c r="O4" s="19">
        <f>_xlfn.STDEV.S(D26:D31)/SQRT(6)</f>
        <v>1.4003967691745801E-5</v>
      </c>
      <c r="P4" s="19">
        <f t="shared" si="4"/>
        <v>0.4005084065021135</v>
      </c>
      <c r="Q4" s="19">
        <f t="shared" si="15"/>
        <v>0.40097142202981173</v>
      </c>
      <c r="R4" s="19">
        <f t="shared" si="16"/>
        <v>0.40004539097441527</v>
      </c>
      <c r="S4" s="19">
        <f t="shared" si="5"/>
        <v>0.41108914078991804</v>
      </c>
      <c r="T4" s="19">
        <f t="shared" si="6"/>
        <v>0.4134076226281504</v>
      </c>
      <c r="U4" s="19">
        <f t="shared" si="7"/>
        <v>0.40877065895168568</v>
      </c>
      <c r="V4" s="19">
        <f t="shared" si="17"/>
        <v>-4.6779585960485037E-2</v>
      </c>
      <c r="W4" s="19">
        <f t="shared" si="17"/>
        <v>-4.9098067798717393E-2</v>
      </c>
      <c r="X4" s="19">
        <f t="shared" si="17"/>
        <v>-4.4461104122252681E-2</v>
      </c>
      <c r="Y4" s="19">
        <f t="shared" si="18"/>
        <v>2.3184818382323558E-3</v>
      </c>
      <c r="Z4" s="19">
        <f t="shared" si="19"/>
        <v>2.3184818382323558E-3</v>
      </c>
      <c r="AA4" s="19">
        <f t="shared" si="8"/>
        <v>0.82217828157983608</v>
      </c>
      <c r="AB4" s="28">
        <v>1.0399707050665018E-21</v>
      </c>
      <c r="AC4" s="28">
        <f t="shared" si="9"/>
        <v>2.0799414101330035E-21</v>
      </c>
      <c r="AD4" s="32">
        <f t="shared" si="10"/>
        <v>-20.982978894169641</v>
      </c>
      <c r="AE4" s="32">
        <f t="shared" si="20"/>
        <v>-41.965957788339281</v>
      </c>
      <c r="AF4" s="18">
        <f>AVERAGE(E32:E37)</f>
        <v>3.9616699999999998</v>
      </c>
      <c r="AG4" s="19">
        <f>_xlfn.STDEV.S(E32:E37)/SQRT(6)</f>
        <v>9.3094933624782109E-6</v>
      </c>
      <c r="AH4" s="19">
        <f t="shared" si="11"/>
        <v>0.39611284923121542</v>
      </c>
      <c r="AI4" s="19">
        <f t="shared" si="21"/>
        <v>0.39580504789400339</v>
      </c>
      <c r="AJ4" s="19">
        <f t="shared" si="22"/>
        <v>0.39642065056842751</v>
      </c>
      <c r="AK4" s="19">
        <f t="shared" si="23"/>
        <v>0.38553211494341061</v>
      </c>
      <c r="AL4" s="19">
        <f t="shared" si="24"/>
        <v>0.38336884729566473</v>
      </c>
      <c r="AM4" s="19">
        <f t="shared" si="25"/>
        <v>0.38769538259115682</v>
      </c>
      <c r="AN4" s="19">
        <f t="shared" si="26"/>
        <v>-2.1222560113977607E-2</v>
      </c>
      <c r="AO4" s="19">
        <f t="shared" si="26"/>
        <v>-1.9059292466231725E-2</v>
      </c>
      <c r="AP4" s="19">
        <f t="shared" si="26"/>
        <v>-2.3385827761723821E-2</v>
      </c>
      <c r="AQ4" s="19">
        <f t="shared" si="12"/>
        <v>2.1632676477458812E-3</v>
      </c>
      <c r="AR4" s="19">
        <f t="shared" si="27"/>
        <v>2.1632676477462143E-3</v>
      </c>
      <c r="AS4" s="19">
        <f t="shared" si="13"/>
        <v>0.77106422988682122</v>
      </c>
      <c r="AT4" s="28">
        <v>1.5929987261760369E-21</v>
      </c>
      <c r="AU4" s="28">
        <f t="shared" si="28"/>
        <v>3.1859974523520738E-21</v>
      </c>
      <c r="AV4" s="32">
        <f t="shared" si="29"/>
        <v>-20.79778457147755</v>
      </c>
      <c r="AW4" s="34">
        <f t="shared" si="30"/>
        <v>-41.5955691429551</v>
      </c>
      <c r="AX4" s="4">
        <f>114.5/2</f>
        <v>57.25</v>
      </c>
      <c r="AY4" s="5">
        <v>810</v>
      </c>
      <c r="AZ4" s="48"/>
    </row>
    <row r="5" spans="1:53" x14ac:dyDescent="0.25">
      <c r="A5" s="1">
        <v>263</v>
      </c>
      <c r="B5" s="1">
        <v>101</v>
      </c>
      <c r="C5" s="1">
        <v>2</v>
      </c>
      <c r="D5" s="1">
        <v>3.9621599999999999</v>
      </c>
      <c r="E5" s="1"/>
      <c r="F5" s="6">
        <f>C38</f>
        <v>8</v>
      </c>
      <c r="G5" s="14">
        <f t="shared" si="0"/>
        <v>792.79475982532756</v>
      </c>
      <c r="H5" s="46">
        <f t="shared" si="31"/>
        <v>7.75</v>
      </c>
      <c r="I5" s="46">
        <f t="shared" si="1"/>
        <v>3.961840833333333</v>
      </c>
      <c r="J5" s="19">
        <f t="shared" si="2"/>
        <v>0.397923485496673</v>
      </c>
      <c r="K5" s="19">
        <f t="shared" si="3"/>
        <v>0.39801715016990319</v>
      </c>
      <c r="L5" s="19">
        <f t="shared" si="14"/>
        <v>3.0839070125992158</v>
      </c>
      <c r="M5" s="48">
        <v>0.36573825528627601</v>
      </c>
      <c r="N5" s="18">
        <f>AVERAGE(D38:D43)</f>
        <v>3.9620116666666667</v>
      </c>
      <c r="O5" s="19">
        <f>_xlfn.STDEV.S(D38:D43)/SQRT(6)</f>
        <v>1.013793755046854E-5</v>
      </c>
      <c r="P5" s="19">
        <f t="shared" si="4"/>
        <v>0.4001212641321249</v>
      </c>
      <c r="Q5" s="19">
        <f t="shared" si="15"/>
        <v>0.40045645645818367</v>
      </c>
      <c r="R5" s="19">
        <f t="shared" si="16"/>
        <v>0.39978607180606618</v>
      </c>
      <c r="S5" s="19">
        <f t="shared" si="5"/>
        <v>0.41070199841994331</v>
      </c>
      <c r="T5" s="19">
        <f t="shared" si="6"/>
        <v>0.41219997387462054</v>
      </c>
      <c r="U5" s="19">
        <f t="shared" si="7"/>
        <v>0.40920402296526642</v>
      </c>
      <c r="V5" s="19">
        <f t="shared" si="17"/>
        <v>-4.49637431336673E-2</v>
      </c>
      <c r="W5" s="19">
        <f t="shared" si="17"/>
        <v>-4.6461718588344525E-2</v>
      </c>
      <c r="X5" s="19">
        <f t="shared" si="17"/>
        <v>-4.3465767678990408E-2</v>
      </c>
      <c r="Y5" s="19">
        <f t="shared" si="18"/>
        <v>1.497975454677225E-3</v>
      </c>
      <c r="Z5" s="19">
        <f t="shared" si="19"/>
        <v>1.497975454676892E-3</v>
      </c>
      <c r="AA5" s="19">
        <f t="shared" si="8"/>
        <v>3.1829404877545606</v>
      </c>
      <c r="AB5" s="28">
        <v>1.0951018505648479E-21</v>
      </c>
      <c r="AC5" s="28">
        <f t="shared" si="9"/>
        <v>8.4870393418775717E-21</v>
      </c>
      <c r="AD5" s="32">
        <f t="shared" si="10"/>
        <v>-20.960545487142344</v>
      </c>
      <c r="AE5" s="32">
        <f t="shared" si="20"/>
        <v>-162.44422752535317</v>
      </c>
      <c r="AF5" s="18">
        <f>AVERAGE(E44:E49)</f>
        <v>3.9616699999999994</v>
      </c>
      <c r="AG5" s="19">
        <f>_xlfn.STDEV.S(E44:E49)/SQRT(6)</f>
        <v>4.4721359549626772E-6</v>
      </c>
      <c r="AH5" s="19">
        <f t="shared" si="11"/>
        <v>0.3957257068612211</v>
      </c>
      <c r="AI5" s="19">
        <f t="shared" si="21"/>
        <v>0.39557784388162243</v>
      </c>
      <c r="AJ5" s="19">
        <f t="shared" si="22"/>
        <v>0.39587356984081978</v>
      </c>
      <c r="AK5" s="19">
        <f t="shared" si="23"/>
        <v>0.38514497257340269</v>
      </c>
      <c r="AL5" s="19">
        <f t="shared" si="24"/>
        <v>0.38383432646518584</v>
      </c>
      <c r="AM5" s="19">
        <f t="shared" si="25"/>
        <v>0.38645561868161954</v>
      </c>
      <c r="AN5" s="19">
        <f t="shared" si="26"/>
        <v>-1.9406717287126674E-2</v>
      </c>
      <c r="AO5" s="19">
        <f t="shared" si="26"/>
        <v>-1.8096071178909823E-2</v>
      </c>
      <c r="AP5" s="19">
        <f t="shared" si="26"/>
        <v>-2.0717363395343524E-2</v>
      </c>
      <c r="AQ5" s="19">
        <f t="shared" si="12"/>
        <v>1.3106461082168508E-3</v>
      </c>
      <c r="AR5" s="19">
        <f t="shared" si="27"/>
        <v>1.3106461082168508E-3</v>
      </c>
      <c r="AS5" s="19">
        <f t="shared" si="13"/>
        <v>2.9848735374438706</v>
      </c>
      <c r="AT5" s="28">
        <v>1.6789561761307475E-21</v>
      </c>
      <c r="AU5" s="28">
        <f t="shared" si="28"/>
        <v>1.3011910365013294E-20</v>
      </c>
      <c r="AV5" s="32">
        <f t="shared" si="29"/>
        <v>-20.77496063960524</v>
      </c>
      <c r="AW5" s="34">
        <f t="shared" si="30"/>
        <v>-161.0059449569406</v>
      </c>
      <c r="AX5" s="4">
        <v>114.5</v>
      </c>
      <c r="AY5" s="5">
        <v>820</v>
      </c>
      <c r="AZ5" s="48"/>
    </row>
    <row r="6" spans="1:53" x14ac:dyDescent="0.25">
      <c r="A6" s="1">
        <v>273</v>
      </c>
      <c r="B6" s="1">
        <v>109</v>
      </c>
      <c r="C6" s="1">
        <v>2</v>
      </c>
      <c r="D6" s="1">
        <v>3.96217</v>
      </c>
      <c r="E6" s="1"/>
      <c r="F6" s="6">
        <f>C50</f>
        <v>21.5</v>
      </c>
      <c r="G6" s="14">
        <f t="shared" si="0"/>
        <v>797.51091703056773</v>
      </c>
      <c r="H6" s="46">
        <f t="shared" si="31"/>
        <v>11.75</v>
      </c>
      <c r="I6" s="46">
        <f t="shared" si="1"/>
        <v>3.9617783333333332</v>
      </c>
      <c r="J6" s="19">
        <f t="shared" si="2"/>
        <v>0.39450620914482259</v>
      </c>
      <c r="K6" s="19">
        <f t="shared" si="3"/>
        <v>0.39447354759495667</v>
      </c>
      <c r="L6" s="19">
        <f t="shared" si="14"/>
        <v>4.6354479574516656</v>
      </c>
      <c r="M6" s="48">
        <v>0.37561861057909202</v>
      </c>
      <c r="N6" s="18">
        <f>AVERAGE(D50:D55)</f>
        <v>3.9618766666666669</v>
      </c>
      <c r="O6" s="19">
        <f>_xlfn.STDEV.S(D50:D55)/SQRT(3)</f>
        <v>8.8191710367998724E-6</v>
      </c>
      <c r="P6" s="19">
        <f t="shared" si="4"/>
        <v>0.39577127196913153</v>
      </c>
      <c r="Q6" s="19">
        <f>(N6+4.3*O6-$AY$8-$AY$9*($G6+273.15))/$AY$10</f>
        <v>0.39625914583325195</v>
      </c>
      <c r="R6" s="19">
        <f>(N6-4.3*O6-$AY$8-$AY$9*($G6+273.15))/$AY$10</f>
        <v>0.39528339810501106</v>
      </c>
      <c r="S6" s="19">
        <f t="shared" si="5"/>
        <v>0.401861645851876</v>
      </c>
      <c r="T6" s="19">
        <f t="shared" si="6"/>
        <v>0.40485552592333063</v>
      </c>
      <c r="U6" s="19">
        <f t="shared" si="7"/>
        <v>0.39886776578042105</v>
      </c>
      <c r="V6" s="19">
        <f t="shared" si="17"/>
        <v>-2.6243035272783988E-2</v>
      </c>
      <c r="W6" s="19">
        <f t="shared" si="17"/>
        <v>-2.9236915344238612E-2</v>
      </c>
      <c r="X6" s="19">
        <f t="shared" si="17"/>
        <v>-2.324915520132903E-2</v>
      </c>
      <c r="Y6" s="19">
        <f t="shared" si="18"/>
        <v>2.9938800714546243E-3</v>
      </c>
      <c r="Z6" s="19">
        <f t="shared" si="19"/>
        <v>2.9938800714549574E-3</v>
      </c>
      <c r="AA6" s="19">
        <f t="shared" si="8"/>
        <v>4.7218743387595428</v>
      </c>
      <c r="AB6" s="28">
        <v>1.7303628699538925E-21</v>
      </c>
      <c r="AC6" s="28">
        <f t="shared" si="9"/>
        <v>2.0331763721958236E-20</v>
      </c>
      <c r="AD6" s="32">
        <f t="shared" si="10"/>
        <v>-20.761862812539807</v>
      </c>
      <c r="AE6" s="32">
        <f t="shared" si="20"/>
        <v>-243.95188804734272</v>
      </c>
      <c r="AF6" s="18">
        <f>AVERAGE(E50:E55)</f>
        <v>3.9616799999999999</v>
      </c>
      <c r="AG6" s="19">
        <f>_xlfn.STDEV.S(E50:E55)/SQRT(3)</f>
        <v>1.0000000000065512E-5</v>
      </c>
      <c r="AH6" s="19">
        <f t="shared" si="11"/>
        <v>0.39324114632051366</v>
      </c>
      <c r="AI6" s="19">
        <f>(AF6-4.3*AG6-$AY$8-$AY$9*($G6+273.15))/$AY$10</f>
        <v>0.3926879493566614</v>
      </c>
      <c r="AJ6" s="19">
        <f>(AF6+4.3*AG6-$AY$8-$AY$9*($G6+273.15))/$AY$10</f>
        <v>0.39379434328436591</v>
      </c>
      <c r="AK6" s="19">
        <f t="shared" si="23"/>
        <v>0.38715077243776919</v>
      </c>
      <c r="AL6" s="19">
        <f t="shared" si="24"/>
        <v>0.38409156926658272</v>
      </c>
      <c r="AM6" s="19">
        <f t="shared" si="25"/>
        <v>0.39020997560895565</v>
      </c>
      <c r="AN6" s="19">
        <f t="shared" si="26"/>
        <v>-1.153216185867717E-2</v>
      </c>
      <c r="AO6" s="19">
        <f t="shared" si="26"/>
        <v>-8.4729586874907059E-3</v>
      </c>
      <c r="AP6" s="19">
        <f t="shared" si="26"/>
        <v>-1.4591365029863634E-2</v>
      </c>
      <c r="AQ6" s="19">
        <f t="shared" si="12"/>
        <v>3.0592031711864642E-3</v>
      </c>
      <c r="AR6" s="19">
        <f t="shared" si="27"/>
        <v>3.0592031711864642E-3</v>
      </c>
      <c r="AS6" s="19">
        <f t="shared" si="13"/>
        <v>4.5490215761437875</v>
      </c>
      <c r="AT6" s="28">
        <v>2.2230041199515079E-21</v>
      </c>
      <c r="AU6" s="28">
        <f t="shared" si="28"/>
        <v>2.6120298409430216E-20</v>
      </c>
      <c r="AV6" s="32">
        <f t="shared" si="29"/>
        <v>-20.653059732410973</v>
      </c>
      <c r="AW6" s="34">
        <f t="shared" si="30"/>
        <v>-242.67345185582894</v>
      </c>
      <c r="AZ6" s="48"/>
    </row>
    <row r="7" spans="1:53" x14ac:dyDescent="0.25">
      <c r="A7" s="1">
        <v>283</v>
      </c>
      <c r="B7" s="1">
        <v>117</v>
      </c>
      <c r="C7" s="1">
        <v>2</v>
      </c>
      <c r="D7" s="1">
        <v>3.96217</v>
      </c>
      <c r="E7" s="1"/>
      <c r="F7" s="6">
        <f>C56</f>
        <v>31.5</v>
      </c>
      <c r="G7" s="14">
        <f t="shared" si="0"/>
        <v>801.00436681222709</v>
      </c>
      <c r="H7" s="46">
        <f t="shared" si="31"/>
        <v>10</v>
      </c>
      <c r="I7" s="46">
        <f t="shared" si="1"/>
        <v>3.961875</v>
      </c>
      <c r="J7" s="19">
        <f t="shared" si="2"/>
        <v>0.39381411837640073</v>
      </c>
      <c r="K7" s="19">
        <f t="shared" si="3"/>
        <v>0.39333503575241202</v>
      </c>
      <c r="L7" s="19">
        <f t="shared" si="14"/>
        <v>3.9381411837640075</v>
      </c>
      <c r="M7" s="48">
        <v>0.38303299795635798</v>
      </c>
      <c r="N7" s="18">
        <f>AVERAGE(D56:D61)</f>
        <v>3.9619700000000004</v>
      </c>
      <c r="O7" s="19">
        <f>_xlfn.STDEV.S(D56:D61)/SQRT(3)</f>
        <v>5.7735026919340812E-6</v>
      </c>
      <c r="P7" s="19">
        <f t="shared" si="4"/>
        <v>0.39503629771514254</v>
      </c>
      <c r="Q7" s="19">
        <f>(N7+4.3*O7-$AY$8-$AY$9*($G7+273.15))/$AY$10</f>
        <v>0.39535568613113875</v>
      </c>
      <c r="R7" s="19">
        <f>(N7-4.3*O7-$AY$8-$AY$9*($G7+273.15))/$AY$10</f>
        <v>0.39471690929914627</v>
      </c>
      <c r="S7" s="19">
        <f t="shared" si="5"/>
        <v>0.40092021824594237</v>
      </c>
      <c r="T7" s="19">
        <f t="shared" si="6"/>
        <v>0.40508367438300885</v>
      </c>
      <c r="U7" s="19">
        <f t="shared" si="7"/>
        <v>0.39675676210887578</v>
      </c>
      <c r="V7" s="19">
        <f t="shared" si="17"/>
        <v>-1.7887220289584393E-2</v>
      </c>
      <c r="W7" s="19">
        <f t="shared" si="17"/>
        <v>-2.2050676426650873E-2</v>
      </c>
      <c r="X7" s="19">
        <f t="shared" si="17"/>
        <v>-1.3723764152517803E-2</v>
      </c>
      <c r="Y7" s="19">
        <f t="shared" si="18"/>
        <v>4.1634561370664791E-3</v>
      </c>
      <c r="Z7" s="19">
        <f t="shared" si="19"/>
        <v>4.1634561370665901E-3</v>
      </c>
      <c r="AA7" s="19">
        <f t="shared" si="8"/>
        <v>4.0092021824594237</v>
      </c>
      <c r="AB7" s="28">
        <v>2.176201642012335E-21</v>
      </c>
      <c r="AC7" s="28">
        <f t="shared" si="9"/>
        <v>2.1762016420123351E-20</v>
      </c>
      <c r="AD7" s="32">
        <f t="shared" si="10"/>
        <v>-20.662300866347003</v>
      </c>
      <c r="AE7" s="32">
        <f t="shared" si="20"/>
        <v>-206.62300866347005</v>
      </c>
      <c r="AF7" s="18">
        <f>AVERAGE(E56:E61)</f>
        <v>3.9617799999999996</v>
      </c>
      <c r="AG7" s="19">
        <f>_xlfn.STDEV.S(E56:E61)/SQRT(3)</f>
        <v>2.3094010767608128E-5</v>
      </c>
      <c r="AH7" s="19">
        <f t="shared" si="11"/>
        <v>0.39259193903765893</v>
      </c>
      <c r="AI7" s="19">
        <f t="shared" ref="AI7:AI17" si="32">(AF7-4.3*AG7-$AY$8-$AY$9*($G7+273.15))/$AY$10</f>
        <v>0.39131438537368529</v>
      </c>
      <c r="AJ7" s="19">
        <f t="shared" ref="AJ7:AJ17" si="33">(AF7+4.3*AG7-$AY$8-$AY$9*($G7+273.15))/$AY$10</f>
        <v>0.39386949270163252</v>
      </c>
      <c r="AK7" s="19">
        <f t="shared" si="23"/>
        <v>0.3867080185068591</v>
      </c>
      <c r="AL7" s="19">
        <f t="shared" si="24"/>
        <v>0.38158639712181519</v>
      </c>
      <c r="AM7" s="19">
        <f t="shared" si="25"/>
        <v>0.391829639891903</v>
      </c>
      <c r="AN7" s="19">
        <f t="shared" si="26"/>
        <v>-3.675020550501118E-3</v>
      </c>
      <c r="AO7" s="19">
        <f t="shared" si="26"/>
        <v>1.4466008345427883E-3</v>
      </c>
      <c r="AP7" s="19">
        <f t="shared" si="26"/>
        <v>-8.7966419355450243E-3</v>
      </c>
      <c r="AQ7" s="19">
        <f t="shared" si="12"/>
        <v>5.1216213850439063E-3</v>
      </c>
      <c r="AR7" s="19">
        <f t="shared" si="27"/>
        <v>5.1216213850439063E-3</v>
      </c>
      <c r="AS7" s="19">
        <f t="shared" si="13"/>
        <v>3.8670801850685912</v>
      </c>
      <c r="AT7" s="28">
        <v>2.7746882058762268E-21</v>
      </c>
      <c r="AU7" s="28">
        <f t="shared" si="28"/>
        <v>2.7746882058762267E-20</v>
      </c>
      <c r="AV7" s="32">
        <f t="shared" si="29"/>
        <v>-20.556785811847703</v>
      </c>
      <c r="AW7" s="34">
        <f t="shared" si="30"/>
        <v>-205.56785811847703</v>
      </c>
      <c r="AX7" t="s">
        <v>12</v>
      </c>
      <c r="AY7" s="7" t="s">
        <v>13</v>
      </c>
      <c r="AZ7" s="48"/>
    </row>
    <row r="8" spans="1:53" x14ac:dyDescent="0.25">
      <c r="A8" s="1">
        <v>152</v>
      </c>
      <c r="B8" s="1">
        <v>4</v>
      </c>
      <c r="C8" s="1">
        <v>2</v>
      </c>
      <c r="D8" s="1"/>
      <c r="E8" s="1">
        <v>3.96149</v>
      </c>
      <c r="F8" s="6">
        <f>C62</f>
        <v>41.5</v>
      </c>
      <c r="G8" s="14">
        <f t="shared" si="0"/>
        <v>804.49781659388645</v>
      </c>
      <c r="H8" s="46">
        <f t="shared" si="31"/>
        <v>10</v>
      </c>
      <c r="I8" s="46">
        <f t="shared" si="1"/>
        <v>3.9620216666666668</v>
      </c>
      <c r="J8" s="19">
        <f t="shared" si="2"/>
        <v>0.39376527989152593</v>
      </c>
      <c r="K8" s="19">
        <f t="shared" si="3"/>
        <v>0.39354779060259482</v>
      </c>
      <c r="L8" s="19">
        <f t="shared" si="14"/>
        <v>3.9376527989152592</v>
      </c>
      <c r="M8" s="48">
        <v>0.390548153320942</v>
      </c>
      <c r="N8" s="18">
        <f>AVERAGE(D62:D67)</f>
        <v>3.9620866666666665</v>
      </c>
      <c r="O8" s="19">
        <f>_xlfn.STDEV.S(D62:D67)/SQRT(3)</f>
        <v>6.6666666667103422E-6</v>
      </c>
      <c r="P8" s="19">
        <f t="shared" si="4"/>
        <v>0.39460150786013198</v>
      </c>
      <c r="Q8" s="19">
        <f t="shared" ref="Q8:Q17" si="34">(N8+4.3*O8-$AY$8-$AY$9*($G8+273.15))/$AY$10</f>
        <v>0.3949703058360316</v>
      </c>
      <c r="R8" s="19">
        <f t="shared" ref="R8:R17" si="35">(N8-4.3*O8-$AY$8-$AY$9*($G8+273.15))/$AY$10</f>
        <v>0.39423270988423237</v>
      </c>
      <c r="S8" s="19">
        <f t="shared" si="5"/>
        <v>0.39862734822327905</v>
      </c>
      <c r="T8" s="19">
        <f t="shared" si="6"/>
        <v>0.40181870060272012</v>
      </c>
      <c r="U8" s="19">
        <f t="shared" si="7"/>
        <v>0.39543599584383776</v>
      </c>
      <c r="V8" s="19">
        <f t="shared" si="17"/>
        <v>-8.0791949023370502E-3</v>
      </c>
      <c r="W8" s="19">
        <f t="shared" si="17"/>
        <v>-1.127054728177812E-2</v>
      </c>
      <c r="X8" s="19">
        <f t="shared" si="17"/>
        <v>-4.8878425228957578E-3</v>
      </c>
      <c r="Y8" s="19">
        <f t="shared" si="18"/>
        <v>3.1913523794410703E-3</v>
      </c>
      <c r="Z8" s="19">
        <f t="shared" si="19"/>
        <v>3.1913523794412924E-3</v>
      </c>
      <c r="AA8" s="19">
        <f t="shared" si="8"/>
        <v>3.9862734822327903</v>
      </c>
      <c r="AB8" s="28">
        <v>2.7790299927696747E-21</v>
      </c>
      <c r="AC8" s="28">
        <f t="shared" si="9"/>
        <v>2.7790299927696747E-20</v>
      </c>
      <c r="AD8" s="32">
        <f t="shared" si="10"/>
        <v>-20.556106766060314</v>
      </c>
      <c r="AE8" s="32">
        <f t="shared" si="20"/>
        <v>-205.56106766060313</v>
      </c>
      <c r="AF8" s="18">
        <f>AVERAGE(E62:E67)</f>
        <v>3.961956666666667</v>
      </c>
      <c r="AG8" s="19">
        <f>_xlfn.STDEV.S(E62:E67)/SQRT(3)</f>
        <v>1.4529663145094926E-5</v>
      </c>
      <c r="AH8" s="19">
        <f t="shared" si="11"/>
        <v>0.3929290519229196</v>
      </c>
      <c r="AI8" s="19">
        <f t="shared" si="32"/>
        <v>0.39212527536915803</v>
      </c>
      <c r="AJ8" s="19">
        <f t="shared" si="33"/>
        <v>0.39373282847668117</v>
      </c>
      <c r="AK8" s="19">
        <f t="shared" si="23"/>
        <v>0.38890321155977281</v>
      </c>
      <c r="AL8" s="19">
        <f t="shared" si="24"/>
        <v>0.38527688060246951</v>
      </c>
      <c r="AM8" s="19">
        <f t="shared" si="25"/>
        <v>0.39252954251707578</v>
      </c>
      <c r="AN8" s="19">
        <f t="shared" si="26"/>
        <v>1.6449417611691941E-3</v>
      </c>
      <c r="AO8" s="19">
        <f t="shared" si="26"/>
        <v>5.2712727184724972E-3</v>
      </c>
      <c r="AP8" s="19">
        <f t="shared" si="26"/>
        <v>-1.981389196133776E-3</v>
      </c>
      <c r="AQ8" s="19">
        <f t="shared" si="12"/>
        <v>3.6263309573033031E-3</v>
      </c>
      <c r="AR8" s="19">
        <f t="shared" si="27"/>
        <v>3.6263309573029701E-3</v>
      </c>
      <c r="AS8" s="19">
        <f t="shared" si="13"/>
        <v>3.8890321155977281</v>
      </c>
      <c r="AT8" s="28">
        <v>3.2817166827271423E-21</v>
      </c>
      <c r="AU8" s="28">
        <f t="shared" si="28"/>
        <v>3.281716682727142E-20</v>
      </c>
      <c r="AV8" s="32">
        <f t="shared" si="29"/>
        <v>-20.483898915190103</v>
      </c>
      <c r="AW8" s="34">
        <f t="shared" si="30"/>
        <v>-204.83898915190105</v>
      </c>
      <c r="AX8" t="s">
        <v>14</v>
      </c>
      <c r="AY8" s="5">
        <v>3.8849999999999998</v>
      </c>
      <c r="AZ8" s="48"/>
    </row>
    <row r="9" spans="1:53" x14ac:dyDescent="0.25">
      <c r="A9" s="1">
        <v>162</v>
      </c>
      <c r="B9" s="1">
        <v>12</v>
      </c>
      <c r="C9" s="1">
        <v>2</v>
      </c>
      <c r="D9" s="1"/>
      <c r="E9" s="1">
        <v>3.9617399999999998</v>
      </c>
      <c r="F9" s="6">
        <f>C68</f>
        <v>51.5</v>
      </c>
      <c r="G9" s="14">
        <f t="shared" si="0"/>
        <v>807.99126637554582</v>
      </c>
      <c r="H9" s="46">
        <f t="shared" si="31"/>
        <v>10</v>
      </c>
      <c r="I9" s="46">
        <f t="shared" si="1"/>
        <v>3.9621733333333333</v>
      </c>
      <c r="J9" s="19">
        <f t="shared" si="2"/>
        <v>0.39378076663500278</v>
      </c>
      <c r="K9" s="19">
        <f t="shared" si="3"/>
        <v>0.39381385693598708</v>
      </c>
      <c r="L9" s="19">
        <f t="shared" si="14"/>
        <v>3.9378076663500279</v>
      </c>
      <c r="M9" s="48">
        <v>0.39810880918900998</v>
      </c>
      <c r="N9" s="18">
        <f>AVERAGE(D68:D73)</f>
        <v>3.9622133333333331</v>
      </c>
      <c r="O9" s="19">
        <f>_xlfn.STDEV.S(D68:D73)/SQRT(3)</f>
        <v>1.4529663145111905E-5</v>
      </c>
      <c r="P9" s="19">
        <f t="shared" si="4"/>
        <v>0.39429536846183705</v>
      </c>
      <c r="Q9" s="19">
        <f t="shared" si="34"/>
        <v>0.39509914501559862</v>
      </c>
      <c r="R9" s="19">
        <f t="shared" si="35"/>
        <v>0.39349159190807548</v>
      </c>
      <c r="S9" s="19">
        <f t="shared" si="5"/>
        <v>0.39677280868530979</v>
      </c>
      <c r="T9" s="19">
        <f t="shared" si="6"/>
        <v>0.40128688905601495</v>
      </c>
      <c r="U9" s="19">
        <f t="shared" si="7"/>
        <v>0.39225872831460518</v>
      </c>
      <c r="V9" s="19">
        <f t="shared" si="17"/>
        <v>1.3360005037001965E-3</v>
      </c>
      <c r="W9" s="19">
        <f t="shared" si="17"/>
        <v>-3.1780798670049681E-3</v>
      </c>
      <c r="X9" s="19">
        <f t="shared" si="17"/>
        <v>5.8500808744048061E-3</v>
      </c>
      <c r="Y9" s="19">
        <f t="shared" si="18"/>
        <v>4.5140803707051647E-3</v>
      </c>
      <c r="Z9" s="19">
        <f t="shared" si="19"/>
        <v>4.5140803707046095E-3</v>
      </c>
      <c r="AA9" s="19">
        <f t="shared" si="8"/>
        <v>3.9677280868530977</v>
      </c>
      <c r="AB9" s="28">
        <v>3.5168461370935515E-21</v>
      </c>
      <c r="AC9" s="28">
        <f t="shared" si="9"/>
        <v>3.5168461370935514E-20</v>
      </c>
      <c r="AD9" s="32">
        <f t="shared" si="10"/>
        <v>-20.453846631760669</v>
      </c>
      <c r="AE9" s="32">
        <f t="shared" si="20"/>
        <v>-204.53846631760669</v>
      </c>
      <c r="AF9" s="18">
        <f>AVERAGE(E68:E73)</f>
        <v>3.9621333333333335</v>
      </c>
      <c r="AG9" s="19">
        <f>_xlfn.STDEV.S(E68:E73)/SQRT(3)</f>
        <v>1.3333333333272654E-5</v>
      </c>
      <c r="AH9" s="19">
        <f t="shared" si="11"/>
        <v>0.39326616480816878</v>
      </c>
      <c r="AI9" s="19">
        <f t="shared" si="32"/>
        <v>0.39252856885637527</v>
      </c>
      <c r="AJ9" s="19">
        <f t="shared" si="33"/>
        <v>0.3940037607599623</v>
      </c>
      <c r="AK9" s="19">
        <f t="shared" si="23"/>
        <v>0.39078872458469577</v>
      </c>
      <c r="AL9" s="19">
        <f t="shared" si="24"/>
        <v>0.38634082481595922</v>
      </c>
      <c r="AM9" s="19">
        <f t="shared" si="25"/>
        <v>0.39523662435343282</v>
      </c>
      <c r="AN9" s="19">
        <f t="shared" si="26"/>
        <v>7.3200846043142143E-3</v>
      </c>
      <c r="AO9" s="19">
        <f t="shared" si="26"/>
        <v>1.1767984373050766E-2</v>
      </c>
      <c r="AP9" s="19">
        <f t="shared" si="26"/>
        <v>2.8721848355771629E-3</v>
      </c>
      <c r="AQ9" s="19">
        <f t="shared" si="12"/>
        <v>4.4478997687365518E-3</v>
      </c>
      <c r="AR9" s="19">
        <f t="shared" si="27"/>
        <v>4.4478997687370514E-3</v>
      </c>
      <c r="AS9" s="19">
        <f t="shared" si="13"/>
        <v>3.9078872458469576</v>
      </c>
      <c r="AT9" s="28">
        <v>3.8956790869729392E-21</v>
      </c>
      <c r="AU9" s="28">
        <f t="shared" si="28"/>
        <v>3.8956790869729394E-20</v>
      </c>
      <c r="AV9" s="32">
        <f t="shared" si="29"/>
        <v>-20.409416826048329</v>
      </c>
      <c r="AW9" s="34">
        <f t="shared" si="30"/>
        <v>-204.09416826048329</v>
      </c>
      <c r="AX9" t="s">
        <v>15</v>
      </c>
      <c r="AY9" s="5">
        <v>4.3069999999999999E-5</v>
      </c>
      <c r="AZ9" s="48"/>
    </row>
    <row r="10" spans="1:53" x14ac:dyDescent="0.25">
      <c r="A10" s="1">
        <v>172</v>
      </c>
      <c r="B10" s="1">
        <v>20</v>
      </c>
      <c r="C10" s="1">
        <v>2</v>
      </c>
      <c r="D10" s="1"/>
      <c r="E10" s="1">
        <v>3.9617800000000001</v>
      </c>
      <c r="F10" s="6">
        <f>C74</f>
        <v>61.5</v>
      </c>
      <c r="G10" s="14">
        <f t="shared" si="0"/>
        <v>810.74235807860259</v>
      </c>
      <c r="H10" s="46">
        <f t="shared" si="31"/>
        <v>10</v>
      </c>
      <c r="I10" s="46">
        <f t="shared" si="1"/>
        <v>3.9623083333333331</v>
      </c>
      <c r="J10" s="19">
        <f t="shared" si="2"/>
        <v>0.39399317471874301</v>
      </c>
      <c r="K10" s="19">
        <f t="shared" si="3"/>
        <v>0.39391772323481278</v>
      </c>
      <c r="L10" s="19">
        <f t="shared" si="14"/>
        <v>3.9399317471874302</v>
      </c>
      <c r="M10" s="48">
        <v>0.40410521257190601</v>
      </c>
      <c r="N10" s="18">
        <f>AVERAGE(D74:D79)</f>
        <v>3.9623666666666666</v>
      </c>
      <c r="O10" s="19">
        <f>_xlfn.STDEV.S(D74:D79)/SQRT(3)</f>
        <v>8.8191710369397447E-6</v>
      </c>
      <c r="P10" s="19">
        <f t="shared" si="4"/>
        <v>0.39474363571621496</v>
      </c>
      <c r="Q10" s="19">
        <f t="shared" si="34"/>
        <v>0.39523150958034681</v>
      </c>
      <c r="R10" s="19">
        <f t="shared" si="35"/>
        <v>0.39425576185208311</v>
      </c>
      <c r="S10" s="19">
        <f t="shared" si="5"/>
        <v>0.39835656937547276</v>
      </c>
      <c r="T10" s="19">
        <f t="shared" si="6"/>
        <v>0.40155645241527543</v>
      </c>
      <c r="U10" s="19">
        <f t="shared" si="7"/>
        <v>0.39515668633567008</v>
      </c>
      <c r="V10" s="19">
        <f t="shared" si="17"/>
        <v>5.7486431964332563E-3</v>
      </c>
      <c r="W10" s="19">
        <f t="shared" si="17"/>
        <v>2.5487601566305806E-3</v>
      </c>
      <c r="X10" s="19">
        <f t="shared" si="17"/>
        <v>8.9485262362359319E-3</v>
      </c>
      <c r="Y10" s="19">
        <f t="shared" si="18"/>
        <v>3.1998830398026756E-3</v>
      </c>
      <c r="Z10" s="19">
        <f t="shared" si="19"/>
        <v>3.1998830398026756E-3</v>
      </c>
      <c r="AA10" s="19">
        <f t="shared" si="8"/>
        <v>3.9835656937547275</v>
      </c>
      <c r="AB10" s="28">
        <v>4.0100061353392896E-21</v>
      </c>
      <c r="AC10" s="28">
        <f t="shared" si="9"/>
        <v>4.0100061353392896E-20</v>
      </c>
      <c r="AD10" s="32">
        <f t="shared" si="10"/>
        <v>-20.396854962905515</v>
      </c>
      <c r="AE10" s="32">
        <f t="shared" si="20"/>
        <v>-203.96854962905513</v>
      </c>
      <c r="AF10" s="18">
        <f>AVERAGE(E74:E79)</f>
        <v>3.9622499999999996</v>
      </c>
      <c r="AG10" s="19">
        <f>_xlfn.STDEV.S(E74:E79)/SQRT(3)</f>
        <v>1.1547005383868162E-5</v>
      </c>
      <c r="AH10" s="19">
        <f t="shared" si="11"/>
        <v>0.39324271372127106</v>
      </c>
      <c r="AI10" s="19">
        <f t="shared" si="32"/>
        <v>0.39260393688927858</v>
      </c>
      <c r="AJ10" s="19">
        <f t="shared" si="33"/>
        <v>0.3938814905532636</v>
      </c>
      <c r="AK10" s="19">
        <f t="shared" si="23"/>
        <v>0.38962978006201326</v>
      </c>
      <c r="AL10" s="19">
        <f t="shared" si="24"/>
        <v>0.38627899405435018</v>
      </c>
      <c r="AM10" s="19">
        <f t="shared" si="25"/>
        <v>0.39298056606967663</v>
      </c>
      <c r="AN10" s="19">
        <f t="shared" si="26"/>
        <v>1.4475432509892749E-2</v>
      </c>
      <c r="AO10" s="19">
        <f t="shared" si="26"/>
        <v>1.7826218517555836E-2</v>
      </c>
      <c r="AP10" s="19">
        <f t="shared" si="26"/>
        <v>1.1124646502229385E-2</v>
      </c>
      <c r="AQ10" s="19">
        <f t="shared" si="12"/>
        <v>3.3507860076630869E-3</v>
      </c>
      <c r="AR10" s="19">
        <f t="shared" si="27"/>
        <v>3.3507860076633644E-3</v>
      </c>
      <c r="AS10" s="19">
        <f t="shared" si="13"/>
        <v>3.8962978006201325</v>
      </c>
      <c r="AT10" s="28">
        <v>4.6544134465575065E-21</v>
      </c>
      <c r="AU10" s="28">
        <f t="shared" si="28"/>
        <v>4.6544134465575063E-20</v>
      </c>
      <c r="AV10" s="32">
        <f t="shared" si="29"/>
        <v>-20.33213504142245</v>
      </c>
      <c r="AW10" s="34">
        <f t="shared" si="30"/>
        <v>-203.3213504142245</v>
      </c>
      <c r="AX10" t="s">
        <v>16</v>
      </c>
      <c r="AY10" s="5">
        <v>7.7729999999999994E-2</v>
      </c>
      <c r="AZ10" s="48"/>
    </row>
    <row r="11" spans="1:53" x14ac:dyDescent="0.25">
      <c r="A11" s="1">
        <v>260</v>
      </c>
      <c r="B11" s="1">
        <v>100</v>
      </c>
      <c r="C11" s="1">
        <v>2</v>
      </c>
      <c r="D11" s="1"/>
      <c r="E11" s="1">
        <v>3.9618600000000002</v>
      </c>
      <c r="F11" s="6">
        <f>C80</f>
        <v>71.5</v>
      </c>
      <c r="G11" s="14">
        <f t="shared" si="0"/>
        <v>812.48908296943227</v>
      </c>
      <c r="H11" s="46">
        <f t="shared" si="31"/>
        <v>10</v>
      </c>
      <c r="I11" s="46">
        <f t="shared" si="1"/>
        <v>3.9625133333333333</v>
      </c>
      <c r="J11" s="19">
        <f t="shared" si="2"/>
        <v>0.39566265315631138</v>
      </c>
      <c r="K11" s="19">
        <f t="shared" si="3"/>
        <v>0.396149710180836</v>
      </c>
      <c r="L11" s="19">
        <f t="shared" si="14"/>
        <v>3.9566265315631139</v>
      </c>
      <c r="M11" s="48">
        <v>0.407935789506431</v>
      </c>
      <c r="N11" s="18">
        <f>AVERAGE(D80:D85)</f>
        <v>3.9625833333333333</v>
      </c>
      <c r="O11" s="19">
        <f>_xlfn.STDEV.S(D80:D85)/SQRT(3)</f>
        <v>2.9627314724329574E-5</v>
      </c>
      <c r="P11" s="19">
        <f t="shared" si="4"/>
        <v>0.39656320635327558</v>
      </c>
      <c r="Q11" s="19">
        <f t="shared" si="34"/>
        <v>0.39820218040852695</v>
      </c>
      <c r="R11" s="19">
        <f t="shared" si="35"/>
        <v>0.39492423229802415</v>
      </c>
      <c r="S11" s="19">
        <f t="shared" si="5"/>
        <v>0.40089872674437382</v>
      </c>
      <c r="T11" s="19">
        <f t="shared" si="6"/>
        <v>0.40808335850469624</v>
      </c>
      <c r="U11" s="19">
        <f t="shared" si="7"/>
        <v>0.39371409498405163</v>
      </c>
      <c r="V11" s="19">
        <f t="shared" si="17"/>
        <v>7.037062762057178E-3</v>
      </c>
      <c r="W11" s="19">
        <f t="shared" si="17"/>
        <v>-1.4756899826523506E-4</v>
      </c>
      <c r="X11" s="19">
        <f t="shared" si="17"/>
        <v>1.4221694522379369E-2</v>
      </c>
      <c r="Y11" s="19">
        <f t="shared" si="18"/>
        <v>7.184631760322413E-3</v>
      </c>
      <c r="Z11" s="19">
        <f t="shared" si="19"/>
        <v>7.184631760322191E-3</v>
      </c>
      <c r="AA11" s="19">
        <f t="shared" si="8"/>
        <v>4.0089872674437386</v>
      </c>
      <c r="AB11" s="28">
        <v>4.1850175796828514E-21</v>
      </c>
      <c r="AC11" s="28">
        <f t="shared" si="9"/>
        <v>4.1850175796828514E-20</v>
      </c>
      <c r="AD11" s="32">
        <f t="shared" si="10"/>
        <v>-20.378302713359318</v>
      </c>
      <c r="AE11" s="32">
        <f t="shared" si="20"/>
        <v>-203.78302713359318</v>
      </c>
      <c r="AF11" s="18">
        <f>AVERAGE(E80:E85)</f>
        <v>3.9624433333333333</v>
      </c>
      <c r="AG11" s="19">
        <f>_xlfn.STDEV.S(E80:E85)/SQRT(3)</f>
        <v>1.2018504251625368E-5</v>
      </c>
      <c r="AH11" s="19">
        <f t="shared" si="11"/>
        <v>0.39476209995934747</v>
      </c>
      <c r="AI11" s="19">
        <f t="shared" si="32"/>
        <v>0.39409723995314505</v>
      </c>
      <c r="AJ11" s="19">
        <f t="shared" si="33"/>
        <v>0.39542695996554988</v>
      </c>
      <c r="AK11" s="19">
        <f t="shared" si="23"/>
        <v>0.39042657956824894</v>
      </c>
      <c r="AL11" s="19">
        <f t="shared" si="24"/>
        <v>0.38421606185697577</v>
      </c>
      <c r="AM11" s="19">
        <f t="shared" si="25"/>
        <v>0.39663709727952268</v>
      </c>
      <c r="AN11" s="19">
        <f t="shared" si="26"/>
        <v>1.7509209938182058E-2</v>
      </c>
      <c r="AO11" s="19">
        <f t="shared" si="26"/>
        <v>2.3719727649455236E-2</v>
      </c>
      <c r="AP11" s="19">
        <f t="shared" si="26"/>
        <v>1.1298692226908325E-2</v>
      </c>
      <c r="AQ11" s="19">
        <f t="shared" si="12"/>
        <v>6.210517711273178E-3</v>
      </c>
      <c r="AR11" s="19">
        <f t="shared" si="27"/>
        <v>6.2105177112737331E-3</v>
      </c>
      <c r="AS11" s="19">
        <f t="shared" si="13"/>
        <v>3.9042657956824893</v>
      </c>
      <c r="AT11" s="28">
        <v>4.9963685757899735E-21</v>
      </c>
      <c r="AU11" s="28">
        <f t="shared" si="28"/>
        <v>4.9963685757899733E-20</v>
      </c>
      <c r="AV11" s="32">
        <f t="shared" si="29"/>
        <v>-20.301345531761573</v>
      </c>
      <c r="AW11" s="34">
        <f t="shared" si="30"/>
        <v>-203.01345531761572</v>
      </c>
      <c r="AZ11" s="48"/>
    </row>
    <row r="12" spans="1:53" x14ac:dyDescent="0.25">
      <c r="A12" s="1">
        <v>270</v>
      </c>
      <c r="B12" s="1">
        <v>108</v>
      </c>
      <c r="C12" s="1">
        <v>2</v>
      </c>
      <c r="D12" s="1"/>
      <c r="E12" s="1">
        <v>3.9618099999999998</v>
      </c>
      <c r="F12" s="6">
        <f>C86</f>
        <v>81.5</v>
      </c>
      <c r="G12" s="14">
        <f t="shared" si="0"/>
        <v>814.23580786026196</v>
      </c>
      <c r="H12" s="46">
        <f t="shared" si="31"/>
        <v>10</v>
      </c>
      <c r="I12" s="46">
        <f t="shared" si="1"/>
        <v>3.9627850000000002</v>
      </c>
      <c r="J12" s="19">
        <f t="shared" si="2"/>
        <v>0.39818980130527121</v>
      </c>
      <c r="K12" s="19">
        <f t="shared" si="3"/>
        <v>0.39832280474335835</v>
      </c>
      <c r="L12" s="19">
        <f t="shared" si="14"/>
        <v>3.981898013052712</v>
      </c>
      <c r="M12" s="48">
        <v>0.411775849217205</v>
      </c>
      <c r="N12" s="18">
        <f>AVERAGE(D86:D91)</f>
        <v>3.9628566666666667</v>
      </c>
      <c r="O12" s="19">
        <f>_xlfn.STDEV.S(D86:D91)/SQRT(3)</f>
        <v>2.6666666666693338E-5</v>
      </c>
      <c r="P12" s="19">
        <f t="shared" si="4"/>
        <v>0.39911179624502024</v>
      </c>
      <c r="Q12" s="19">
        <f t="shared" si="34"/>
        <v>0.40058698814861871</v>
      </c>
      <c r="R12" s="19">
        <f t="shared" si="35"/>
        <v>0.39763660434142178</v>
      </c>
      <c r="S12" s="19">
        <f t="shared" si="5"/>
        <v>0.40355054331209778</v>
      </c>
      <c r="T12" s="19">
        <f t="shared" si="6"/>
        <v>0.4114874139710864</v>
      </c>
      <c r="U12" s="19">
        <f t="shared" si="7"/>
        <v>0.39561367265310909</v>
      </c>
      <c r="V12" s="19">
        <f t="shared" si="17"/>
        <v>8.2253059051072275E-3</v>
      </c>
      <c r="W12" s="19">
        <f t="shared" si="17"/>
        <v>2.8843524611860127E-4</v>
      </c>
      <c r="X12" s="19">
        <f t="shared" si="17"/>
        <v>1.6162176564095909E-2</v>
      </c>
      <c r="Y12" s="19">
        <f t="shared" si="18"/>
        <v>7.9368706589886262E-3</v>
      </c>
      <c r="Z12" s="19">
        <f t="shared" si="19"/>
        <v>7.9368706589886817E-3</v>
      </c>
      <c r="AA12" s="19">
        <f t="shared" si="8"/>
        <v>4.0355054331209779</v>
      </c>
      <c r="AB12" s="28">
        <v>4.3265429429704486E-21</v>
      </c>
      <c r="AC12" s="28">
        <f t="shared" si="9"/>
        <v>4.3265429429704485E-20</v>
      </c>
      <c r="AD12" s="32">
        <f t="shared" si="10"/>
        <v>-20.36385898135088</v>
      </c>
      <c r="AE12" s="32">
        <f t="shared" si="20"/>
        <v>-203.63858981350882</v>
      </c>
      <c r="AF12" s="18">
        <f>AVERAGE(E86:E91)</f>
        <v>3.9627133333333333</v>
      </c>
      <c r="AG12" s="19">
        <f>_xlfn.STDEV.S(E86:E91)/SQRT(3)</f>
        <v>2.1858128414336469E-5</v>
      </c>
      <c r="AH12" s="19">
        <f t="shared" si="11"/>
        <v>0.39726780636552217</v>
      </c>
      <c r="AI12" s="19">
        <f t="shared" si="32"/>
        <v>0.39605862133809799</v>
      </c>
      <c r="AJ12" s="19">
        <f t="shared" si="33"/>
        <v>0.3984769913929464</v>
      </c>
      <c r="AK12" s="19">
        <f t="shared" si="23"/>
        <v>0.39282905929844464</v>
      </c>
      <c r="AL12" s="19">
        <f t="shared" si="24"/>
        <v>0.3851581955156303</v>
      </c>
      <c r="AM12" s="19">
        <f t="shared" si="25"/>
        <v>0.40049992308125937</v>
      </c>
      <c r="AN12" s="19">
        <f t="shared" si="26"/>
        <v>1.8946789918760365E-2</v>
      </c>
      <c r="AO12" s="19">
        <f t="shared" si="26"/>
        <v>2.6617653701574706E-2</v>
      </c>
      <c r="AP12" s="19">
        <f t="shared" si="26"/>
        <v>1.1275926135945635E-2</v>
      </c>
      <c r="AQ12" s="19">
        <f t="shared" si="12"/>
        <v>7.6708637828143411E-3</v>
      </c>
      <c r="AR12" s="19">
        <f t="shared" si="27"/>
        <v>7.6708637828147297E-3</v>
      </c>
      <c r="AS12" s="19">
        <f t="shared" si="13"/>
        <v>3.9282905929844465</v>
      </c>
      <c r="AT12" s="28">
        <v>5.1743029213518607E-21</v>
      </c>
      <c r="AU12" s="28">
        <f t="shared" si="28"/>
        <v>5.1743029213518606E-20</v>
      </c>
      <c r="AV12" s="32">
        <f t="shared" si="29"/>
        <v>-20.28614814979408</v>
      </c>
      <c r="AW12" s="34">
        <f t="shared" si="30"/>
        <v>-202.86148149794082</v>
      </c>
      <c r="AX12" t="s">
        <v>17</v>
      </c>
      <c r="AY12" s="7" t="s">
        <v>13</v>
      </c>
      <c r="AZ12" s="48"/>
      <c r="BA12" s="7"/>
    </row>
    <row r="13" spans="1:53" x14ac:dyDescent="0.25">
      <c r="A13" s="1">
        <v>280</v>
      </c>
      <c r="B13" s="1">
        <v>116</v>
      </c>
      <c r="C13" s="1">
        <v>2</v>
      </c>
      <c r="D13" s="1"/>
      <c r="E13" s="1">
        <v>3.9617800000000001</v>
      </c>
      <c r="F13" s="6">
        <f>C92</f>
        <v>91.5</v>
      </c>
      <c r="G13" s="14">
        <v>817</v>
      </c>
      <c r="H13" s="46">
        <f t="shared" si="31"/>
        <v>12.5</v>
      </c>
      <c r="I13" s="46">
        <f t="shared" si="1"/>
        <v>3.9630866666666664</v>
      </c>
      <c r="J13" s="19">
        <f t="shared" si="2"/>
        <v>0.40053912474806214</v>
      </c>
      <c r="K13" s="19">
        <f t="shared" si="3"/>
        <v>0.40026914589197193</v>
      </c>
      <c r="L13" s="19">
        <f t="shared" si="14"/>
        <v>5.0067390593507763</v>
      </c>
      <c r="M13" s="48">
        <v>0.41560174615145601</v>
      </c>
      <c r="N13" s="18">
        <f>AVERAGE(D92:D97)</f>
        <v>3.9631333333333334</v>
      </c>
      <c r="O13" s="19">
        <f>_xlfn.STDEV.S(D92:D97)/SQRT(3)</f>
        <v>1.3333333333272654E-5</v>
      </c>
      <c r="P13" s="19">
        <f t="shared" si="4"/>
        <v>0.40113949354603895</v>
      </c>
      <c r="Q13" s="19">
        <f t="shared" si="34"/>
        <v>0.40187708949783246</v>
      </c>
      <c r="R13" s="19">
        <f t="shared" si="35"/>
        <v>0.40040189759424549</v>
      </c>
      <c r="S13" s="19">
        <f t="shared" si="5"/>
        <v>0.40402984047344243</v>
      </c>
      <c r="T13" s="19">
        <f t="shared" si="6"/>
        <v>0.40961818942890388</v>
      </c>
      <c r="U13" s="19">
        <f t="shared" si="7"/>
        <v>0.39844149151798103</v>
      </c>
      <c r="V13" s="19">
        <f t="shared" si="17"/>
        <v>1.1571905678013583E-2</v>
      </c>
      <c r="W13" s="19">
        <f t="shared" si="17"/>
        <v>5.9835567225521302E-3</v>
      </c>
      <c r="X13" s="19">
        <f t="shared" si="17"/>
        <v>1.7160254633474981E-2</v>
      </c>
      <c r="Y13" s="19">
        <f t="shared" si="18"/>
        <v>5.5883489554614529E-3</v>
      </c>
      <c r="Z13" s="19">
        <f t="shared" si="19"/>
        <v>5.5883489554613974E-3</v>
      </c>
      <c r="AA13" s="19">
        <f t="shared" si="8"/>
        <v>5.0503730059180301</v>
      </c>
      <c r="AB13" s="28">
        <v>4.5773700233694413E-21</v>
      </c>
      <c r="AC13" s="28">
        <f t="shared" si="9"/>
        <v>5.7217125292118015E-20</v>
      </c>
      <c r="AD13" s="32">
        <f t="shared" si="10"/>
        <v>-20.33938397885256</v>
      </c>
      <c r="AE13" s="32">
        <f t="shared" si="20"/>
        <v>-254.24229973565699</v>
      </c>
      <c r="AF13" s="18">
        <f>AVERAGE(E92:E97)</f>
        <v>3.9630399999999999</v>
      </c>
      <c r="AG13" s="19">
        <f>_xlfn.STDEV.S(E92:E97)/SQRT(3)</f>
        <v>2.3094010767608128E-5</v>
      </c>
      <c r="AH13" s="19">
        <f t="shared" si="11"/>
        <v>0.39993875595008505</v>
      </c>
      <c r="AI13" s="19">
        <f t="shared" si="32"/>
        <v>0.3986612022861114</v>
      </c>
      <c r="AJ13" s="19">
        <f t="shared" si="33"/>
        <v>0.40121630961405863</v>
      </c>
      <c r="AK13" s="19">
        <f t="shared" si="23"/>
        <v>0.39704840902268185</v>
      </c>
      <c r="AL13" s="19">
        <f t="shared" si="24"/>
        <v>0.39092010235503999</v>
      </c>
      <c r="AM13" s="19">
        <f t="shared" si="25"/>
        <v>0.4031767156903231</v>
      </c>
      <c r="AN13" s="19">
        <f t="shared" si="26"/>
        <v>1.8553337128774161E-2</v>
      </c>
      <c r="AO13" s="19">
        <f t="shared" si="26"/>
        <v>2.468164379641602E-2</v>
      </c>
      <c r="AP13" s="19">
        <f t="shared" si="26"/>
        <v>1.2425030461132913E-2</v>
      </c>
      <c r="AQ13" s="19">
        <f t="shared" si="12"/>
        <v>6.1283066676418585E-3</v>
      </c>
      <c r="AR13" s="19">
        <f t="shared" si="27"/>
        <v>6.1283066676412479E-3</v>
      </c>
      <c r="AS13" s="19">
        <f t="shared" si="13"/>
        <v>4.9631051127835235</v>
      </c>
      <c r="AT13" s="28">
        <v>5.1336287045397884E-21</v>
      </c>
      <c r="AU13" s="28">
        <f t="shared" si="28"/>
        <v>6.4170358806747355E-20</v>
      </c>
      <c r="AV13" s="32">
        <f t="shared" si="29"/>
        <v>-20.289575545364759</v>
      </c>
      <c r="AW13" s="34">
        <f t="shared" si="30"/>
        <v>-253.6196943170595</v>
      </c>
      <c r="AX13" s="10" t="s">
        <v>18</v>
      </c>
      <c r="AY13" s="5">
        <v>-80.5</v>
      </c>
      <c r="AZ13" s="48"/>
      <c r="BA13" s="7"/>
    </row>
    <row r="14" spans="1:53" x14ac:dyDescent="0.25">
      <c r="A14" s="1">
        <v>156</v>
      </c>
      <c r="B14" s="1">
        <v>6</v>
      </c>
      <c r="C14" s="1">
        <v>4</v>
      </c>
      <c r="D14" s="1">
        <v>3.9620799999999998</v>
      </c>
      <c r="E14" s="1"/>
      <c r="F14" s="6">
        <f>C98</f>
        <v>106.5</v>
      </c>
      <c r="G14" s="14">
        <f>IF(F14&lt;$AX$4,$AY$3+F14/$AX$4*($AY$4-$AY$3),$AY$4-($AY$5-$AY$4)+F14/$AX$5*2*($AY$5-$AY$4))</f>
        <v>818.60262008733628</v>
      </c>
      <c r="H14" s="46">
        <f t="shared" si="31"/>
        <v>8.5</v>
      </c>
      <c r="I14" s="46">
        <f t="shared" si="1"/>
        <v>3.9633799999999999</v>
      </c>
      <c r="J14" s="19">
        <f t="shared" si="2"/>
        <v>0.40342486366703662</v>
      </c>
      <c r="K14" s="19">
        <f t="shared" si="3"/>
        <v>0.40333266417306329</v>
      </c>
      <c r="L14" s="19">
        <f t="shared" si="14"/>
        <v>3.4291113411698113</v>
      </c>
      <c r="M14" s="48">
        <v>0.42137364373810798</v>
      </c>
      <c r="N14" s="18">
        <f>AVERAGE(D98:D103)</f>
        <v>3.9634766666666668</v>
      </c>
      <c r="O14" s="19">
        <f>_xlfn.STDEV.S(D98:D103)/SQRT(3)</f>
        <v>3.3333333333551711E-6</v>
      </c>
      <c r="P14" s="19">
        <f t="shared" si="4"/>
        <v>0.40466848474855782</v>
      </c>
      <c r="Q14" s="19">
        <f t="shared" si="34"/>
        <v>0.40485288373651052</v>
      </c>
      <c r="R14" s="19">
        <f t="shared" si="35"/>
        <v>0.40448408576060518</v>
      </c>
      <c r="S14" s="19">
        <f t="shared" si="5"/>
        <v>0.41065563195530913</v>
      </c>
      <c r="T14" s="19">
        <f t="shared" si="6"/>
        <v>0.41217165506339215</v>
      </c>
      <c r="U14" s="19">
        <f t="shared" si="7"/>
        <v>0.40913960884722667</v>
      </c>
      <c r="V14" s="19">
        <f t="shared" si="17"/>
        <v>1.0718011782798853E-2</v>
      </c>
      <c r="W14" s="19">
        <f t="shared" si="17"/>
        <v>9.201988674715833E-3</v>
      </c>
      <c r="X14" s="19">
        <f t="shared" si="17"/>
        <v>1.2234034890881318E-2</v>
      </c>
      <c r="Y14" s="19">
        <f t="shared" si="18"/>
        <v>1.51602310808302E-3</v>
      </c>
      <c r="Z14" s="19">
        <f t="shared" si="19"/>
        <v>1.5160231080824649E-3</v>
      </c>
      <c r="AA14" s="19">
        <f t="shared" si="8"/>
        <v>3.4905728716201274</v>
      </c>
      <c r="AB14" s="28">
        <v>4.724875201084098E-21</v>
      </c>
      <c r="AC14" s="28">
        <f t="shared" si="9"/>
        <v>4.0161439209214832E-20</v>
      </c>
      <c r="AD14" s="32">
        <f t="shared" si="10"/>
        <v>-20.325609658095736</v>
      </c>
      <c r="AE14" s="32">
        <f t="shared" si="20"/>
        <v>-172.76768209381376</v>
      </c>
      <c r="AF14" s="18">
        <f>AVERAGE(E98:E103)</f>
        <v>3.9632833333333335</v>
      </c>
      <c r="AG14" s="19">
        <f>_xlfn.STDEV.S(E98:E103)/SQRT(3)</f>
        <v>6.6666666667103422E-6</v>
      </c>
      <c r="AH14" s="19">
        <f t="shared" si="11"/>
        <v>0.40218124258551569</v>
      </c>
      <c r="AI14" s="19">
        <f t="shared" si="32"/>
        <v>0.40181244460961607</v>
      </c>
      <c r="AJ14" s="19">
        <f t="shared" si="33"/>
        <v>0.4025500405614153</v>
      </c>
      <c r="AK14" s="19">
        <f t="shared" si="23"/>
        <v>0.3961940953787641</v>
      </c>
      <c r="AL14" s="19">
        <f t="shared" si="24"/>
        <v>0.39449367328273444</v>
      </c>
      <c r="AM14" s="19">
        <f t="shared" si="25"/>
        <v>0.3978945174747941</v>
      </c>
      <c r="AN14" s="19">
        <f t="shared" si="26"/>
        <v>2.5179548359343884E-2</v>
      </c>
      <c r="AO14" s="19">
        <f t="shared" si="26"/>
        <v>2.6879970455373547E-2</v>
      </c>
      <c r="AP14" s="19">
        <f t="shared" si="26"/>
        <v>2.3479126263313888E-2</v>
      </c>
      <c r="AQ14" s="19">
        <f t="shared" si="12"/>
        <v>1.7004220960296634E-3</v>
      </c>
      <c r="AR14" s="19">
        <f t="shared" si="27"/>
        <v>1.7004220960299965E-3</v>
      </c>
      <c r="AS14" s="19">
        <f t="shared" si="13"/>
        <v>3.3676498107194948</v>
      </c>
      <c r="AT14" s="28">
        <v>5.9744640794030947E-21</v>
      </c>
      <c r="AU14" s="28">
        <f t="shared" si="28"/>
        <v>5.0782944674926306E-20</v>
      </c>
      <c r="AV14" s="32">
        <f t="shared" si="29"/>
        <v>-20.223701045659592</v>
      </c>
      <c r="AW14" s="34">
        <f t="shared" si="30"/>
        <v>-171.90145888810653</v>
      </c>
      <c r="AX14" s="10" t="s">
        <v>19</v>
      </c>
      <c r="AY14" s="5">
        <v>-50.1</v>
      </c>
      <c r="AZ14" s="48"/>
      <c r="BA14" s="7"/>
    </row>
    <row r="15" spans="1:53" x14ac:dyDescent="0.25">
      <c r="A15" s="1">
        <v>166</v>
      </c>
      <c r="B15" s="1">
        <v>14</v>
      </c>
      <c r="C15" s="1">
        <v>4</v>
      </c>
      <c r="D15" s="1">
        <v>3.9620799999999998</v>
      </c>
      <c r="E15" s="1"/>
      <c r="F15" s="6">
        <f>C104</f>
        <v>108.5</v>
      </c>
      <c r="G15" s="14">
        <f>IF(F15&lt;$AX$4,$AY$3+F15/$AX$4*($AY$4-$AY$3),$AY$4-($AY$5-$AY$4)+F15/$AX$5*2*($AY$5-$AY$4))</f>
        <v>818.95196506550224</v>
      </c>
      <c r="H15" s="46">
        <f t="shared" si="31"/>
        <v>2</v>
      </c>
      <c r="I15" s="46">
        <f t="shared" si="1"/>
        <v>3.9633800000000003</v>
      </c>
      <c r="J15" s="19">
        <f t="shared" si="2"/>
        <v>0.40323129248204542</v>
      </c>
      <c r="K15" s="19">
        <f t="shared" si="3"/>
        <v>0.40332349197601874</v>
      </c>
      <c r="L15" s="19">
        <f t="shared" si="14"/>
        <v>0.80646258496409085</v>
      </c>
      <c r="M15" s="48">
        <v>0.42214545447340701</v>
      </c>
      <c r="N15" s="18">
        <f>AVERAGE(D104:D109)</f>
        <v>3.9634566666666671</v>
      </c>
      <c r="O15" s="19">
        <f>_xlfn.STDEV.S(D104:D109)/SQRT(3)</f>
        <v>6.6666666667103422E-6</v>
      </c>
      <c r="P15" s="19">
        <f t="shared" si="4"/>
        <v>0.40421761265014944</v>
      </c>
      <c r="Q15" s="19">
        <f t="shared" si="34"/>
        <v>0.40458641062604905</v>
      </c>
      <c r="R15" s="19">
        <f t="shared" si="35"/>
        <v>0.40384881467424982</v>
      </c>
      <c r="S15" s="19">
        <f t="shared" si="5"/>
        <v>0.40896603974516449</v>
      </c>
      <c r="T15" s="19">
        <f t="shared" si="6"/>
        <v>0.41066646184119415</v>
      </c>
      <c r="U15" s="19">
        <f t="shared" si="7"/>
        <v>0.40726561764913483</v>
      </c>
      <c r="V15" s="19">
        <f t="shared" si="17"/>
        <v>1.3179414728242522E-2</v>
      </c>
      <c r="W15" s="19">
        <f t="shared" si="17"/>
        <v>1.1478992632212859E-2</v>
      </c>
      <c r="X15" s="19">
        <f t="shared" si="17"/>
        <v>1.4879836824272186E-2</v>
      </c>
      <c r="Y15" s="19">
        <f t="shared" si="18"/>
        <v>1.7004220960296634E-3</v>
      </c>
      <c r="Z15" s="19">
        <f t="shared" si="19"/>
        <v>1.7004220960296634E-3</v>
      </c>
      <c r="AA15" s="19">
        <f t="shared" si="8"/>
        <v>0.81793207949032898</v>
      </c>
      <c r="AB15" s="28">
        <v>4.9599465493612322E-21</v>
      </c>
      <c r="AC15" s="28">
        <f t="shared" si="9"/>
        <v>9.9198930987224644E-21</v>
      </c>
      <c r="AD15" s="32">
        <f t="shared" si="10"/>
        <v>-20.30452300363935</v>
      </c>
      <c r="AE15" s="32">
        <f t="shared" si="20"/>
        <v>-40.6090460072787</v>
      </c>
      <c r="AF15" s="18">
        <f>AVERAGE(E104:E109)</f>
        <v>3.9633033333333336</v>
      </c>
      <c r="AG15" s="19">
        <f>_xlfn.STDEV.S(E104:E109)/SQRT(3)</f>
        <v>3.3333333333551711E-6</v>
      </c>
      <c r="AH15" s="19">
        <f t="shared" si="11"/>
        <v>0.40224497231394141</v>
      </c>
      <c r="AI15" s="19">
        <f t="shared" si="32"/>
        <v>0.40206057332598871</v>
      </c>
      <c r="AJ15" s="19">
        <f t="shared" si="33"/>
        <v>0.40242937130189405</v>
      </c>
      <c r="AK15" s="19">
        <f t="shared" si="23"/>
        <v>0.39749654521892636</v>
      </c>
      <c r="AL15" s="19">
        <f t="shared" si="24"/>
        <v>0.39598052211084334</v>
      </c>
      <c r="AM15" s="19">
        <f t="shared" si="25"/>
        <v>0.39901256832700904</v>
      </c>
      <c r="AN15" s="19">
        <f t="shared" si="26"/>
        <v>2.4648909254480655E-2</v>
      </c>
      <c r="AO15" s="19">
        <f t="shared" si="26"/>
        <v>2.6164932362563675E-2</v>
      </c>
      <c r="AP15" s="19">
        <f t="shared" si="26"/>
        <v>2.3132886146397968E-2</v>
      </c>
      <c r="AQ15" s="19">
        <f t="shared" si="12"/>
        <v>1.51602310808302E-3</v>
      </c>
      <c r="AR15" s="19">
        <f t="shared" si="27"/>
        <v>1.5160231080826869E-3</v>
      </c>
      <c r="AS15" s="19">
        <f t="shared" si="13"/>
        <v>0.79499309043785271</v>
      </c>
      <c r="AT15" s="28">
        <v>5.9755817779670342E-21</v>
      </c>
      <c r="AU15" s="28">
        <f t="shared" si="28"/>
        <v>1.1951163555934068E-20</v>
      </c>
      <c r="AV15" s="32">
        <f t="shared" si="29"/>
        <v>-20.223619805750396</v>
      </c>
      <c r="AW15" s="34">
        <f t="shared" si="30"/>
        <v>-40.447239611500791</v>
      </c>
      <c r="AX15" s="10" t="s">
        <v>20</v>
      </c>
      <c r="AY15" s="5">
        <v>101.39999999999999</v>
      </c>
      <c r="AZ15" s="48"/>
      <c r="BA15" s="7"/>
    </row>
    <row r="16" spans="1:53" x14ac:dyDescent="0.25">
      <c r="A16" s="1">
        <v>176</v>
      </c>
      <c r="B16" s="1">
        <v>22</v>
      </c>
      <c r="C16" s="1">
        <v>4</v>
      </c>
      <c r="D16" s="1">
        <v>3.9621</v>
      </c>
      <c r="E16" s="1"/>
      <c r="F16" s="6">
        <f>C110</f>
        <v>110.5</v>
      </c>
      <c r="G16" s="14">
        <f>IF(F16&lt;$AX$4,$AY$3+F16/$AX$4*($AY$4-$AY$3),$AY$4-($AY$5-$AY$4)+F16/$AX$5*2*($AY$5-$AY$4))</f>
        <v>819.30131004366808</v>
      </c>
      <c r="H16" s="46">
        <f t="shared" si="31"/>
        <v>2</v>
      </c>
      <c r="I16" s="46">
        <f t="shared" si="1"/>
        <v>3.9634616666666664</v>
      </c>
      <c r="J16" s="19">
        <f t="shared" si="2"/>
        <v>0.4040883666935044</v>
      </c>
      <c r="K16" s="19">
        <f t="shared" si="3"/>
        <v>0.40414790463761779</v>
      </c>
      <c r="L16" s="19">
        <f t="shared" si="14"/>
        <v>0.80817673338700879</v>
      </c>
      <c r="M16" s="48">
        <v>0.42291740155948798</v>
      </c>
      <c r="N16" s="18">
        <f>AVERAGE(D110:D115)</f>
        <v>3.9635666666666669</v>
      </c>
      <c r="O16" s="19">
        <f>_xlfn.STDEV.S(D110:D115)/SQRT(3)</f>
        <v>8.8191710367998724E-6</v>
      </c>
      <c r="P16" s="19">
        <f t="shared" si="4"/>
        <v>0.40543919648895332</v>
      </c>
      <c r="Q16" s="19">
        <f t="shared" si="34"/>
        <v>0.40592707035307374</v>
      </c>
      <c r="R16" s="19">
        <f t="shared" si="35"/>
        <v>0.40495132262483285</v>
      </c>
      <c r="S16" s="19">
        <f t="shared" si="5"/>
        <v>0.4119424770756146</v>
      </c>
      <c r="T16" s="19">
        <f t="shared" si="6"/>
        <v>0.41449248244034104</v>
      </c>
      <c r="U16" s="19">
        <f t="shared" si="7"/>
        <v>0.40939247171088811</v>
      </c>
      <c r="V16" s="19">
        <f t="shared" si="17"/>
        <v>1.0974924483873383E-2</v>
      </c>
      <c r="W16" s="19">
        <f t="shared" si="17"/>
        <v>8.4249191191469452E-3</v>
      </c>
      <c r="X16" s="19">
        <f t="shared" si="17"/>
        <v>1.3524929848599876E-2</v>
      </c>
      <c r="Y16" s="19">
        <f t="shared" si="18"/>
        <v>2.5500053647264376E-3</v>
      </c>
      <c r="Z16" s="19">
        <f t="shared" si="19"/>
        <v>2.5500053647264931E-3</v>
      </c>
      <c r="AA16" s="19">
        <f t="shared" si="8"/>
        <v>0.8238849541512292</v>
      </c>
      <c r="AB16" s="28">
        <v>4.7896710346265181E-21</v>
      </c>
      <c r="AC16" s="28">
        <f t="shared" si="9"/>
        <v>9.5793420692530361E-21</v>
      </c>
      <c r="AD16" s="32">
        <f t="shared" si="10"/>
        <v>-20.319694313882426</v>
      </c>
      <c r="AE16" s="32">
        <f t="shared" si="20"/>
        <v>-40.639388627764852</v>
      </c>
      <c r="AF16" s="18">
        <f>AVERAGE(E110:E115)</f>
        <v>3.9633566666666664</v>
      </c>
      <c r="AG16" s="19">
        <f>_xlfn.STDEV.S(E110:E115)/SQRT(3)</f>
        <v>6.6666666665623122E-6</v>
      </c>
      <c r="AH16" s="19">
        <f t="shared" si="11"/>
        <v>0.40273753689805547</v>
      </c>
      <c r="AI16" s="19">
        <f t="shared" si="32"/>
        <v>0.40236873892216157</v>
      </c>
      <c r="AJ16" s="19">
        <f t="shared" si="33"/>
        <v>0.40310633487394937</v>
      </c>
      <c r="AK16" s="19">
        <f t="shared" si="23"/>
        <v>0.3962342563113942</v>
      </c>
      <c r="AL16" s="19">
        <f t="shared" si="24"/>
        <v>0.39380332683489455</v>
      </c>
      <c r="AM16" s="19">
        <f t="shared" si="25"/>
        <v>0.39866518578789412</v>
      </c>
      <c r="AN16" s="19">
        <f t="shared" si="26"/>
        <v>2.6683145248093787E-2</v>
      </c>
      <c r="AO16" s="19">
        <f t="shared" si="26"/>
        <v>2.9114074724593431E-2</v>
      </c>
      <c r="AP16" s="19">
        <f t="shared" si="26"/>
        <v>2.4252215771593866E-2</v>
      </c>
      <c r="AQ16" s="19">
        <f t="shared" si="12"/>
        <v>2.4309294764996436E-3</v>
      </c>
      <c r="AR16" s="19">
        <f t="shared" si="27"/>
        <v>2.4309294764999212E-3</v>
      </c>
      <c r="AS16" s="19">
        <f t="shared" si="13"/>
        <v>0.79246851262278839</v>
      </c>
      <c r="AT16" s="28">
        <v>6.1746257592608853E-21</v>
      </c>
      <c r="AU16" s="28">
        <f t="shared" si="28"/>
        <v>1.2349251518521771E-20</v>
      </c>
      <c r="AV16" s="32">
        <f t="shared" si="29"/>
        <v>-20.209389359625099</v>
      </c>
      <c r="AW16" s="34">
        <f t="shared" si="30"/>
        <v>-40.418778719250199</v>
      </c>
      <c r="AX16" s="10" t="s">
        <v>21</v>
      </c>
      <c r="AY16" s="5">
        <v>-6</v>
      </c>
      <c r="AZ16" s="48"/>
      <c r="BA16" s="7"/>
    </row>
    <row r="17" spans="1:52" ht="15.75" thickBot="1" x14ac:dyDescent="0.3">
      <c r="A17" s="1">
        <v>274</v>
      </c>
      <c r="B17" s="1">
        <v>110</v>
      </c>
      <c r="C17" s="1">
        <v>4</v>
      </c>
      <c r="D17" s="1">
        <v>3.9621200000000001</v>
      </c>
      <c r="E17" s="1"/>
      <c r="F17" s="15">
        <f>C116</f>
        <v>112.5</v>
      </c>
      <c r="G17" s="16">
        <f>IF(F17&lt;$AX$4,$AY$3+F17/$AX$4*($AY$4-$AY$3),$AY$4-($AY$5-$AY$4)+F17/$AX$5*2*($AY$5-$AY$4))</f>
        <v>819.65065502183404</v>
      </c>
      <c r="H17" s="47">
        <v>3</v>
      </c>
      <c r="I17" s="46">
        <f t="shared" si="1"/>
        <v>3.9635050000000005</v>
      </c>
      <c r="J17" s="19">
        <f t="shared" si="2"/>
        <v>0.40445228082091972</v>
      </c>
      <c r="K17" s="19">
        <f t="shared" si="3"/>
        <v>0.40493136344490582</v>
      </c>
      <c r="L17" s="19">
        <f t="shared" si="14"/>
        <v>1.2133568424627592</v>
      </c>
      <c r="M17" s="49">
        <v>0.42368947178404198</v>
      </c>
      <c r="N17" s="20">
        <f>AVERAGE(D116:D121)</f>
        <v>3.9636700000000005</v>
      </c>
      <c r="O17" s="19">
        <f>_xlfn.STDEV.S(D116:D121)/SQRT(3)</f>
        <v>2.3094010767479931E-5</v>
      </c>
      <c r="P17" s="21">
        <f t="shared" si="4"/>
        <v>0.40657501335662283</v>
      </c>
      <c r="Q17" s="19">
        <f t="shared" si="34"/>
        <v>0.40785256702059075</v>
      </c>
      <c r="R17" s="19">
        <f t="shared" si="35"/>
        <v>0.40529745969265496</v>
      </c>
      <c r="S17" s="19">
        <f t="shared" si="5"/>
        <v>0.41679445427850698</v>
      </c>
      <c r="T17" s="19">
        <f t="shared" si="6"/>
        <v>0.42191607566353184</v>
      </c>
      <c r="U17" s="19">
        <f t="shared" si="7"/>
        <v>0.411672832893483</v>
      </c>
      <c r="V17" s="21">
        <f t="shared" si="17"/>
        <v>6.895017505535006E-3</v>
      </c>
      <c r="W17" s="19">
        <f t="shared" si="17"/>
        <v>1.7733961205101401E-3</v>
      </c>
      <c r="X17" s="19">
        <f t="shared" si="17"/>
        <v>1.2016638890558984E-2</v>
      </c>
      <c r="Y17" s="19">
        <f t="shared" si="18"/>
        <v>5.121621385024866E-3</v>
      </c>
      <c r="Z17" s="19">
        <f t="shared" si="19"/>
        <v>5.1216213850239778E-3</v>
      </c>
      <c r="AA17" s="21">
        <f t="shared" si="8"/>
        <v>1.250383362835521</v>
      </c>
      <c r="AB17" s="29">
        <v>4.5150371281638269E-21</v>
      </c>
      <c r="AC17" s="29">
        <f t="shared" si="9"/>
        <v>1.3545111384491481E-20</v>
      </c>
      <c r="AD17" s="33">
        <f t="shared" si="10"/>
        <v>-20.345338674034778</v>
      </c>
      <c r="AE17" s="33">
        <f t="shared" si="20"/>
        <v>-61.036016022104334</v>
      </c>
      <c r="AF17" s="20">
        <f>AVERAGE(E116:E121)</f>
        <v>3.9633400000000001</v>
      </c>
      <c r="AG17" s="19">
        <f>_xlfn.STDEV.S(E116:E121)/SQRT(3)</f>
        <v>5.7735026919340812E-6</v>
      </c>
      <c r="AH17" s="21">
        <f t="shared" si="11"/>
        <v>0.40232954828521689</v>
      </c>
      <c r="AI17" s="19">
        <f t="shared" si="32"/>
        <v>0.40201015986922062</v>
      </c>
      <c r="AJ17" s="19">
        <f t="shared" si="33"/>
        <v>0.4026489367012131</v>
      </c>
      <c r="AK17" s="19">
        <f t="shared" si="23"/>
        <v>0.39211010736333246</v>
      </c>
      <c r="AL17" s="19">
        <f t="shared" si="24"/>
        <v>0.3879466512262798</v>
      </c>
      <c r="AM17" s="19">
        <f t="shared" si="25"/>
        <v>0.39627356350038534</v>
      </c>
      <c r="AN17" s="21">
        <f t="shared" si="26"/>
        <v>3.1579364420709521E-2</v>
      </c>
      <c r="AO17" s="19">
        <f t="shared" si="26"/>
        <v>3.5742820557762178E-2</v>
      </c>
      <c r="AP17" s="19">
        <f t="shared" si="26"/>
        <v>2.7415908283656643E-2</v>
      </c>
      <c r="AQ17" s="19">
        <f t="shared" si="12"/>
        <v>4.1634561370526568E-3</v>
      </c>
      <c r="AR17" s="19">
        <f t="shared" si="27"/>
        <v>4.1634561370528789E-3</v>
      </c>
      <c r="AS17" s="21">
        <f t="shared" si="13"/>
        <v>1.1763303220899974</v>
      </c>
      <c r="AT17" s="29">
        <v>6.7252397157140402E-21</v>
      </c>
      <c r="AU17" s="29">
        <f t="shared" si="28"/>
        <v>2.017571914714212E-20</v>
      </c>
      <c r="AV17" s="33">
        <f t="shared" si="29"/>
        <v>-20.17229223097516</v>
      </c>
      <c r="AW17" s="39">
        <f t="shared" si="30"/>
        <v>-60.516876692925479</v>
      </c>
      <c r="AZ17" s="49"/>
    </row>
    <row r="18" spans="1:52" ht="16.5" thickTop="1" thickBot="1" x14ac:dyDescent="0.3">
      <c r="A18" s="1">
        <v>264</v>
      </c>
      <c r="B18" s="1">
        <v>102</v>
      </c>
      <c r="C18" s="1">
        <v>4</v>
      </c>
      <c r="D18" s="1">
        <v>3.9621400000000002</v>
      </c>
      <c r="E18" s="1"/>
      <c r="H18" s="25">
        <f>SUM(H2:H17)</f>
        <v>114.5</v>
      </c>
      <c r="I18" s="54"/>
      <c r="J18" s="19"/>
      <c r="K18" s="19"/>
      <c r="L18" s="19">
        <f>SUM(L2:L17)</f>
        <v>45.472523973352821</v>
      </c>
      <c r="M18" s="54"/>
      <c r="N18" s="7"/>
      <c r="O18" s="7"/>
      <c r="P18" s="7"/>
      <c r="Q18" s="7"/>
      <c r="R18" s="7"/>
      <c r="S18" s="7"/>
      <c r="T18" s="19"/>
      <c r="U18" s="19"/>
      <c r="V18" s="7"/>
      <c r="W18" s="7"/>
      <c r="X18" s="7"/>
      <c r="Y18" s="7"/>
      <c r="Z18" s="7"/>
      <c r="AA18" s="26">
        <f>SUM(AA2:AA17)</f>
        <v>46.224352456258174</v>
      </c>
      <c r="AB18" s="27"/>
      <c r="AC18" s="30">
        <f>SUM(AC2:AC17)</f>
        <v>3.7578498262990779E-19</v>
      </c>
      <c r="AD18" s="31"/>
      <c r="AE18" s="35">
        <f>SUM(AE2:AE17)</f>
        <v>-2350.9862152595329</v>
      </c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6">
        <f>SUM(AS2:AS17)</f>
        <v>44.720695490447469</v>
      </c>
      <c r="AT18" s="27"/>
      <c r="AU18" s="30">
        <f>SUM(AU2:AU17)</f>
        <v>4.5681791542874871E-19</v>
      </c>
      <c r="AV18" s="31"/>
      <c r="AW18" s="35">
        <f>SUM(AW2:AW17)</f>
        <v>-2340.0555530181177</v>
      </c>
    </row>
    <row r="19" spans="1:52" ht="15.75" thickTop="1" x14ac:dyDescent="0.25">
      <c r="A19" s="1">
        <v>284</v>
      </c>
      <c r="B19" s="1">
        <v>118</v>
      </c>
      <c r="C19" s="1">
        <v>4</v>
      </c>
      <c r="D19" s="1">
        <v>3.9621599999999999</v>
      </c>
      <c r="E19" s="1"/>
      <c r="G19" s="12" t="s">
        <v>23</v>
      </c>
      <c r="H19" s="22">
        <f>AVERAGE(AA19,AS19)</f>
        <v>0.39713994736552682</v>
      </c>
      <c r="I19" s="22"/>
      <c r="J19" s="19"/>
      <c r="K19" s="19"/>
      <c r="L19" s="19"/>
      <c r="M19" s="22"/>
      <c r="N19" s="22"/>
      <c r="O19" s="22"/>
      <c r="T19" s="19"/>
      <c r="U19" s="19"/>
      <c r="V19" s="23" t="s">
        <v>8</v>
      </c>
      <c r="W19" s="23"/>
      <c r="X19" s="23"/>
      <c r="Y19" s="23"/>
      <c r="Z19" s="23"/>
      <c r="AA19" s="17">
        <f>AA18/$H$18</f>
        <v>0.40370613498915436</v>
      </c>
      <c r="AB19" s="37" t="s">
        <v>27</v>
      </c>
      <c r="AC19" s="28">
        <f>AC18/$H$18</f>
        <v>3.2819649137983214E-21</v>
      </c>
      <c r="AD19" s="41" t="s">
        <v>36</v>
      </c>
      <c r="AE19" s="32">
        <f>AE18/$H$18</f>
        <v>-20.53263070095662</v>
      </c>
      <c r="AF19" s="22"/>
      <c r="AG19" s="22"/>
      <c r="AN19" s="23" t="s">
        <v>9</v>
      </c>
      <c r="AO19" s="23"/>
      <c r="AP19" s="23"/>
      <c r="AQ19" s="23"/>
      <c r="AR19" s="23"/>
      <c r="AS19" s="17">
        <f>AS18/$H$18</f>
        <v>0.39057375974189928</v>
      </c>
      <c r="AT19" s="37" t="s">
        <v>27</v>
      </c>
      <c r="AU19" s="28">
        <f>AU18/$H$18</f>
        <v>3.9896761172816481E-21</v>
      </c>
      <c r="AV19" s="41" t="s">
        <v>36</v>
      </c>
      <c r="AW19" s="32">
        <f>AW18/$H$18</f>
        <v>-20.437166401904957</v>
      </c>
    </row>
    <row r="20" spans="1:52" x14ac:dyDescent="0.25">
      <c r="A20" s="1">
        <v>151</v>
      </c>
      <c r="B20" s="1">
        <v>3</v>
      </c>
      <c r="C20" s="1">
        <v>4</v>
      </c>
      <c r="D20" s="1"/>
      <c r="E20" s="1">
        <v>3.9618000000000002</v>
      </c>
      <c r="G20" s="40" t="s">
        <v>29</v>
      </c>
      <c r="H20" s="22">
        <f>AA19-AS19</f>
        <v>1.3132375247255079E-2</v>
      </c>
      <c r="I20" s="22"/>
      <c r="J20" s="19"/>
      <c r="K20" s="19"/>
      <c r="L20" s="19"/>
      <c r="M20" s="22"/>
      <c r="T20" s="19"/>
      <c r="U20" s="19"/>
      <c r="AC20" s="36">
        <f>LOG(AC19)</f>
        <v>-20.483866066130346</v>
      </c>
      <c r="AU20" s="36">
        <f>LOG(AU19)</f>
        <v>-20.39906235899662</v>
      </c>
    </row>
    <row r="21" spans="1:52" x14ac:dyDescent="0.25">
      <c r="A21" s="1">
        <v>161</v>
      </c>
      <c r="B21" s="1">
        <v>11</v>
      </c>
      <c r="C21" s="1">
        <v>4</v>
      </c>
      <c r="D21" s="1"/>
      <c r="E21" s="1">
        <v>3.9617300000000002</v>
      </c>
      <c r="G21" s="12" t="s">
        <v>28</v>
      </c>
      <c r="H21" s="8">
        <f>LOG(AVERAGE(AC19,AU19))</f>
        <v>-20.439397564128438</v>
      </c>
      <c r="I21" s="8"/>
      <c r="J21" s="19"/>
      <c r="K21" s="19"/>
      <c r="L21" s="19"/>
      <c r="M21" s="8"/>
      <c r="T21" s="19"/>
      <c r="U21" s="19"/>
    </row>
    <row r="22" spans="1:52" x14ac:dyDescent="0.25">
      <c r="A22" s="1">
        <v>171</v>
      </c>
      <c r="B22" s="1">
        <v>19</v>
      </c>
      <c r="C22" s="1">
        <v>4</v>
      </c>
      <c r="D22" s="1"/>
      <c r="E22" s="1">
        <v>3.9617499999999999</v>
      </c>
      <c r="G22" s="12" t="s">
        <v>37</v>
      </c>
      <c r="H22" s="8">
        <f>AVERAGE(AE19,AW19)</f>
        <v>-20.484898551430788</v>
      </c>
      <c r="I22" s="8"/>
      <c r="J22" s="19"/>
      <c r="K22" s="19"/>
      <c r="L22" s="19"/>
      <c r="M22" s="8"/>
      <c r="T22" s="19"/>
      <c r="U22" s="19"/>
    </row>
    <row r="23" spans="1:52" x14ac:dyDescent="0.25">
      <c r="A23" s="1">
        <v>259</v>
      </c>
      <c r="B23" s="1">
        <v>99</v>
      </c>
      <c r="C23" s="1">
        <v>4</v>
      </c>
      <c r="D23" s="1"/>
      <c r="E23" s="1">
        <v>3.9617300000000002</v>
      </c>
      <c r="J23" s="19"/>
      <c r="K23" s="19"/>
      <c r="L23" s="19"/>
      <c r="T23" s="19"/>
      <c r="U23" s="19"/>
    </row>
    <row r="24" spans="1:52" x14ac:dyDescent="0.25">
      <c r="A24" s="1">
        <v>269</v>
      </c>
      <c r="B24" s="1">
        <v>107</v>
      </c>
      <c r="C24" s="1">
        <v>4</v>
      </c>
      <c r="D24" s="1"/>
      <c r="E24" s="1">
        <v>3.9616899999999999</v>
      </c>
      <c r="J24" s="19"/>
      <c r="K24" s="19"/>
      <c r="L24" s="19"/>
      <c r="T24" s="19"/>
      <c r="U24" s="19"/>
    </row>
    <row r="25" spans="1:52" x14ac:dyDescent="0.25">
      <c r="A25" s="1">
        <v>279</v>
      </c>
      <c r="B25" s="1">
        <v>115</v>
      </c>
      <c r="C25" s="1">
        <v>4</v>
      </c>
      <c r="D25" s="1"/>
      <c r="E25" s="1">
        <v>3.9617200000000001</v>
      </c>
      <c r="J25" s="19"/>
      <c r="K25" s="19"/>
      <c r="L25" s="19"/>
      <c r="T25" s="19"/>
      <c r="U25" s="19"/>
    </row>
    <row r="26" spans="1:52" x14ac:dyDescent="0.25">
      <c r="A26" s="1">
        <v>157</v>
      </c>
      <c r="B26" s="1">
        <v>7</v>
      </c>
      <c r="C26" s="1">
        <v>6</v>
      </c>
      <c r="D26" s="1">
        <v>3.96197</v>
      </c>
      <c r="E26" s="1"/>
      <c r="J26" s="19"/>
      <c r="K26" s="19"/>
      <c r="L26" s="19"/>
      <c r="T26" s="19"/>
      <c r="U26" s="19"/>
    </row>
    <row r="27" spans="1:52" x14ac:dyDescent="0.25">
      <c r="A27" s="1">
        <v>167</v>
      </c>
      <c r="B27" s="1">
        <v>15</v>
      </c>
      <c r="C27" s="1">
        <v>6</v>
      </c>
      <c r="D27" s="1">
        <v>3.9619900000000001</v>
      </c>
      <c r="E27" s="1"/>
      <c r="J27" s="19"/>
      <c r="K27" s="19"/>
      <c r="L27" s="19"/>
      <c r="M27">
        <f>0.078/0.021</f>
        <v>3.714285714285714</v>
      </c>
      <c r="N27">
        <f>M27*2.2/1.4</f>
        <v>5.8367346938775508</v>
      </c>
      <c r="P27">
        <f>0.078/N27</f>
        <v>1.3363636363636364E-2</v>
      </c>
      <c r="T27" s="19"/>
      <c r="U27" s="19"/>
    </row>
    <row r="28" spans="1:52" x14ac:dyDescent="0.25">
      <c r="A28" s="1">
        <v>177</v>
      </c>
      <c r="B28" s="1">
        <v>23</v>
      </c>
      <c r="C28" s="1">
        <v>6</v>
      </c>
      <c r="D28" s="1">
        <v>3.9620000000000002</v>
      </c>
      <c r="E28" s="1"/>
      <c r="J28" s="19"/>
      <c r="K28" s="19"/>
      <c r="L28" s="19"/>
      <c r="T28" s="19"/>
      <c r="U28" s="19"/>
    </row>
    <row r="29" spans="1:52" x14ac:dyDescent="0.25">
      <c r="A29" s="1">
        <v>265</v>
      </c>
      <c r="B29" s="1">
        <v>103</v>
      </c>
      <c r="C29" s="1">
        <v>6</v>
      </c>
      <c r="D29" s="1">
        <v>3.9620199999999999</v>
      </c>
      <c r="E29" s="1"/>
      <c r="J29" s="19"/>
      <c r="K29" s="19"/>
      <c r="L29" s="19"/>
      <c r="M29">
        <f>0.078/0.015</f>
        <v>5.2</v>
      </c>
      <c r="T29" s="19"/>
      <c r="U29" s="19"/>
    </row>
    <row r="30" spans="1:52" x14ac:dyDescent="0.25">
      <c r="A30" s="1">
        <v>275</v>
      </c>
      <c r="B30" s="1">
        <v>111</v>
      </c>
      <c r="C30" s="1">
        <v>6</v>
      </c>
      <c r="D30" s="1">
        <v>3.9620199999999999</v>
      </c>
      <c r="E30" s="1"/>
      <c r="J30" s="19"/>
      <c r="K30" s="19"/>
      <c r="L30" s="19"/>
      <c r="T30" s="19"/>
      <c r="U30" s="19"/>
    </row>
    <row r="31" spans="1:52" x14ac:dyDescent="0.25">
      <c r="A31" s="1">
        <v>285</v>
      </c>
      <c r="B31" s="1">
        <v>119</v>
      </c>
      <c r="C31" s="1">
        <v>6</v>
      </c>
      <c r="D31" s="1">
        <v>3.9620700000000002</v>
      </c>
      <c r="E31" s="1"/>
      <c r="J31" s="19"/>
      <c r="K31" s="19"/>
      <c r="L31" s="19"/>
      <c r="T31" s="19"/>
      <c r="U31" s="19"/>
    </row>
    <row r="32" spans="1:52" x14ac:dyDescent="0.25">
      <c r="A32" s="1">
        <v>150</v>
      </c>
      <c r="B32" s="1">
        <v>2</v>
      </c>
      <c r="C32" s="1">
        <v>6</v>
      </c>
      <c r="D32" s="1"/>
      <c r="E32" s="1">
        <v>3.9616899999999999</v>
      </c>
      <c r="J32" s="19"/>
      <c r="K32" s="19"/>
      <c r="L32" s="19"/>
      <c r="T32" s="19"/>
      <c r="U32" s="19"/>
    </row>
    <row r="33" spans="1:21" x14ac:dyDescent="0.25">
      <c r="A33" s="1">
        <v>160</v>
      </c>
      <c r="B33" s="1">
        <v>10</v>
      </c>
      <c r="C33" s="1">
        <v>6</v>
      </c>
      <c r="D33" s="1"/>
      <c r="E33" s="1">
        <v>3.9616500000000001</v>
      </c>
      <c r="J33" s="19"/>
      <c r="K33" s="19"/>
      <c r="L33" s="19"/>
      <c r="T33" s="19"/>
      <c r="U33" s="19"/>
    </row>
    <row r="34" spans="1:21" x14ac:dyDescent="0.25">
      <c r="A34" s="1">
        <v>170</v>
      </c>
      <c r="B34" s="1">
        <v>18</v>
      </c>
      <c r="C34" s="1">
        <v>6</v>
      </c>
      <c r="D34" s="1"/>
      <c r="E34" s="1">
        <v>3.9616799999999999</v>
      </c>
      <c r="J34" s="19"/>
      <c r="K34" s="19"/>
      <c r="L34" s="19"/>
      <c r="T34" s="19"/>
      <c r="U34" s="19"/>
    </row>
    <row r="35" spans="1:21" x14ac:dyDescent="0.25">
      <c r="A35" s="1">
        <v>258</v>
      </c>
      <c r="B35" s="1">
        <v>98</v>
      </c>
      <c r="C35" s="1">
        <v>6</v>
      </c>
      <c r="D35" s="1"/>
      <c r="E35" s="1">
        <v>3.9617</v>
      </c>
      <c r="J35" s="19"/>
      <c r="K35" s="19"/>
      <c r="L35" s="19"/>
      <c r="T35" s="19"/>
      <c r="U35" s="19"/>
    </row>
    <row r="36" spans="1:21" x14ac:dyDescent="0.25">
      <c r="A36" s="1">
        <v>268</v>
      </c>
      <c r="B36" s="1">
        <v>106</v>
      </c>
      <c r="C36" s="1">
        <v>6</v>
      </c>
      <c r="D36" s="1"/>
      <c r="E36" s="1">
        <v>3.9616500000000001</v>
      </c>
      <c r="J36" s="19"/>
      <c r="K36" s="19"/>
      <c r="L36" s="19"/>
      <c r="T36" s="19"/>
      <c r="U36" s="19"/>
    </row>
    <row r="37" spans="1:21" x14ac:dyDescent="0.25">
      <c r="A37" s="1">
        <v>278</v>
      </c>
      <c r="B37" s="1">
        <v>114</v>
      </c>
      <c r="C37" s="1">
        <v>6</v>
      </c>
      <c r="D37" s="1"/>
      <c r="E37" s="1">
        <v>3.9616500000000001</v>
      </c>
      <c r="J37" s="19"/>
      <c r="K37" s="19"/>
      <c r="L37" s="19"/>
      <c r="T37" s="19"/>
      <c r="U37" s="19"/>
    </row>
    <row r="38" spans="1:21" x14ac:dyDescent="0.25">
      <c r="A38" s="1">
        <v>158</v>
      </c>
      <c r="B38" s="1">
        <v>8</v>
      </c>
      <c r="C38" s="1">
        <v>8</v>
      </c>
      <c r="D38" s="1">
        <v>3.9619800000000001</v>
      </c>
      <c r="E38" s="1"/>
      <c r="J38" s="19"/>
      <c r="K38" s="19"/>
      <c r="L38" s="19"/>
      <c r="T38" s="19"/>
      <c r="U38" s="19"/>
    </row>
    <row r="39" spans="1:21" x14ac:dyDescent="0.25">
      <c r="A39" s="1">
        <v>168</v>
      </c>
      <c r="B39" s="1">
        <v>16</v>
      </c>
      <c r="C39" s="1">
        <v>8</v>
      </c>
      <c r="D39" s="1">
        <v>3.9619900000000001</v>
      </c>
      <c r="E39" s="1"/>
      <c r="J39" s="19"/>
      <c r="K39" s="19"/>
      <c r="L39" s="19"/>
      <c r="T39" s="19"/>
      <c r="U39" s="19"/>
    </row>
    <row r="40" spans="1:21" x14ac:dyDescent="0.25">
      <c r="A40" s="1">
        <v>178</v>
      </c>
      <c r="B40" s="1">
        <v>24</v>
      </c>
      <c r="C40" s="1">
        <v>8</v>
      </c>
      <c r="D40" s="1">
        <v>3.9620000000000002</v>
      </c>
      <c r="E40" s="1"/>
      <c r="J40" s="19"/>
      <c r="K40" s="19"/>
      <c r="L40" s="19"/>
      <c r="T40" s="19"/>
      <c r="U40" s="19"/>
    </row>
    <row r="41" spans="1:21" x14ac:dyDescent="0.25">
      <c r="A41" s="1">
        <v>266</v>
      </c>
      <c r="B41" s="1">
        <v>104</v>
      </c>
      <c r="C41" s="1">
        <v>8</v>
      </c>
      <c r="D41" s="1">
        <v>3.9620299999999999</v>
      </c>
      <c r="E41" s="1"/>
      <c r="J41" s="19"/>
      <c r="K41" s="19"/>
      <c r="L41" s="19"/>
      <c r="T41" s="19"/>
      <c r="U41" s="19"/>
    </row>
    <row r="42" spans="1:21" x14ac:dyDescent="0.25">
      <c r="A42" s="1">
        <v>276</v>
      </c>
      <c r="B42" s="1">
        <v>112</v>
      </c>
      <c r="C42" s="1">
        <v>8</v>
      </c>
      <c r="D42" s="1">
        <v>3.9620299999999999</v>
      </c>
      <c r="E42" s="1"/>
      <c r="J42" s="19"/>
      <c r="K42" s="19"/>
      <c r="L42" s="19"/>
      <c r="T42" s="19"/>
      <c r="U42" s="19"/>
    </row>
    <row r="43" spans="1:21" x14ac:dyDescent="0.25">
      <c r="A43" s="1">
        <v>286</v>
      </c>
      <c r="B43" s="1">
        <v>120</v>
      </c>
      <c r="C43" s="1">
        <v>8</v>
      </c>
      <c r="D43" s="1">
        <v>3.96204</v>
      </c>
      <c r="E43" s="1"/>
      <c r="J43" s="19"/>
      <c r="K43" s="19"/>
      <c r="L43" s="19"/>
      <c r="T43" s="19"/>
      <c r="U43" s="19"/>
    </row>
    <row r="44" spans="1:21" x14ac:dyDescent="0.25">
      <c r="A44" s="1">
        <v>149</v>
      </c>
      <c r="B44" s="1">
        <v>1</v>
      </c>
      <c r="C44" s="1">
        <v>8</v>
      </c>
      <c r="D44" s="1"/>
      <c r="E44" s="1">
        <v>3.9616799999999999</v>
      </c>
      <c r="J44" s="19"/>
      <c r="K44" s="19"/>
      <c r="L44" s="19"/>
      <c r="T44" s="19"/>
      <c r="U44" s="19"/>
    </row>
    <row r="45" spans="1:21" x14ac:dyDescent="0.25">
      <c r="A45" s="1">
        <v>159</v>
      </c>
      <c r="B45" s="1">
        <v>9</v>
      </c>
      <c r="C45" s="1">
        <v>8</v>
      </c>
      <c r="D45" s="1"/>
      <c r="E45" s="1">
        <v>3.9616699999999998</v>
      </c>
      <c r="J45" s="19"/>
      <c r="K45" s="19"/>
      <c r="L45" s="19"/>
      <c r="T45" s="19"/>
      <c r="U45" s="19"/>
    </row>
    <row r="46" spans="1:21" x14ac:dyDescent="0.25">
      <c r="A46" s="1">
        <v>169</v>
      </c>
      <c r="B46" s="1">
        <v>17</v>
      </c>
      <c r="C46" s="1">
        <v>8</v>
      </c>
      <c r="D46" s="1"/>
      <c r="E46" s="1">
        <v>3.9616699999999998</v>
      </c>
      <c r="J46" s="19"/>
      <c r="K46" s="19"/>
      <c r="L46" s="19"/>
      <c r="T46" s="19"/>
      <c r="U46" s="19"/>
    </row>
    <row r="47" spans="1:21" x14ac:dyDescent="0.25">
      <c r="A47" s="1">
        <v>257</v>
      </c>
      <c r="B47" s="1">
        <v>97</v>
      </c>
      <c r="C47" s="1">
        <v>8</v>
      </c>
      <c r="D47" s="1"/>
      <c r="E47" s="1">
        <v>3.9616799999999999</v>
      </c>
      <c r="J47" s="19"/>
      <c r="K47" s="19"/>
      <c r="L47" s="19"/>
      <c r="T47" s="19"/>
      <c r="U47" s="19"/>
    </row>
    <row r="48" spans="1:21" x14ac:dyDescent="0.25">
      <c r="A48" s="1">
        <v>267</v>
      </c>
      <c r="B48" s="1">
        <v>105</v>
      </c>
      <c r="C48" s="1">
        <v>8</v>
      </c>
      <c r="D48" s="1"/>
      <c r="E48" s="1">
        <v>3.9616500000000001</v>
      </c>
      <c r="J48" s="19"/>
      <c r="K48" s="19"/>
      <c r="L48" s="19"/>
      <c r="T48" s="19"/>
      <c r="U48" s="19"/>
    </row>
    <row r="49" spans="1:21" x14ac:dyDescent="0.25">
      <c r="A49" s="1">
        <v>277</v>
      </c>
      <c r="B49" s="1">
        <v>113</v>
      </c>
      <c r="C49" s="1">
        <v>8</v>
      </c>
      <c r="D49" s="1"/>
      <c r="E49" s="1">
        <v>3.9616699999999998</v>
      </c>
      <c r="J49" s="19"/>
      <c r="K49" s="19"/>
      <c r="L49" s="19"/>
      <c r="T49" s="19"/>
      <c r="U49" s="19"/>
    </row>
    <row r="50" spans="1:21" x14ac:dyDescent="0.25">
      <c r="A50" s="1">
        <v>186</v>
      </c>
      <c r="B50" s="1">
        <v>32</v>
      </c>
      <c r="C50" s="1">
        <v>21.5</v>
      </c>
      <c r="D50" s="1">
        <v>3.9618600000000002</v>
      </c>
      <c r="E50" s="1"/>
      <c r="J50" s="19"/>
      <c r="K50" s="19"/>
      <c r="L50" s="19"/>
      <c r="T50" s="19"/>
      <c r="U50" s="19"/>
    </row>
    <row r="51" spans="1:21" x14ac:dyDescent="0.25">
      <c r="A51" s="1">
        <v>248</v>
      </c>
      <c r="B51" s="1">
        <v>88</v>
      </c>
      <c r="C51" s="1">
        <v>21.5</v>
      </c>
      <c r="D51" s="1">
        <v>3.9618799999999998</v>
      </c>
      <c r="E51" s="1"/>
      <c r="J51" s="19"/>
      <c r="K51" s="19"/>
      <c r="L51" s="19"/>
      <c r="T51" s="19"/>
      <c r="U51" s="19"/>
    </row>
    <row r="52" spans="1:21" x14ac:dyDescent="0.25">
      <c r="A52" s="1">
        <v>256</v>
      </c>
      <c r="B52" s="1">
        <v>96</v>
      </c>
      <c r="C52" s="1">
        <v>21.5</v>
      </c>
      <c r="D52" s="1">
        <v>3.9618899999999999</v>
      </c>
      <c r="E52" s="1"/>
      <c r="J52" s="19"/>
      <c r="K52" s="19"/>
      <c r="L52" s="19"/>
      <c r="T52" s="19"/>
      <c r="U52" s="19"/>
    </row>
    <row r="53" spans="1:21" x14ac:dyDescent="0.25">
      <c r="A53" s="1">
        <v>179</v>
      </c>
      <c r="B53" s="1">
        <v>25</v>
      </c>
      <c r="C53" s="1">
        <v>21.5</v>
      </c>
      <c r="D53" s="1"/>
      <c r="E53" s="1">
        <v>3.9616699999999998</v>
      </c>
      <c r="J53" s="19"/>
      <c r="K53" s="19"/>
      <c r="L53" s="19"/>
      <c r="T53" s="19"/>
      <c r="U53" s="19"/>
    </row>
    <row r="54" spans="1:21" x14ac:dyDescent="0.25">
      <c r="A54" s="1">
        <v>187</v>
      </c>
      <c r="B54" s="1">
        <v>33</v>
      </c>
      <c r="C54" s="1">
        <v>21.5</v>
      </c>
      <c r="D54" s="1"/>
      <c r="E54" s="1">
        <v>3.9617</v>
      </c>
      <c r="J54" s="19"/>
      <c r="K54" s="19"/>
      <c r="L54" s="19"/>
      <c r="T54" s="19"/>
      <c r="U54" s="19"/>
    </row>
    <row r="55" spans="1:21" x14ac:dyDescent="0.25">
      <c r="A55" s="1">
        <v>249</v>
      </c>
      <c r="B55" s="1">
        <v>89</v>
      </c>
      <c r="C55" s="1">
        <v>21.5</v>
      </c>
      <c r="D55" s="1"/>
      <c r="E55" s="1">
        <v>3.9616699999999998</v>
      </c>
      <c r="J55" s="19"/>
      <c r="K55" s="19"/>
      <c r="L55" s="19"/>
      <c r="T55" s="19"/>
      <c r="U55" s="19"/>
    </row>
    <row r="56" spans="1:21" x14ac:dyDescent="0.25">
      <c r="A56" s="1">
        <v>185</v>
      </c>
      <c r="B56" s="1">
        <v>31</v>
      </c>
      <c r="C56" s="1">
        <v>31.5</v>
      </c>
      <c r="D56" s="1">
        <v>3.9619599999999999</v>
      </c>
      <c r="E56" s="1"/>
      <c r="J56" s="19"/>
      <c r="K56" s="19"/>
      <c r="L56" s="19"/>
      <c r="T56" s="19"/>
      <c r="U56" s="19"/>
    </row>
    <row r="57" spans="1:21" x14ac:dyDescent="0.25">
      <c r="A57" s="1">
        <v>247</v>
      </c>
      <c r="B57" s="1">
        <v>87</v>
      </c>
      <c r="C57" s="1">
        <v>31.5</v>
      </c>
      <c r="D57" s="1">
        <v>3.96197</v>
      </c>
      <c r="E57" s="1"/>
      <c r="J57" s="19"/>
      <c r="K57" s="19"/>
      <c r="L57" s="19"/>
      <c r="T57" s="19"/>
      <c r="U57" s="19"/>
    </row>
    <row r="58" spans="1:21" x14ac:dyDescent="0.25">
      <c r="A58" s="1">
        <v>255</v>
      </c>
      <c r="B58" s="1">
        <v>95</v>
      </c>
      <c r="C58" s="1">
        <v>31.5</v>
      </c>
      <c r="D58" s="1">
        <v>3.9619800000000001</v>
      </c>
      <c r="E58" s="1"/>
      <c r="J58" s="19"/>
      <c r="K58" s="19"/>
      <c r="L58" s="19"/>
      <c r="T58" s="19"/>
      <c r="U58" s="19"/>
    </row>
    <row r="59" spans="1:21" x14ac:dyDescent="0.25">
      <c r="A59" s="1">
        <v>180</v>
      </c>
      <c r="B59" s="1">
        <v>26</v>
      </c>
      <c r="C59" s="1">
        <v>31.5</v>
      </c>
      <c r="D59" s="1"/>
      <c r="E59" s="1">
        <v>3.9617399999999998</v>
      </c>
      <c r="J59" s="19"/>
      <c r="K59" s="19"/>
      <c r="L59" s="19"/>
      <c r="T59" s="19"/>
      <c r="U59" s="19"/>
    </row>
    <row r="60" spans="1:21" x14ac:dyDescent="0.25">
      <c r="A60" s="1">
        <v>188</v>
      </c>
      <c r="B60" s="1">
        <v>34</v>
      </c>
      <c r="C60" s="1">
        <v>31.5</v>
      </c>
      <c r="D60" s="1"/>
      <c r="E60" s="1">
        <v>3.9617800000000001</v>
      </c>
      <c r="J60" s="19"/>
      <c r="K60" s="19"/>
      <c r="L60" s="19"/>
      <c r="T60" s="19"/>
      <c r="U60" s="19"/>
    </row>
    <row r="61" spans="1:21" x14ac:dyDescent="0.25">
      <c r="A61" s="1">
        <v>250</v>
      </c>
      <c r="B61" s="1">
        <v>90</v>
      </c>
      <c r="C61" s="1">
        <v>31.5</v>
      </c>
      <c r="D61" s="1"/>
      <c r="E61" s="1">
        <v>3.9618199999999999</v>
      </c>
      <c r="J61" s="19"/>
      <c r="K61" s="19"/>
      <c r="L61" s="19"/>
      <c r="T61" s="19"/>
      <c r="U61" s="19"/>
    </row>
    <row r="62" spans="1:21" x14ac:dyDescent="0.25">
      <c r="A62" s="1">
        <v>184</v>
      </c>
      <c r="B62" s="1">
        <v>30</v>
      </c>
      <c r="C62" s="1">
        <v>41.5</v>
      </c>
      <c r="D62" s="1">
        <v>3.9620799999999998</v>
      </c>
      <c r="E62" s="1"/>
      <c r="J62" s="19"/>
      <c r="K62" s="19"/>
      <c r="L62" s="19"/>
      <c r="T62" s="19"/>
      <c r="U62" s="19"/>
    </row>
    <row r="63" spans="1:21" x14ac:dyDescent="0.25">
      <c r="A63" s="1">
        <v>254</v>
      </c>
      <c r="B63" s="1">
        <v>94</v>
      </c>
      <c r="C63" s="1">
        <v>41.5</v>
      </c>
      <c r="D63" s="1">
        <v>3.9620799999999998</v>
      </c>
      <c r="E63" s="1"/>
      <c r="J63" s="19"/>
      <c r="K63" s="19"/>
      <c r="L63" s="19"/>
      <c r="T63" s="19"/>
      <c r="U63" s="19"/>
    </row>
    <row r="64" spans="1:21" x14ac:dyDescent="0.25">
      <c r="A64" s="1">
        <v>246</v>
      </c>
      <c r="B64" s="1">
        <v>86</v>
      </c>
      <c r="C64" s="1">
        <v>41.5</v>
      </c>
      <c r="D64" s="1">
        <v>3.9621</v>
      </c>
      <c r="E64" s="1"/>
      <c r="J64" s="19"/>
      <c r="K64" s="19"/>
      <c r="L64" s="19"/>
      <c r="T64" s="19"/>
      <c r="U64" s="19"/>
    </row>
    <row r="65" spans="1:21" x14ac:dyDescent="0.25">
      <c r="A65" s="1">
        <v>181</v>
      </c>
      <c r="B65" s="1">
        <v>27</v>
      </c>
      <c r="C65" s="1">
        <v>41.5</v>
      </c>
      <c r="D65" s="1"/>
      <c r="E65" s="1">
        <v>3.9619599999999999</v>
      </c>
      <c r="J65" s="19"/>
      <c r="K65" s="19"/>
      <c r="L65" s="19"/>
      <c r="T65" s="19"/>
      <c r="U65" s="19"/>
    </row>
    <row r="66" spans="1:21" x14ac:dyDescent="0.25">
      <c r="A66" s="1">
        <v>189</v>
      </c>
      <c r="B66" s="1">
        <v>35</v>
      </c>
      <c r="C66" s="1">
        <v>41.5</v>
      </c>
      <c r="D66" s="1"/>
      <c r="E66" s="1">
        <v>3.9619300000000002</v>
      </c>
      <c r="J66" s="19"/>
      <c r="K66" s="19"/>
      <c r="L66" s="19"/>
      <c r="T66" s="19"/>
      <c r="U66" s="19"/>
    </row>
    <row r="67" spans="1:21" x14ac:dyDescent="0.25">
      <c r="A67" s="1">
        <v>251</v>
      </c>
      <c r="B67" s="1">
        <v>91</v>
      </c>
      <c r="C67" s="1">
        <v>41.5</v>
      </c>
      <c r="D67" s="1"/>
      <c r="E67" s="1">
        <v>3.9619800000000001</v>
      </c>
      <c r="J67" s="19"/>
      <c r="K67" s="19"/>
      <c r="L67" s="19"/>
      <c r="T67" s="19"/>
      <c r="U67" s="19"/>
    </row>
    <row r="68" spans="1:21" x14ac:dyDescent="0.25">
      <c r="A68" s="1">
        <v>183</v>
      </c>
      <c r="B68" s="1">
        <v>29</v>
      </c>
      <c r="C68" s="1">
        <v>51.5</v>
      </c>
      <c r="D68" s="1">
        <v>3.9621900000000001</v>
      </c>
      <c r="E68" s="1"/>
      <c r="J68" s="19"/>
      <c r="K68" s="19"/>
      <c r="L68" s="19"/>
      <c r="T68" s="19"/>
      <c r="U68" s="19"/>
    </row>
    <row r="69" spans="1:21" x14ac:dyDescent="0.25">
      <c r="A69" s="1">
        <v>253</v>
      </c>
      <c r="B69" s="1">
        <v>93</v>
      </c>
      <c r="C69" s="1">
        <v>51.5</v>
      </c>
      <c r="D69" s="1">
        <v>3.9622099999999998</v>
      </c>
      <c r="E69" s="1"/>
      <c r="J69" s="19"/>
      <c r="K69" s="19"/>
      <c r="L69" s="19"/>
      <c r="T69" s="19"/>
      <c r="U69" s="19"/>
    </row>
    <row r="70" spans="1:21" x14ac:dyDescent="0.25">
      <c r="A70" s="1">
        <v>245</v>
      </c>
      <c r="B70" s="1">
        <v>85</v>
      </c>
      <c r="C70" s="1">
        <v>51.5</v>
      </c>
      <c r="D70" s="1">
        <v>3.96224</v>
      </c>
      <c r="E70" s="1"/>
      <c r="J70" s="19"/>
      <c r="K70" s="19"/>
      <c r="L70" s="19"/>
      <c r="T70" s="19"/>
      <c r="U70" s="19"/>
    </row>
    <row r="71" spans="1:21" x14ac:dyDescent="0.25">
      <c r="A71" s="1">
        <v>182</v>
      </c>
      <c r="B71" s="1">
        <v>28</v>
      </c>
      <c r="C71" s="1">
        <v>51.5</v>
      </c>
      <c r="D71" s="1"/>
      <c r="E71" s="1">
        <v>3.9621599999999999</v>
      </c>
      <c r="J71" s="19"/>
      <c r="K71" s="19"/>
      <c r="L71" s="19"/>
      <c r="T71" s="19"/>
      <c r="U71" s="19"/>
    </row>
    <row r="72" spans="1:21" x14ac:dyDescent="0.25">
      <c r="A72" s="1">
        <v>190</v>
      </c>
      <c r="B72" s="1">
        <v>36</v>
      </c>
      <c r="C72" s="1">
        <v>51.5</v>
      </c>
      <c r="D72" s="1"/>
      <c r="E72" s="1">
        <v>3.9621200000000001</v>
      </c>
      <c r="J72" s="19"/>
      <c r="K72" s="19"/>
      <c r="L72" s="19"/>
      <c r="T72" s="19"/>
      <c r="U72" s="19"/>
    </row>
    <row r="73" spans="1:21" x14ac:dyDescent="0.25">
      <c r="A73" s="1">
        <v>252</v>
      </c>
      <c r="B73" s="1">
        <v>92</v>
      </c>
      <c r="C73" s="1">
        <v>51.5</v>
      </c>
      <c r="D73" s="1"/>
      <c r="E73" s="1">
        <v>3.9621200000000001</v>
      </c>
      <c r="J73" s="19"/>
      <c r="K73" s="19"/>
      <c r="L73" s="19"/>
      <c r="T73" s="19"/>
      <c r="U73" s="19"/>
    </row>
    <row r="74" spans="1:21" x14ac:dyDescent="0.25">
      <c r="A74" s="1">
        <v>237</v>
      </c>
      <c r="B74" s="1">
        <v>77</v>
      </c>
      <c r="C74" s="1">
        <v>61.5</v>
      </c>
      <c r="D74" s="1">
        <v>3.9623499999999998</v>
      </c>
      <c r="E74" s="1"/>
      <c r="J74" s="19"/>
      <c r="K74" s="19"/>
      <c r="L74" s="19"/>
      <c r="T74" s="19"/>
      <c r="U74" s="19"/>
    </row>
    <row r="75" spans="1:21" x14ac:dyDescent="0.25">
      <c r="A75" s="1">
        <v>199</v>
      </c>
      <c r="B75" s="1">
        <v>45</v>
      </c>
      <c r="C75" s="1">
        <v>61.5</v>
      </c>
      <c r="D75" s="1">
        <v>3.9623699999999999</v>
      </c>
      <c r="E75" s="1"/>
      <c r="J75" s="19"/>
      <c r="K75" s="19"/>
      <c r="L75" s="19"/>
      <c r="T75" s="19"/>
      <c r="U75" s="19"/>
    </row>
    <row r="76" spans="1:21" x14ac:dyDescent="0.25">
      <c r="A76" s="1">
        <v>191</v>
      </c>
      <c r="B76" s="1">
        <v>37</v>
      </c>
      <c r="C76" s="1">
        <v>61.5</v>
      </c>
      <c r="D76" s="1">
        <v>3.96238</v>
      </c>
      <c r="E76" s="1"/>
      <c r="J76" s="19"/>
      <c r="K76" s="19"/>
      <c r="L76" s="19"/>
      <c r="T76" s="19"/>
      <c r="U76" s="19"/>
    </row>
    <row r="77" spans="1:21" x14ac:dyDescent="0.25">
      <c r="A77" s="1">
        <v>198</v>
      </c>
      <c r="B77" s="1">
        <v>44</v>
      </c>
      <c r="C77" s="1">
        <v>61.5</v>
      </c>
      <c r="D77" s="1"/>
      <c r="E77" s="1">
        <v>3.9622299999999999</v>
      </c>
      <c r="J77" s="19"/>
      <c r="K77" s="19"/>
      <c r="L77" s="19"/>
      <c r="T77" s="19"/>
      <c r="U77" s="19"/>
    </row>
    <row r="78" spans="1:21" x14ac:dyDescent="0.25">
      <c r="A78" s="1">
        <v>236</v>
      </c>
      <c r="B78" s="1">
        <v>76</v>
      </c>
      <c r="C78" s="1">
        <v>61.5</v>
      </c>
      <c r="D78" s="1"/>
      <c r="E78" s="1">
        <v>3.96225</v>
      </c>
      <c r="J78" s="19"/>
      <c r="K78" s="19"/>
      <c r="L78" s="19"/>
      <c r="T78" s="19"/>
      <c r="U78" s="19"/>
    </row>
    <row r="79" spans="1:21" x14ac:dyDescent="0.25">
      <c r="A79" s="1">
        <v>244</v>
      </c>
      <c r="B79" s="1">
        <v>84</v>
      </c>
      <c r="C79" s="1">
        <v>61.5</v>
      </c>
      <c r="D79" s="1"/>
      <c r="E79" s="1">
        <v>3.9622700000000002</v>
      </c>
      <c r="J79" s="19"/>
      <c r="K79" s="19"/>
      <c r="L79" s="19"/>
      <c r="T79" s="19"/>
      <c r="U79" s="19"/>
    </row>
    <row r="80" spans="1:21" x14ac:dyDescent="0.25">
      <c r="A80" s="1">
        <v>200</v>
      </c>
      <c r="B80" s="1">
        <v>46</v>
      </c>
      <c r="C80" s="1">
        <v>71.5</v>
      </c>
      <c r="D80" s="1">
        <v>3.9625400000000002</v>
      </c>
      <c r="E80" s="1"/>
      <c r="J80" s="19"/>
      <c r="K80" s="19"/>
      <c r="L80" s="19"/>
      <c r="T80" s="19"/>
      <c r="U80" s="19"/>
    </row>
    <row r="81" spans="1:21" x14ac:dyDescent="0.25">
      <c r="A81" s="1">
        <v>192</v>
      </c>
      <c r="B81" s="1">
        <v>38</v>
      </c>
      <c r="C81" s="1">
        <v>71.5</v>
      </c>
      <c r="D81" s="1">
        <v>3.9625699999999999</v>
      </c>
      <c r="E81" s="1"/>
      <c r="J81" s="19"/>
      <c r="K81" s="19"/>
      <c r="L81" s="19"/>
      <c r="T81" s="19"/>
      <c r="U81" s="19"/>
    </row>
    <row r="82" spans="1:21" x14ac:dyDescent="0.25">
      <c r="A82" s="1">
        <v>238</v>
      </c>
      <c r="B82" s="1">
        <v>78</v>
      </c>
      <c r="C82" s="1">
        <v>71.5</v>
      </c>
      <c r="D82" s="1">
        <v>3.9626399999999999</v>
      </c>
      <c r="E82" s="1"/>
      <c r="J82" s="19"/>
      <c r="K82" s="19"/>
      <c r="L82" s="19"/>
      <c r="T82" s="19"/>
      <c r="U82" s="19"/>
    </row>
    <row r="83" spans="1:21" x14ac:dyDescent="0.25">
      <c r="A83" s="1">
        <v>197</v>
      </c>
      <c r="B83" s="1">
        <v>43</v>
      </c>
      <c r="C83" s="1">
        <v>71.5</v>
      </c>
      <c r="D83" s="1"/>
      <c r="E83" s="1">
        <v>3.9624199999999998</v>
      </c>
      <c r="J83" s="19"/>
      <c r="K83" s="19"/>
      <c r="L83" s="19"/>
      <c r="T83" s="19"/>
      <c r="U83" s="19"/>
    </row>
    <row r="84" spans="1:21" x14ac:dyDescent="0.25">
      <c r="A84" s="1">
        <v>235</v>
      </c>
      <c r="B84" s="1">
        <v>75</v>
      </c>
      <c r="C84" s="1">
        <v>71.5</v>
      </c>
      <c r="D84" s="1"/>
      <c r="E84" s="1">
        <v>3.9624600000000001</v>
      </c>
      <c r="J84" s="19"/>
      <c r="K84" s="19"/>
      <c r="L84" s="19"/>
      <c r="T84" s="19"/>
      <c r="U84" s="19"/>
    </row>
    <row r="85" spans="1:21" x14ac:dyDescent="0.25">
      <c r="A85" s="1">
        <v>243</v>
      </c>
      <c r="B85" s="1">
        <v>83</v>
      </c>
      <c r="C85" s="1">
        <v>71.5</v>
      </c>
      <c r="D85" s="1"/>
      <c r="E85" s="1">
        <v>3.96245</v>
      </c>
      <c r="J85" s="19"/>
      <c r="K85" s="19"/>
      <c r="L85" s="19"/>
      <c r="T85" s="19"/>
      <c r="U85" s="19"/>
    </row>
    <row r="86" spans="1:21" x14ac:dyDescent="0.25">
      <c r="A86" s="1">
        <v>193</v>
      </c>
      <c r="B86" s="1">
        <v>39</v>
      </c>
      <c r="C86" s="1">
        <v>81.5</v>
      </c>
      <c r="D86" s="1">
        <v>3.9628299999999999</v>
      </c>
      <c r="E86" s="1"/>
      <c r="J86" s="19"/>
      <c r="K86" s="19"/>
      <c r="L86" s="19"/>
      <c r="T86" s="19"/>
      <c r="U86" s="19"/>
    </row>
    <row r="87" spans="1:21" x14ac:dyDescent="0.25">
      <c r="A87" s="1">
        <v>201</v>
      </c>
      <c r="B87" s="1">
        <v>47</v>
      </c>
      <c r="C87" s="1">
        <v>81.5</v>
      </c>
      <c r="D87" s="1">
        <v>3.9628299999999999</v>
      </c>
      <c r="E87" s="1"/>
      <c r="J87" s="19"/>
      <c r="K87" s="19"/>
      <c r="L87" s="19"/>
      <c r="T87" s="19"/>
      <c r="U87" s="19"/>
    </row>
    <row r="88" spans="1:21" x14ac:dyDescent="0.25">
      <c r="A88" s="1">
        <v>239</v>
      </c>
      <c r="B88" s="1">
        <v>79</v>
      </c>
      <c r="C88" s="1">
        <v>81.5</v>
      </c>
      <c r="D88" s="1">
        <v>3.9629099999999999</v>
      </c>
      <c r="E88" s="1"/>
      <c r="J88" s="19"/>
      <c r="K88" s="19"/>
      <c r="L88" s="19"/>
      <c r="T88" s="19"/>
      <c r="U88" s="19"/>
    </row>
    <row r="89" spans="1:21" x14ac:dyDescent="0.25">
      <c r="A89" s="1">
        <v>196</v>
      </c>
      <c r="B89" s="1">
        <v>42</v>
      </c>
      <c r="C89" s="1">
        <v>81.5</v>
      </c>
      <c r="D89" s="1"/>
      <c r="E89" s="1">
        <v>3.9626700000000001</v>
      </c>
      <c r="J89" s="19"/>
      <c r="K89" s="19"/>
      <c r="L89" s="19"/>
      <c r="T89" s="19"/>
      <c r="U89" s="19"/>
    </row>
    <row r="90" spans="1:21" x14ac:dyDescent="0.25">
      <c r="A90" s="1">
        <v>234</v>
      </c>
      <c r="B90" s="1">
        <v>74</v>
      </c>
      <c r="C90" s="1">
        <v>81.5</v>
      </c>
      <c r="D90" s="1"/>
      <c r="E90" s="1">
        <v>3.9627300000000001</v>
      </c>
      <c r="J90" s="19"/>
      <c r="K90" s="19"/>
      <c r="L90" s="19"/>
      <c r="T90" s="19"/>
      <c r="U90" s="19"/>
    </row>
    <row r="91" spans="1:21" x14ac:dyDescent="0.25">
      <c r="A91" s="1">
        <v>242</v>
      </c>
      <c r="B91" s="1">
        <v>82</v>
      </c>
      <c r="C91" s="1">
        <v>81.5</v>
      </c>
      <c r="D91" s="1"/>
      <c r="E91" s="1">
        <v>3.9627400000000002</v>
      </c>
      <c r="J91" s="19"/>
      <c r="K91" s="19"/>
      <c r="L91" s="19"/>
      <c r="T91" s="19"/>
      <c r="U91" s="19"/>
    </row>
    <row r="92" spans="1:21" x14ac:dyDescent="0.25">
      <c r="A92" s="1">
        <v>194</v>
      </c>
      <c r="B92" s="1">
        <v>40</v>
      </c>
      <c r="C92" s="1">
        <v>91.5</v>
      </c>
      <c r="D92" s="1">
        <v>3.96312</v>
      </c>
      <c r="E92" s="1"/>
      <c r="J92" s="19"/>
      <c r="K92" s="19"/>
      <c r="L92" s="19"/>
      <c r="T92" s="19"/>
      <c r="U92" s="19"/>
    </row>
    <row r="93" spans="1:21" x14ac:dyDescent="0.25">
      <c r="A93" s="1">
        <v>202</v>
      </c>
      <c r="B93" s="1">
        <v>48</v>
      </c>
      <c r="C93" s="1">
        <v>91.5</v>
      </c>
      <c r="D93" s="1">
        <v>3.96312</v>
      </c>
      <c r="E93" s="1"/>
      <c r="J93" s="19"/>
      <c r="K93" s="19"/>
      <c r="L93" s="19"/>
      <c r="T93" s="19"/>
      <c r="U93" s="19"/>
    </row>
    <row r="94" spans="1:21" x14ac:dyDescent="0.25">
      <c r="A94" s="1">
        <v>240</v>
      </c>
      <c r="B94" s="1">
        <v>80</v>
      </c>
      <c r="C94" s="1">
        <v>91.5</v>
      </c>
      <c r="D94" s="1">
        <v>3.9631599999999998</v>
      </c>
      <c r="E94" s="1"/>
      <c r="J94" s="19"/>
      <c r="K94" s="19"/>
      <c r="L94" s="19"/>
      <c r="T94" s="19"/>
      <c r="U94" s="19"/>
    </row>
    <row r="95" spans="1:21" x14ac:dyDescent="0.25">
      <c r="A95" s="1">
        <v>195</v>
      </c>
      <c r="B95" s="1">
        <v>41</v>
      </c>
      <c r="C95" s="1">
        <v>91.5</v>
      </c>
      <c r="D95" s="1"/>
      <c r="E95" s="1">
        <v>3.9630000000000001</v>
      </c>
      <c r="J95" s="19"/>
      <c r="K95" s="19"/>
      <c r="L95" s="19"/>
      <c r="T95" s="19"/>
      <c r="U95" s="19"/>
    </row>
    <row r="96" spans="1:21" x14ac:dyDescent="0.25">
      <c r="A96" s="1">
        <v>233</v>
      </c>
      <c r="B96" s="1">
        <v>73</v>
      </c>
      <c r="C96" s="1">
        <v>91.5</v>
      </c>
      <c r="D96" s="1"/>
      <c r="E96" s="1">
        <v>3.9630800000000002</v>
      </c>
      <c r="J96" s="19"/>
      <c r="K96" s="19"/>
      <c r="L96" s="19"/>
      <c r="T96" s="19"/>
      <c r="U96" s="19"/>
    </row>
    <row r="97" spans="1:21" x14ac:dyDescent="0.25">
      <c r="A97" s="1">
        <v>241</v>
      </c>
      <c r="B97" s="1">
        <v>81</v>
      </c>
      <c r="C97" s="1">
        <v>91.5</v>
      </c>
      <c r="D97" s="1"/>
      <c r="E97" s="1">
        <v>3.9630399999999999</v>
      </c>
      <c r="J97" s="19"/>
      <c r="K97" s="19"/>
      <c r="L97" s="19"/>
      <c r="T97" s="19"/>
      <c r="U97" s="19"/>
    </row>
    <row r="98" spans="1:21" x14ac:dyDescent="0.25">
      <c r="A98" s="1">
        <v>212</v>
      </c>
      <c r="B98" s="1">
        <v>56</v>
      </c>
      <c r="C98" s="1">
        <v>106.5</v>
      </c>
      <c r="D98" s="1">
        <v>3.96347</v>
      </c>
      <c r="E98" s="1"/>
      <c r="J98" s="19"/>
      <c r="K98" s="19"/>
      <c r="L98" s="19"/>
      <c r="T98" s="19"/>
      <c r="U98" s="19"/>
    </row>
    <row r="99" spans="1:21" x14ac:dyDescent="0.25">
      <c r="A99" s="1">
        <v>222</v>
      </c>
      <c r="B99" s="1">
        <v>64</v>
      </c>
      <c r="C99" s="1">
        <v>106.5</v>
      </c>
      <c r="D99" s="1">
        <v>3.9634800000000001</v>
      </c>
      <c r="E99" s="1"/>
      <c r="J99" s="19"/>
      <c r="K99" s="19"/>
      <c r="L99" s="19"/>
      <c r="T99" s="19"/>
      <c r="U99" s="19"/>
    </row>
    <row r="100" spans="1:21" x14ac:dyDescent="0.25">
      <c r="A100" s="1">
        <v>232</v>
      </c>
      <c r="B100" s="1">
        <v>72</v>
      </c>
      <c r="C100" s="1">
        <v>106.5</v>
      </c>
      <c r="D100" s="1">
        <v>3.9634800000000001</v>
      </c>
      <c r="E100" s="1"/>
      <c r="J100" s="19"/>
      <c r="K100" s="19"/>
      <c r="L100" s="19"/>
      <c r="T100" s="19"/>
      <c r="U100" s="19"/>
    </row>
    <row r="101" spans="1:21" x14ac:dyDescent="0.25">
      <c r="A101" s="1">
        <v>203</v>
      </c>
      <c r="B101" s="1">
        <v>49</v>
      </c>
      <c r="C101" s="1">
        <v>106.5</v>
      </c>
      <c r="D101" s="1"/>
      <c r="E101" s="1">
        <v>3.9632900000000002</v>
      </c>
      <c r="J101" s="19"/>
      <c r="K101" s="19"/>
      <c r="L101" s="19"/>
      <c r="T101" s="19"/>
      <c r="U101" s="19"/>
    </row>
    <row r="102" spans="1:21" x14ac:dyDescent="0.25">
      <c r="A102" s="1">
        <v>213</v>
      </c>
      <c r="B102" s="1">
        <v>57</v>
      </c>
      <c r="C102" s="1">
        <v>106.5</v>
      </c>
      <c r="D102" s="1"/>
      <c r="E102" s="1">
        <v>3.9632900000000002</v>
      </c>
      <c r="J102" s="19"/>
      <c r="K102" s="19"/>
      <c r="L102" s="19"/>
      <c r="T102" s="19"/>
      <c r="U102" s="19"/>
    </row>
    <row r="103" spans="1:21" x14ac:dyDescent="0.25">
      <c r="A103" s="1">
        <v>223</v>
      </c>
      <c r="B103" s="1">
        <v>65</v>
      </c>
      <c r="C103" s="1">
        <v>106.5</v>
      </c>
      <c r="D103" s="1"/>
      <c r="E103" s="1">
        <v>3.9632700000000001</v>
      </c>
      <c r="J103" s="19"/>
      <c r="K103" s="19"/>
      <c r="L103" s="19"/>
      <c r="T103" s="19"/>
      <c r="U103" s="19"/>
    </row>
    <row r="104" spans="1:21" x14ac:dyDescent="0.25">
      <c r="A104" s="1">
        <v>211</v>
      </c>
      <c r="B104" s="1">
        <v>55</v>
      </c>
      <c r="C104" s="1">
        <v>108.5</v>
      </c>
      <c r="D104" s="1">
        <v>3.9634499999999999</v>
      </c>
      <c r="E104" s="1"/>
      <c r="J104" s="19"/>
      <c r="K104" s="19"/>
      <c r="L104" s="19"/>
      <c r="T104" s="19"/>
      <c r="U104" s="19"/>
    </row>
    <row r="105" spans="1:21" x14ac:dyDescent="0.25">
      <c r="A105" s="1">
        <v>221</v>
      </c>
      <c r="B105" s="1">
        <v>63</v>
      </c>
      <c r="C105" s="1">
        <v>108.5</v>
      </c>
      <c r="D105" s="1">
        <v>3.9634499999999999</v>
      </c>
      <c r="E105" s="1"/>
      <c r="J105" s="19"/>
      <c r="K105" s="19"/>
      <c r="L105" s="19"/>
      <c r="T105" s="19"/>
      <c r="U105" s="19"/>
    </row>
    <row r="106" spans="1:21" x14ac:dyDescent="0.25">
      <c r="A106" s="1">
        <v>231</v>
      </c>
      <c r="B106" s="1">
        <v>71</v>
      </c>
      <c r="C106" s="1">
        <v>108.5</v>
      </c>
      <c r="D106" s="1">
        <v>3.96347</v>
      </c>
      <c r="E106" s="1"/>
      <c r="J106" s="19"/>
      <c r="K106" s="19"/>
      <c r="L106" s="19"/>
      <c r="T106" s="19"/>
      <c r="U106" s="19"/>
    </row>
    <row r="107" spans="1:21" x14ac:dyDescent="0.25">
      <c r="A107" s="1">
        <v>204</v>
      </c>
      <c r="B107" s="1">
        <v>50</v>
      </c>
      <c r="C107" s="1">
        <v>108.5</v>
      </c>
      <c r="D107" s="1"/>
      <c r="E107" s="1">
        <v>3.9632999999999998</v>
      </c>
      <c r="J107" s="19"/>
      <c r="K107" s="19"/>
      <c r="L107" s="19"/>
      <c r="T107" s="19"/>
      <c r="U107" s="19"/>
    </row>
    <row r="108" spans="1:21" x14ac:dyDescent="0.25">
      <c r="A108" s="1">
        <v>214</v>
      </c>
      <c r="B108" s="1">
        <v>58</v>
      </c>
      <c r="C108" s="1">
        <v>108.5</v>
      </c>
      <c r="D108" s="1"/>
      <c r="E108" s="1">
        <v>3.9632999999999998</v>
      </c>
      <c r="J108" s="19"/>
      <c r="K108" s="19"/>
      <c r="L108" s="19"/>
      <c r="T108" s="19"/>
      <c r="U108" s="19"/>
    </row>
    <row r="109" spans="1:21" x14ac:dyDescent="0.25">
      <c r="A109" s="1">
        <v>224</v>
      </c>
      <c r="B109" s="1">
        <v>66</v>
      </c>
      <c r="C109" s="1">
        <v>108.5</v>
      </c>
      <c r="D109" s="1"/>
      <c r="E109" s="1">
        <v>3.9633099999999999</v>
      </c>
      <c r="J109" s="19"/>
      <c r="K109" s="19"/>
      <c r="L109" s="19"/>
      <c r="T109" s="19"/>
      <c r="U109" s="19"/>
    </row>
    <row r="110" spans="1:21" x14ac:dyDescent="0.25">
      <c r="A110" s="1">
        <v>210</v>
      </c>
      <c r="B110" s="1">
        <v>54</v>
      </c>
      <c r="C110" s="1">
        <v>110.5</v>
      </c>
      <c r="D110" s="1">
        <v>3.9635500000000001</v>
      </c>
      <c r="E110" s="1"/>
      <c r="J110" s="19"/>
      <c r="K110" s="19"/>
      <c r="L110" s="19"/>
      <c r="T110" s="19"/>
      <c r="U110" s="19"/>
    </row>
    <row r="111" spans="1:21" x14ac:dyDescent="0.25">
      <c r="A111" s="1">
        <v>220</v>
      </c>
      <c r="B111" s="1">
        <v>62</v>
      </c>
      <c r="C111" s="1">
        <v>110.5</v>
      </c>
      <c r="D111" s="1">
        <v>3.9635699999999998</v>
      </c>
      <c r="E111" s="1"/>
      <c r="J111" s="19"/>
      <c r="K111" s="19"/>
      <c r="L111" s="19"/>
      <c r="T111" s="19"/>
      <c r="U111" s="19"/>
    </row>
    <row r="112" spans="1:21" x14ac:dyDescent="0.25">
      <c r="A112" s="1">
        <v>230</v>
      </c>
      <c r="B112" s="1">
        <v>70</v>
      </c>
      <c r="C112" s="1">
        <v>110.5</v>
      </c>
      <c r="D112" s="1">
        <v>3.9635799999999999</v>
      </c>
      <c r="E112" s="1"/>
      <c r="J112" s="19"/>
      <c r="K112" s="19"/>
      <c r="L112" s="19"/>
      <c r="T112" s="19"/>
      <c r="U112" s="19"/>
    </row>
    <row r="113" spans="1:21" x14ac:dyDescent="0.25">
      <c r="A113" s="1">
        <v>205</v>
      </c>
      <c r="B113" s="1">
        <v>51</v>
      </c>
      <c r="C113" s="1">
        <v>110.5</v>
      </c>
      <c r="D113" s="1"/>
      <c r="E113" s="1">
        <v>3.9633500000000002</v>
      </c>
      <c r="J113" s="19"/>
      <c r="K113" s="19"/>
      <c r="L113" s="19"/>
      <c r="T113" s="19"/>
      <c r="U113" s="19"/>
    </row>
    <row r="114" spans="1:21" x14ac:dyDescent="0.25">
      <c r="A114" s="1">
        <v>215</v>
      </c>
      <c r="B114" s="1">
        <v>59</v>
      </c>
      <c r="C114" s="1">
        <v>110.5</v>
      </c>
      <c r="D114" s="1"/>
      <c r="E114" s="1">
        <v>3.9633500000000002</v>
      </c>
      <c r="J114" s="19"/>
      <c r="K114" s="19"/>
      <c r="L114" s="19"/>
      <c r="T114" s="19"/>
      <c r="U114" s="19"/>
    </row>
    <row r="115" spans="1:21" x14ac:dyDescent="0.25">
      <c r="A115" s="1">
        <v>225</v>
      </c>
      <c r="B115" s="1">
        <v>67</v>
      </c>
      <c r="C115" s="1">
        <v>110.5</v>
      </c>
      <c r="D115" s="1"/>
      <c r="E115" s="1">
        <v>3.9633699999999998</v>
      </c>
      <c r="J115" s="19"/>
      <c r="K115" s="19"/>
      <c r="L115" s="19"/>
      <c r="T115" s="19"/>
      <c r="U115" s="19"/>
    </row>
    <row r="116" spans="1:21" x14ac:dyDescent="0.25">
      <c r="A116" s="1">
        <v>209</v>
      </c>
      <c r="B116" s="1">
        <v>53</v>
      </c>
      <c r="C116" s="1">
        <v>112.5</v>
      </c>
      <c r="D116" s="1">
        <v>3.9636300000000002</v>
      </c>
      <c r="E116" s="1"/>
      <c r="J116" s="19"/>
      <c r="K116" s="19"/>
      <c r="L116" s="19"/>
      <c r="T116" s="19"/>
      <c r="U116" s="19"/>
    </row>
    <row r="117" spans="1:21" x14ac:dyDescent="0.25">
      <c r="A117" s="1">
        <v>219</v>
      </c>
      <c r="B117" s="1">
        <v>61</v>
      </c>
      <c r="C117" s="1">
        <v>112.5</v>
      </c>
      <c r="D117" s="1">
        <v>3.96367</v>
      </c>
      <c r="E117" s="1"/>
      <c r="J117" s="19"/>
      <c r="K117" s="19"/>
      <c r="L117" s="19"/>
      <c r="T117" s="19"/>
      <c r="U117" s="19"/>
    </row>
    <row r="118" spans="1:21" x14ac:dyDescent="0.25">
      <c r="A118" s="1">
        <v>229</v>
      </c>
      <c r="B118" s="1">
        <v>69</v>
      </c>
      <c r="C118" s="1">
        <v>112.5</v>
      </c>
      <c r="D118" s="1">
        <v>3.9637099999999998</v>
      </c>
      <c r="E118" s="1"/>
      <c r="J118" s="19"/>
      <c r="K118" s="19"/>
      <c r="L118" s="19"/>
      <c r="T118" s="19"/>
      <c r="U118" s="19"/>
    </row>
    <row r="119" spans="1:21" x14ac:dyDescent="0.25">
      <c r="A119" s="1">
        <v>206</v>
      </c>
      <c r="B119" s="1">
        <v>52</v>
      </c>
      <c r="C119" s="1">
        <v>112.5</v>
      </c>
      <c r="D119" s="1"/>
      <c r="E119" s="1">
        <v>3.9633500000000002</v>
      </c>
      <c r="J119" s="19"/>
      <c r="K119" s="19"/>
      <c r="L119" s="19"/>
      <c r="T119" s="19"/>
      <c r="U119" s="19"/>
    </row>
    <row r="120" spans="1:21" x14ac:dyDescent="0.25">
      <c r="A120" s="1">
        <v>216</v>
      </c>
      <c r="B120" s="1">
        <v>60</v>
      </c>
      <c r="C120" s="1">
        <v>112.5</v>
      </c>
      <c r="D120" s="1"/>
      <c r="E120" s="1">
        <v>3.9633400000000001</v>
      </c>
      <c r="J120" s="19"/>
      <c r="K120" s="19"/>
      <c r="L120" s="19"/>
      <c r="T120" s="19"/>
      <c r="U120" s="19"/>
    </row>
    <row r="121" spans="1:21" x14ac:dyDescent="0.25">
      <c r="A121" s="1">
        <v>226</v>
      </c>
      <c r="B121" s="1">
        <v>68</v>
      </c>
      <c r="C121" s="1">
        <v>112.5</v>
      </c>
      <c r="D121" s="1"/>
      <c r="E121" s="1">
        <v>3.96333</v>
      </c>
      <c r="J121" s="19"/>
      <c r="K121" s="19"/>
      <c r="L121" s="19"/>
      <c r="T121" s="19"/>
      <c r="U121" s="19"/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1"/>
  <sheetViews>
    <sheetView zoomScale="80" zoomScaleNormal="80" workbookViewId="0">
      <selection activeCell="L17" sqref="L2:L17"/>
    </sheetView>
  </sheetViews>
  <sheetFormatPr defaultRowHeight="15" x14ac:dyDescent="0.25"/>
  <cols>
    <col min="4" max="4" width="11.7109375" bestFit="1" customWidth="1"/>
    <col min="5" max="5" width="12.85546875" bestFit="1" customWidth="1"/>
    <col min="6" max="6" width="13.7109375" bestFit="1" customWidth="1"/>
    <col min="7" max="7" width="12.7109375" bestFit="1" customWidth="1"/>
    <col min="8" max="11" width="11.140625" customWidth="1"/>
    <col min="12" max="28" width="16.5703125" customWidth="1"/>
  </cols>
  <sheetData>
    <row r="1" spans="1:34" ht="60" customHeight="1" thickTop="1" thickBot="1" x14ac:dyDescent="0.3">
      <c r="A1" t="s">
        <v>0</v>
      </c>
      <c r="B1" t="s">
        <v>5</v>
      </c>
      <c r="C1" t="s">
        <v>1</v>
      </c>
      <c r="D1" t="s">
        <v>3</v>
      </c>
      <c r="E1" t="s">
        <v>4</v>
      </c>
      <c r="F1" s="50" t="s">
        <v>6</v>
      </c>
      <c r="G1" s="51" t="s">
        <v>7</v>
      </c>
      <c r="H1" s="52" t="s">
        <v>22</v>
      </c>
      <c r="I1" s="52" t="s">
        <v>74</v>
      </c>
      <c r="J1" s="52" t="s">
        <v>75</v>
      </c>
      <c r="K1" s="52" t="s">
        <v>76</v>
      </c>
      <c r="L1" s="53" t="s">
        <v>41</v>
      </c>
      <c r="M1" s="50" t="s">
        <v>10</v>
      </c>
      <c r="N1" s="51" t="s">
        <v>24</v>
      </c>
      <c r="O1" s="51" t="s">
        <v>72</v>
      </c>
      <c r="P1" s="51" t="s">
        <v>42</v>
      </c>
      <c r="Q1" s="51" t="s">
        <v>25</v>
      </c>
      <c r="R1" s="51" t="s">
        <v>30</v>
      </c>
      <c r="S1" s="51" t="s">
        <v>31</v>
      </c>
      <c r="T1" s="51" t="s">
        <v>32</v>
      </c>
      <c r="U1" s="51" t="s">
        <v>33</v>
      </c>
      <c r="V1" s="50" t="s">
        <v>11</v>
      </c>
      <c r="W1" s="51" t="s">
        <v>26</v>
      </c>
      <c r="X1" s="51" t="s">
        <v>73</v>
      </c>
      <c r="Y1" s="51" t="s">
        <v>43</v>
      </c>
      <c r="Z1" s="51" t="s">
        <v>34</v>
      </c>
      <c r="AA1" s="51" t="s">
        <v>35</v>
      </c>
      <c r="AB1" s="51" t="s">
        <v>31</v>
      </c>
      <c r="AC1" s="51" t="s">
        <v>32</v>
      </c>
      <c r="AD1" s="53" t="s">
        <v>33</v>
      </c>
    </row>
    <row r="2" spans="1:34" ht="15.75" thickTop="1" x14ac:dyDescent="0.25">
      <c r="A2" s="1">
        <v>155</v>
      </c>
      <c r="B2" s="1">
        <v>5</v>
      </c>
      <c r="C2" s="1">
        <v>2</v>
      </c>
      <c r="D2" s="1">
        <v>3.9620899999999999</v>
      </c>
      <c r="E2" s="1"/>
      <c r="F2" s="6">
        <f>C2</f>
        <v>2</v>
      </c>
      <c r="G2" s="14">
        <f t="shared" ref="G2:G17" si="0">IF(F2&lt;$AE$4,$AF$3+F2/$AE$4*($AF$4-$AF$3),$AF$4-($AF$5-$AF$4)+F2/$AE$5*2*($AF$5-$AF$4))</f>
        <v>790.69868995633192</v>
      </c>
      <c r="H2" s="46">
        <v>3</v>
      </c>
      <c r="I2" s="46">
        <f>(M2+V2)/2</f>
        <v>3.9619400000000002</v>
      </c>
      <c r="J2" s="19">
        <f>(O2+X2)/2</f>
        <v>0.40036069630234461</v>
      </c>
      <c r="K2" s="19">
        <f>J2*$H2</f>
        <v>1.2010820889070337</v>
      </c>
      <c r="L2" s="48">
        <v>0.37163636925678101</v>
      </c>
      <c r="M2" s="18">
        <f>AVERAGE(D2:D7)</f>
        <v>3.9621366666666664</v>
      </c>
      <c r="N2" s="19">
        <f t="shared" ref="N2:N17" si="1">(M2-$AF$8-$AF$9*($G2+273.15))/$AF$10</f>
        <v>0.40289082195095105</v>
      </c>
      <c r="O2" s="19">
        <f t="shared" ref="O2:O17" si="2">(N2-AVERAGE(N2,W2))*3.7*2.2/1.4+AVERAGE(N2,W2)</f>
        <v>0.41507156971638492</v>
      </c>
      <c r="P2" s="19">
        <f>$L2-O2</f>
        <v>-4.3435200459603918E-2</v>
      </c>
      <c r="Q2" s="19">
        <f>O2*$H2</f>
        <v>1.2452147091491548</v>
      </c>
      <c r="R2" s="28">
        <v>4.8076876248424957E-32</v>
      </c>
      <c r="S2" s="28">
        <f>R2*$H2</f>
        <v>1.4423062874527486E-31</v>
      </c>
      <c r="T2" s="32">
        <f>LOG(R2)</f>
        <v>-31.318063757980021</v>
      </c>
      <c r="U2" s="34">
        <f>T2*$H2</f>
        <v>-93.954191273940069</v>
      </c>
      <c r="V2" s="18">
        <f>AVERAGE(E8:E13)</f>
        <v>3.9617433333333341</v>
      </c>
      <c r="W2" s="19">
        <f t="shared" ref="W2:W17" si="3">(V2-$AF$8-$AF$9*($G2+273.15))/$AF$10</f>
        <v>0.39783057065373817</v>
      </c>
      <c r="X2" s="19">
        <f>(W2-AVERAGE(N2,W2))*3.7*2.2/1.4+AVERAGE(N2,W2)</f>
        <v>0.38564982288830429</v>
      </c>
      <c r="Y2" s="19">
        <f>$L2-X2</f>
        <v>-1.4013453631523287E-2</v>
      </c>
      <c r="Z2" s="19">
        <f>X2*$H2</f>
        <v>1.1569494686649129</v>
      </c>
      <c r="AA2" s="28">
        <v>7.8127430332156409E-32</v>
      </c>
      <c r="AB2" s="28">
        <f>AA2*$H2</f>
        <v>2.3438229099646922E-31</v>
      </c>
      <c r="AC2" s="32">
        <f>LOG(AA2)</f>
        <v>-31.10719645971599</v>
      </c>
      <c r="AD2" s="34">
        <f>AC2*$H2</f>
        <v>-93.321589379147966</v>
      </c>
      <c r="AE2" t="s">
        <v>2</v>
      </c>
    </row>
    <row r="3" spans="1:34" x14ac:dyDescent="0.25">
      <c r="A3" s="1">
        <v>165</v>
      </c>
      <c r="B3" s="1">
        <v>13</v>
      </c>
      <c r="C3" s="1">
        <v>2</v>
      </c>
      <c r="D3" s="1">
        <v>3.9621</v>
      </c>
      <c r="E3" s="1"/>
      <c r="F3" s="6">
        <f>C14</f>
        <v>4</v>
      </c>
      <c r="G3" s="14">
        <f t="shared" si="0"/>
        <v>791.39737991266372</v>
      </c>
      <c r="H3" s="46">
        <f>AVERAGE(F3:F4)-AVERAGE(F2:F3)</f>
        <v>2</v>
      </c>
      <c r="I3" s="46">
        <f t="shared" ref="I3:I17" si="4">(M3+V3)/2</f>
        <v>3.9619249999999999</v>
      </c>
      <c r="J3" s="19">
        <f t="shared" ref="J3:J17" si="5">(O3+X3)/2</f>
        <v>0.39978057824729091</v>
      </c>
      <c r="K3" s="19">
        <f t="shared" ref="K3:K17" si="6">J3*$H3</f>
        <v>0.79956115649458182</v>
      </c>
      <c r="L3" s="48">
        <v>0.37268516010943997</v>
      </c>
      <c r="M3" s="18">
        <f>AVERAGE(D14:D19)</f>
        <v>3.9621133333333334</v>
      </c>
      <c r="N3" s="19">
        <f t="shared" si="1"/>
        <v>0.40220349518197823</v>
      </c>
      <c r="O3" s="19">
        <f>(N3-AVERAGE(N3,W3))*3.7*2.2/1.4+AVERAGE(N3,W3)</f>
        <v>0.41386810956754355</v>
      </c>
      <c r="P3" s="19">
        <f t="shared" ref="P3:P17" si="7">$L3-O3</f>
        <v>-4.1182949458103579E-2</v>
      </c>
      <c r="Q3" s="19">
        <f t="shared" ref="Q3:Q17" si="8">O3*$H3</f>
        <v>0.8277362191350871</v>
      </c>
      <c r="R3" s="28">
        <v>5.1923000935795681E-32</v>
      </c>
      <c r="S3" s="28">
        <f t="shared" ref="S3:S17" si="9">R3*$H3</f>
        <v>1.0384600187159136E-31</v>
      </c>
      <c r="T3" s="32">
        <f t="shared" ref="T3:T17" si="10">LOG(R3)</f>
        <v>-31.284640215048338</v>
      </c>
      <c r="U3" s="32">
        <f t="shared" ref="U3:U17" si="11">T3*$H3</f>
        <v>-62.569280430096676</v>
      </c>
      <c r="V3" s="18">
        <f>AVERAGE(E20:E25)</f>
        <v>3.9617366666666669</v>
      </c>
      <c r="W3" s="19">
        <f t="shared" si="3"/>
        <v>0.39735766131260386</v>
      </c>
      <c r="X3" s="19">
        <f t="shared" ref="X3:X17" si="12">(W3-AVERAGE(N3,W3))*3.7*2.2/1.4+AVERAGE(N3,W3)</f>
        <v>0.38569304692703826</v>
      </c>
      <c r="Y3" s="19">
        <f t="shared" ref="Y3:Y17" si="13">$L3-X3</f>
        <v>-1.3007886817598291E-2</v>
      </c>
      <c r="Z3" s="19">
        <f t="shared" ref="Z3:Z17" si="14">X3*$H3</f>
        <v>0.77138609385407653</v>
      </c>
      <c r="AA3" s="28">
        <v>8.2778101514684706E-32</v>
      </c>
      <c r="AB3" s="28">
        <f t="shared" ref="AB3:AB17" si="15">AA3*$H3</f>
        <v>1.6555620302936941E-31</v>
      </c>
      <c r="AC3" s="32">
        <f t="shared" ref="AC3:AC17" si="16">LOG(AA3)</f>
        <v>-31.082084538205265</v>
      </c>
      <c r="AD3" s="34">
        <f t="shared" ref="AD3:AD17" si="17">AC3*$H3</f>
        <v>-62.164169076410531</v>
      </c>
      <c r="AE3" s="4">
        <v>0</v>
      </c>
      <c r="AF3" s="5">
        <v>790</v>
      </c>
    </row>
    <row r="4" spans="1:34" x14ac:dyDescent="0.25">
      <c r="A4" s="1">
        <v>175</v>
      </c>
      <c r="B4" s="1">
        <v>21</v>
      </c>
      <c r="C4" s="1">
        <v>2</v>
      </c>
      <c r="D4" s="1">
        <v>3.9621300000000002</v>
      </c>
      <c r="E4" s="1"/>
      <c r="F4" s="6">
        <f>C26</f>
        <v>6</v>
      </c>
      <c r="G4" s="14">
        <f t="shared" si="0"/>
        <v>792.09606986899564</v>
      </c>
      <c r="H4" s="46">
        <f t="shared" ref="H4:H16" si="18">AVERAGE(F4:F5)-AVERAGE(F3:F4)</f>
        <v>2</v>
      </c>
      <c r="I4" s="46">
        <f t="shared" si="4"/>
        <v>3.9618408333333335</v>
      </c>
      <c r="J4" s="19">
        <f>(O4+X4)/2</f>
        <v>0.39831062786666432</v>
      </c>
      <c r="K4" s="19">
        <f t="shared" si="6"/>
        <v>0.79662125573332865</v>
      </c>
      <c r="L4" s="48">
        <v>0.37373551197113503</v>
      </c>
      <c r="M4" s="18">
        <f>AVERAGE(D26:D31)</f>
        <v>3.9620116666666667</v>
      </c>
      <c r="N4" s="19">
        <f t="shared" si="1"/>
        <v>0.4005084065021135</v>
      </c>
      <c r="O4" s="19">
        <f t="shared" si="2"/>
        <v>0.41108914078991804</v>
      </c>
      <c r="P4" s="19">
        <f t="shared" si="7"/>
        <v>-3.7353628818783013E-2</v>
      </c>
      <c r="Q4" s="19">
        <f t="shared" si="8"/>
        <v>0.82217828157983608</v>
      </c>
      <c r="R4" s="28">
        <v>5.797021900498774E-32</v>
      </c>
      <c r="S4" s="28">
        <f t="shared" si="9"/>
        <v>1.1594043800997548E-31</v>
      </c>
      <c r="T4" s="32">
        <f t="shared" si="10"/>
        <v>-31.236795058910271</v>
      </c>
      <c r="U4" s="32">
        <f t="shared" si="11"/>
        <v>-62.473590117820542</v>
      </c>
      <c r="V4" s="18">
        <f>AVERAGE(E32:E37)</f>
        <v>3.9616699999999998</v>
      </c>
      <c r="W4" s="19">
        <f t="shared" si="3"/>
        <v>0.39611284923121542</v>
      </c>
      <c r="X4" s="19">
        <f t="shared" si="12"/>
        <v>0.38553211494341061</v>
      </c>
      <c r="Y4" s="19">
        <f t="shared" si="13"/>
        <v>-1.1796602972275583E-2</v>
      </c>
      <c r="Z4" s="19">
        <f t="shared" si="14"/>
        <v>0.77106422988682122</v>
      </c>
      <c r="AA4" s="28">
        <v>8.8795287788341976E-32</v>
      </c>
      <c r="AB4" s="28">
        <f t="shared" si="15"/>
        <v>1.7759057557668395E-31</v>
      </c>
      <c r="AC4" s="32">
        <f t="shared" si="16"/>
        <v>-31.051610080863533</v>
      </c>
      <c r="AD4" s="34">
        <f t="shared" si="17"/>
        <v>-62.103220161727066</v>
      </c>
      <c r="AE4" s="4">
        <f>114.5/2</f>
        <v>57.25</v>
      </c>
      <c r="AF4" s="5">
        <v>810</v>
      </c>
    </row>
    <row r="5" spans="1:34" x14ac:dyDescent="0.25">
      <c r="A5" s="1">
        <v>263</v>
      </c>
      <c r="B5" s="1">
        <v>101</v>
      </c>
      <c r="C5" s="1">
        <v>2</v>
      </c>
      <c r="D5" s="1">
        <v>3.9621599999999999</v>
      </c>
      <c r="E5" s="1"/>
      <c r="F5" s="6">
        <f>C38</f>
        <v>8</v>
      </c>
      <c r="G5" s="14">
        <f t="shared" si="0"/>
        <v>792.79475982532756</v>
      </c>
      <c r="H5" s="46">
        <f t="shared" si="18"/>
        <v>7.75</v>
      </c>
      <c r="I5" s="46">
        <f t="shared" si="4"/>
        <v>3.961840833333333</v>
      </c>
      <c r="J5" s="19">
        <f t="shared" si="5"/>
        <v>0.397923485496673</v>
      </c>
      <c r="K5" s="19">
        <f t="shared" si="6"/>
        <v>3.0839070125992158</v>
      </c>
      <c r="L5" s="48">
        <v>0.37477235150740801</v>
      </c>
      <c r="M5" s="18">
        <f>AVERAGE(D38:D43)</f>
        <v>3.9620116666666667</v>
      </c>
      <c r="N5" s="19">
        <f t="shared" si="1"/>
        <v>0.4001212641321249</v>
      </c>
      <c r="O5" s="19">
        <f t="shared" si="2"/>
        <v>0.41070199841994331</v>
      </c>
      <c r="P5" s="19">
        <f t="shared" si="7"/>
        <v>-3.5929646912535307E-2</v>
      </c>
      <c r="Q5" s="19">
        <f t="shared" si="8"/>
        <v>3.1829404877545606</v>
      </c>
      <c r="R5" s="28">
        <v>6.1702738537336166E-32</v>
      </c>
      <c r="S5" s="28">
        <f t="shared" si="9"/>
        <v>4.7819622366435531E-31</v>
      </c>
      <c r="T5" s="32">
        <f t="shared" si="10"/>
        <v>-31.20969556035476</v>
      </c>
      <c r="U5" s="32">
        <f t="shared" si="11"/>
        <v>-241.8751405927494</v>
      </c>
      <c r="V5" s="18">
        <f>AVERAGE(E44:E49)</f>
        <v>3.9616699999999994</v>
      </c>
      <c r="W5" s="19">
        <f t="shared" si="3"/>
        <v>0.3957257068612211</v>
      </c>
      <c r="X5" s="19">
        <f t="shared" si="12"/>
        <v>0.38514497257340269</v>
      </c>
      <c r="Y5" s="19">
        <f t="shared" si="13"/>
        <v>-1.037262106599468E-2</v>
      </c>
      <c r="Z5" s="19">
        <f t="shared" si="14"/>
        <v>2.9848735374438706</v>
      </c>
      <c r="AA5" s="28">
        <v>9.459753433105106E-32</v>
      </c>
      <c r="AB5" s="28">
        <f t="shared" si="15"/>
        <v>7.3313089106564571E-31</v>
      </c>
      <c r="AC5" s="32">
        <f t="shared" si="16"/>
        <v>-31.024120183263896</v>
      </c>
      <c r="AD5" s="34">
        <f t="shared" si="17"/>
        <v>-240.4369314202952</v>
      </c>
      <c r="AE5" s="4">
        <v>114.5</v>
      </c>
      <c r="AF5" s="5">
        <v>820</v>
      </c>
    </row>
    <row r="6" spans="1:34" x14ac:dyDescent="0.25">
      <c r="A6" s="1">
        <v>273</v>
      </c>
      <c r="B6" s="1">
        <v>109</v>
      </c>
      <c r="C6" s="1">
        <v>2</v>
      </c>
      <c r="D6" s="1">
        <v>3.96217</v>
      </c>
      <c r="E6" s="1"/>
      <c r="F6" s="6">
        <f>C50</f>
        <v>21.5</v>
      </c>
      <c r="G6" s="14">
        <f t="shared" si="0"/>
        <v>797.51091703056773</v>
      </c>
      <c r="H6" s="46">
        <f t="shared" si="18"/>
        <v>11.75</v>
      </c>
      <c r="I6" s="46">
        <f t="shared" si="4"/>
        <v>3.9617783333333332</v>
      </c>
      <c r="J6" s="19">
        <f t="shared" si="5"/>
        <v>0.39450620914482259</v>
      </c>
      <c r="K6" s="19">
        <f t="shared" si="6"/>
        <v>4.6354479574516656</v>
      </c>
      <c r="L6" s="48">
        <v>0.38190193322308102</v>
      </c>
      <c r="M6" s="18">
        <f>AVERAGE(D50:D55)</f>
        <v>3.9618766666666669</v>
      </c>
      <c r="N6" s="19">
        <f t="shared" si="1"/>
        <v>0.39577127196913153</v>
      </c>
      <c r="O6" s="19">
        <f t="shared" si="2"/>
        <v>0.401861645851876</v>
      </c>
      <c r="P6" s="19">
        <f t="shared" si="7"/>
        <v>-1.9959712628794979E-2</v>
      </c>
      <c r="Q6" s="19">
        <f t="shared" si="8"/>
        <v>4.7218743387595428</v>
      </c>
      <c r="R6" s="28">
        <v>1.0479034394629862E-31</v>
      </c>
      <c r="S6" s="28">
        <f t="shared" si="9"/>
        <v>1.2312865413690088E-30</v>
      </c>
      <c r="T6" s="32">
        <f t="shared" si="10"/>
        <v>-30.97967873418478</v>
      </c>
      <c r="U6" s="32">
        <f t="shared" si="11"/>
        <v>-364.01122512667115</v>
      </c>
      <c r="V6" s="18">
        <f>AVERAGE(E50:E55)</f>
        <v>3.9616799999999999</v>
      </c>
      <c r="W6" s="19">
        <f t="shared" si="3"/>
        <v>0.39324114632051366</v>
      </c>
      <c r="X6" s="19">
        <f t="shared" si="12"/>
        <v>0.38715077243776919</v>
      </c>
      <c r="Y6" s="19">
        <f t="shared" si="13"/>
        <v>-5.2488392146881613E-3</v>
      </c>
      <c r="Z6" s="19">
        <f t="shared" si="14"/>
        <v>4.5490215761437875</v>
      </c>
      <c r="AA6" s="28">
        <v>1.3462270703365297E-31</v>
      </c>
      <c r="AB6" s="28">
        <f t="shared" si="15"/>
        <v>1.5818168076454222E-30</v>
      </c>
      <c r="AC6" s="32">
        <f t="shared" si="16"/>
        <v>-30.87088168076815</v>
      </c>
      <c r="AD6" s="34">
        <f t="shared" si="17"/>
        <v>-362.73285974902575</v>
      </c>
    </row>
    <row r="7" spans="1:34" x14ac:dyDescent="0.25">
      <c r="A7" s="1">
        <v>283</v>
      </c>
      <c r="B7" s="1">
        <v>117</v>
      </c>
      <c r="C7" s="1">
        <v>2</v>
      </c>
      <c r="D7" s="1">
        <v>3.96217</v>
      </c>
      <c r="E7" s="1"/>
      <c r="F7" s="6">
        <f>C56</f>
        <v>31.5</v>
      </c>
      <c r="G7" s="14">
        <f t="shared" si="0"/>
        <v>801.00436681222709</v>
      </c>
      <c r="H7" s="46">
        <f t="shared" si="18"/>
        <v>10</v>
      </c>
      <c r="I7" s="46">
        <f t="shared" si="4"/>
        <v>3.961875</v>
      </c>
      <c r="J7" s="19">
        <f t="shared" si="5"/>
        <v>0.39381411837640073</v>
      </c>
      <c r="K7" s="19">
        <f t="shared" si="6"/>
        <v>3.9381411837640075</v>
      </c>
      <c r="L7" s="48">
        <v>0.38721058860101798</v>
      </c>
      <c r="M7" s="18">
        <f>AVERAGE(D56:D61)</f>
        <v>3.9619700000000004</v>
      </c>
      <c r="N7" s="19">
        <f t="shared" si="1"/>
        <v>0.39503629771514254</v>
      </c>
      <c r="O7" s="19">
        <f t="shared" si="2"/>
        <v>0.40092021824594237</v>
      </c>
      <c r="P7" s="19">
        <f t="shared" si="7"/>
        <v>-1.3709629644924393E-2</v>
      </c>
      <c r="Q7" s="19">
        <f t="shared" si="8"/>
        <v>4.0092021824594237</v>
      </c>
      <c r="R7" s="28">
        <v>1.3896914629192604E-31</v>
      </c>
      <c r="S7" s="28">
        <f t="shared" si="9"/>
        <v>1.3896914629192605E-30</v>
      </c>
      <c r="T7" s="32">
        <f t="shared" si="10"/>
        <v>-30.857081610411598</v>
      </c>
      <c r="U7" s="32">
        <f t="shared" si="11"/>
        <v>-308.57081610411598</v>
      </c>
      <c r="V7" s="18">
        <f>AVERAGE(E56:E61)</f>
        <v>3.9617799999999996</v>
      </c>
      <c r="W7" s="19">
        <f t="shared" si="3"/>
        <v>0.39259193903765893</v>
      </c>
      <c r="X7" s="19">
        <f t="shared" si="12"/>
        <v>0.3867080185068591</v>
      </c>
      <c r="Y7" s="19">
        <f t="shared" si="13"/>
        <v>5.0257009415888287E-4</v>
      </c>
      <c r="Z7" s="19">
        <f t="shared" si="14"/>
        <v>3.8670801850685912</v>
      </c>
      <c r="AA7" s="28">
        <v>1.7718515717752443E-31</v>
      </c>
      <c r="AB7" s="28">
        <f t="shared" si="15"/>
        <v>1.7718515717752444E-30</v>
      </c>
      <c r="AC7" s="32">
        <f t="shared" si="16"/>
        <v>-30.751572661827563</v>
      </c>
      <c r="AD7" s="34">
        <f t="shared" si="17"/>
        <v>-307.51572661827561</v>
      </c>
      <c r="AE7" t="s">
        <v>12</v>
      </c>
      <c r="AF7" s="7" t="s">
        <v>13</v>
      </c>
      <c r="AG7" s="7"/>
    </row>
    <row r="8" spans="1:34" x14ac:dyDescent="0.25">
      <c r="A8" s="1">
        <v>152</v>
      </c>
      <c r="B8" s="1">
        <v>4</v>
      </c>
      <c r="C8" s="1">
        <v>2</v>
      </c>
      <c r="D8" s="1"/>
      <c r="E8" s="1">
        <v>3.96149</v>
      </c>
      <c r="F8" s="6">
        <f>C62</f>
        <v>41.5</v>
      </c>
      <c r="G8" s="14">
        <f t="shared" si="0"/>
        <v>804.49781659388645</v>
      </c>
      <c r="H8" s="46">
        <f t="shared" si="18"/>
        <v>10</v>
      </c>
      <c r="I8" s="46">
        <f t="shared" si="4"/>
        <v>3.9620216666666668</v>
      </c>
      <c r="J8" s="19">
        <f t="shared" si="5"/>
        <v>0.39376527989152593</v>
      </c>
      <c r="K8" s="19">
        <f t="shared" si="6"/>
        <v>3.9376527989152592</v>
      </c>
      <c r="L8" s="48">
        <v>0.39256091909726398</v>
      </c>
      <c r="M8" s="18">
        <f>AVERAGE(D62:D67)</f>
        <v>3.9620866666666665</v>
      </c>
      <c r="N8" s="19">
        <f t="shared" si="1"/>
        <v>0.39460150786013198</v>
      </c>
      <c r="O8" s="19">
        <f t="shared" si="2"/>
        <v>0.39862734822327905</v>
      </c>
      <c r="P8" s="19">
        <f t="shared" si="7"/>
        <v>-6.0664291260150716E-3</v>
      </c>
      <c r="Q8" s="19">
        <f t="shared" si="8"/>
        <v>3.9862734822327903</v>
      </c>
      <c r="R8" s="28">
        <v>1.8706724754759215E-31</v>
      </c>
      <c r="S8" s="28">
        <f t="shared" si="9"/>
        <v>1.8706724754759217E-30</v>
      </c>
      <c r="T8" s="32">
        <f t="shared" si="10"/>
        <v>-30.728002243790698</v>
      </c>
      <c r="U8" s="32">
        <f t="shared" si="11"/>
        <v>-307.28002243790695</v>
      </c>
      <c r="V8" s="18">
        <f>AVERAGE(E62:E67)</f>
        <v>3.961956666666667</v>
      </c>
      <c r="W8" s="19">
        <f t="shared" si="3"/>
        <v>0.3929290519229196</v>
      </c>
      <c r="X8" s="19">
        <f t="shared" si="12"/>
        <v>0.38890321155977281</v>
      </c>
      <c r="Y8" s="19">
        <f t="shared" si="13"/>
        <v>3.6577075374911727E-3</v>
      </c>
      <c r="Z8" s="19">
        <f t="shared" si="14"/>
        <v>3.8890321155977281</v>
      </c>
      <c r="AA8" s="28">
        <v>2.2090282621891282E-31</v>
      </c>
      <c r="AB8" s="28">
        <f t="shared" si="15"/>
        <v>2.2090282621891283E-30</v>
      </c>
      <c r="AC8" s="32">
        <f t="shared" si="16"/>
        <v>-30.655798727752707</v>
      </c>
      <c r="AD8" s="34">
        <f t="shared" si="17"/>
        <v>-306.55798727752705</v>
      </c>
      <c r="AE8" t="s">
        <v>14</v>
      </c>
      <c r="AF8" s="5">
        <v>3.8849999999999998</v>
      </c>
      <c r="AG8" s="8"/>
    </row>
    <row r="9" spans="1:34" x14ac:dyDescent="0.25">
      <c r="A9" s="1">
        <v>162</v>
      </c>
      <c r="B9" s="1">
        <v>12</v>
      </c>
      <c r="C9" s="1">
        <v>2</v>
      </c>
      <c r="D9" s="1"/>
      <c r="E9" s="1">
        <v>3.9617399999999998</v>
      </c>
      <c r="F9" s="6">
        <f>C68</f>
        <v>51.5</v>
      </c>
      <c r="G9" s="14">
        <f t="shared" si="0"/>
        <v>807.99126637554582</v>
      </c>
      <c r="H9" s="46">
        <f t="shared" si="18"/>
        <v>10</v>
      </c>
      <c r="I9" s="46">
        <f t="shared" si="4"/>
        <v>3.9621733333333333</v>
      </c>
      <c r="J9" s="19">
        <f t="shared" si="5"/>
        <v>0.39378076663500278</v>
      </c>
      <c r="K9" s="19">
        <f t="shared" si="6"/>
        <v>3.9378076663500279</v>
      </c>
      <c r="L9" s="48">
        <v>0.39791774385629902</v>
      </c>
      <c r="M9" s="18">
        <f>AVERAGE(D68:D73)</f>
        <v>3.9622133333333331</v>
      </c>
      <c r="N9" s="19">
        <f t="shared" si="1"/>
        <v>0.39429536846183705</v>
      </c>
      <c r="O9" s="19">
        <f t="shared" si="2"/>
        <v>0.39677280868530979</v>
      </c>
      <c r="P9" s="19">
        <f t="shared" si="7"/>
        <v>1.1449351709892364E-3</v>
      </c>
      <c r="Q9" s="19">
        <f t="shared" si="8"/>
        <v>3.9677280868530977</v>
      </c>
      <c r="R9" s="28">
        <v>2.4945675701270369E-31</v>
      </c>
      <c r="S9" s="28">
        <f t="shared" si="9"/>
        <v>2.4945675701270368E-30</v>
      </c>
      <c r="T9" s="32">
        <f t="shared" si="10"/>
        <v>-30.603004727869969</v>
      </c>
      <c r="U9" s="32">
        <f t="shared" si="11"/>
        <v>-306.03004727869967</v>
      </c>
      <c r="V9" s="18">
        <f>AVERAGE(E68:E73)</f>
        <v>3.9621333333333335</v>
      </c>
      <c r="W9" s="19">
        <f t="shared" si="3"/>
        <v>0.39326616480816878</v>
      </c>
      <c r="X9" s="19">
        <f t="shared" si="12"/>
        <v>0.39078872458469577</v>
      </c>
      <c r="Y9" s="19">
        <f t="shared" si="13"/>
        <v>7.1290192716032541E-3</v>
      </c>
      <c r="Z9" s="19">
        <f t="shared" si="14"/>
        <v>3.9078872458469576</v>
      </c>
      <c r="AA9" s="28">
        <v>2.7632635773831557E-31</v>
      </c>
      <c r="AB9" s="28">
        <f t="shared" si="15"/>
        <v>2.7632635773831556E-30</v>
      </c>
      <c r="AC9" s="32">
        <f t="shared" si="16"/>
        <v>-30.55857768738047</v>
      </c>
      <c r="AD9" s="34">
        <f t="shared" si="17"/>
        <v>-305.58577687380472</v>
      </c>
      <c r="AE9" t="s">
        <v>15</v>
      </c>
      <c r="AF9" s="5">
        <v>4.3069999999999999E-5</v>
      </c>
      <c r="AG9" s="9"/>
    </row>
    <row r="10" spans="1:34" x14ac:dyDescent="0.25">
      <c r="A10" s="1">
        <v>172</v>
      </c>
      <c r="B10" s="1">
        <v>20</v>
      </c>
      <c r="C10" s="1">
        <v>2</v>
      </c>
      <c r="D10" s="1"/>
      <c r="E10" s="1">
        <v>3.9617800000000001</v>
      </c>
      <c r="F10" s="6">
        <f>C74</f>
        <v>61.5</v>
      </c>
      <c r="G10" s="14">
        <f t="shared" si="0"/>
        <v>810.74235807860259</v>
      </c>
      <c r="H10" s="46">
        <f t="shared" si="18"/>
        <v>10</v>
      </c>
      <c r="I10" s="46">
        <f t="shared" si="4"/>
        <v>3.9623083333333331</v>
      </c>
      <c r="J10" s="19">
        <f t="shared" si="5"/>
        <v>0.39399317471874301</v>
      </c>
      <c r="K10" s="19">
        <f t="shared" si="6"/>
        <v>3.9399317471874302</v>
      </c>
      <c r="L10" s="48">
        <v>0.402151034373609</v>
      </c>
      <c r="M10" s="18">
        <f>AVERAGE(D74:D79)</f>
        <v>3.9623666666666666</v>
      </c>
      <c r="N10" s="19">
        <f t="shared" si="1"/>
        <v>0.39474363571621496</v>
      </c>
      <c r="O10" s="19">
        <f t="shared" si="2"/>
        <v>0.39835656937547276</v>
      </c>
      <c r="P10" s="19">
        <f t="shared" si="7"/>
        <v>3.7944649981362377E-3</v>
      </c>
      <c r="Q10" s="19">
        <f t="shared" si="8"/>
        <v>3.9835656937547275</v>
      </c>
      <c r="R10" s="28">
        <v>2.9634035514766822E-31</v>
      </c>
      <c r="S10" s="28">
        <f t="shared" si="9"/>
        <v>2.9634035514766823E-30</v>
      </c>
      <c r="T10" s="32">
        <f t="shared" si="10"/>
        <v>-30.52820920297637</v>
      </c>
      <c r="U10" s="32">
        <f t="shared" si="11"/>
        <v>-305.2820920297637</v>
      </c>
      <c r="V10" s="18">
        <f>AVERAGE(E74:E79)</f>
        <v>3.9622499999999996</v>
      </c>
      <c r="W10" s="19">
        <f t="shared" si="3"/>
        <v>0.39324271372127106</v>
      </c>
      <c r="X10" s="19">
        <f t="shared" si="12"/>
        <v>0.38962978006201326</v>
      </c>
      <c r="Y10" s="19">
        <f t="shared" si="13"/>
        <v>1.2521254311595731E-2</v>
      </c>
      <c r="Z10" s="19">
        <f t="shared" si="14"/>
        <v>3.8962978006201325</v>
      </c>
      <c r="AA10" s="28">
        <v>3.4395892403386756E-31</v>
      </c>
      <c r="AB10" s="28">
        <f t="shared" si="15"/>
        <v>3.4395892403386756E-30</v>
      </c>
      <c r="AC10" s="32">
        <f t="shared" si="16"/>
        <v>-30.463493418273146</v>
      </c>
      <c r="AD10" s="34">
        <f t="shared" si="17"/>
        <v>-304.63493418273146</v>
      </c>
      <c r="AE10" t="s">
        <v>16</v>
      </c>
      <c r="AF10" s="5">
        <v>7.7729999999999994E-2</v>
      </c>
      <c r="AG10" s="9"/>
    </row>
    <row r="11" spans="1:34" x14ac:dyDescent="0.25">
      <c r="A11" s="1">
        <v>260</v>
      </c>
      <c r="B11" s="1">
        <v>100</v>
      </c>
      <c r="C11" s="1">
        <v>2</v>
      </c>
      <c r="D11" s="1"/>
      <c r="E11" s="1">
        <v>3.9618600000000002</v>
      </c>
      <c r="F11" s="6">
        <f>C80</f>
        <v>71.5</v>
      </c>
      <c r="G11" s="14">
        <f t="shared" si="0"/>
        <v>812.48908296943227</v>
      </c>
      <c r="H11" s="46">
        <f t="shared" si="18"/>
        <v>10</v>
      </c>
      <c r="I11" s="46">
        <f t="shared" si="4"/>
        <v>3.9625133333333333</v>
      </c>
      <c r="J11" s="19">
        <f t="shared" si="5"/>
        <v>0.39566265315631138</v>
      </c>
      <c r="K11" s="19">
        <f t="shared" si="6"/>
        <v>3.9566265315631139</v>
      </c>
      <c r="L11" s="48">
        <v>0.40484944941416301</v>
      </c>
      <c r="M11" s="18">
        <f>AVERAGE(D80:D85)</f>
        <v>3.9625833333333333</v>
      </c>
      <c r="N11" s="19">
        <f t="shared" si="1"/>
        <v>0.39656320635327558</v>
      </c>
      <c r="O11" s="19">
        <f t="shared" si="2"/>
        <v>0.40089872674437382</v>
      </c>
      <c r="P11" s="19">
        <f t="shared" si="7"/>
        <v>3.9507226697891862E-3</v>
      </c>
      <c r="Q11" s="19">
        <f t="shared" si="8"/>
        <v>4.0089872674437386</v>
      </c>
      <c r="R11" s="28">
        <v>3.1739590905960638E-31</v>
      </c>
      <c r="S11" s="28">
        <f t="shared" si="9"/>
        <v>3.173959090596064E-30</v>
      </c>
      <c r="T11" s="32">
        <f t="shared" si="10"/>
        <v>-30.498398675200228</v>
      </c>
      <c r="U11" s="32">
        <f t="shared" si="11"/>
        <v>-304.98398675200229</v>
      </c>
      <c r="V11" s="18">
        <f>AVERAGE(E80:E85)</f>
        <v>3.9624433333333333</v>
      </c>
      <c r="W11" s="19">
        <f t="shared" si="3"/>
        <v>0.39476209995934747</v>
      </c>
      <c r="X11" s="19">
        <f t="shared" si="12"/>
        <v>0.39042657956824894</v>
      </c>
      <c r="Y11" s="19">
        <f t="shared" si="13"/>
        <v>1.4422869845914066E-2</v>
      </c>
      <c r="Z11" s="19">
        <f t="shared" si="14"/>
        <v>3.9042657956824893</v>
      </c>
      <c r="AA11" s="28">
        <v>3.7892527933823006E-31</v>
      </c>
      <c r="AB11" s="28">
        <f t="shared" si="15"/>
        <v>3.7892527933823007E-30</v>
      </c>
      <c r="AC11" s="32">
        <f t="shared" si="16"/>
        <v>-30.421446420560638</v>
      </c>
      <c r="AD11" s="34">
        <f t="shared" si="17"/>
        <v>-304.21446420560636</v>
      </c>
    </row>
    <row r="12" spans="1:34" x14ac:dyDescent="0.25">
      <c r="A12" s="1">
        <v>270</v>
      </c>
      <c r="B12" s="1">
        <v>108</v>
      </c>
      <c r="C12" s="1">
        <v>2</v>
      </c>
      <c r="D12" s="1"/>
      <c r="E12" s="1">
        <v>3.9618099999999998</v>
      </c>
      <c r="F12" s="6">
        <f>C86</f>
        <v>81.5</v>
      </c>
      <c r="G12" s="14">
        <f t="shared" si="0"/>
        <v>814.23580786026196</v>
      </c>
      <c r="H12" s="46">
        <f t="shared" si="18"/>
        <v>10</v>
      </c>
      <c r="I12" s="46">
        <f t="shared" si="4"/>
        <v>3.9627850000000002</v>
      </c>
      <c r="J12" s="19">
        <f t="shared" si="5"/>
        <v>0.39818980130527121</v>
      </c>
      <c r="K12" s="19">
        <f t="shared" si="6"/>
        <v>3.981898013052712</v>
      </c>
      <c r="L12" s="48">
        <v>0.40755067305019699</v>
      </c>
      <c r="M12" s="18">
        <f>AVERAGE(D86:D91)</f>
        <v>3.9628566666666667</v>
      </c>
      <c r="N12" s="19">
        <f t="shared" si="1"/>
        <v>0.39911179624502024</v>
      </c>
      <c r="O12" s="19">
        <f t="shared" si="2"/>
        <v>0.40355054331209778</v>
      </c>
      <c r="P12" s="19">
        <f t="shared" si="7"/>
        <v>4.0001297380992118E-3</v>
      </c>
      <c r="Q12" s="19">
        <f t="shared" si="8"/>
        <v>4.0355054331209779</v>
      </c>
      <c r="R12" s="28">
        <v>3.3671883631427118E-31</v>
      </c>
      <c r="S12" s="28">
        <f t="shared" si="9"/>
        <v>3.3671883631427117E-30</v>
      </c>
      <c r="T12" s="32">
        <f t="shared" si="10"/>
        <v>-30.47273258816038</v>
      </c>
      <c r="U12" s="32">
        <f t="shared" si="11"/>
        <v>-304.7273258816038</v>
      </c>
      <c r="V12" s="18">
        <f>AVERAGE(E86:E91)</f>
        <v>3.9627133333333333</v>
      </c>
      <c r="W12" s="19">
        <f t="shared" si="3"/>
        <v>0.39726780636552217</v>
      </c>
      <c r="X12" s="19">
        <f t="shared" si="12"/>
        <v>0.39282905929844464</v>
      </c>
      <c r="Y12" s="19">
        <f t="shared" si="13"/>
        <v>1.4721613751752349E-2</v>
      </c>
      <c r="Z12" s="19">
        <f t="shared" si="14"/>
        <v>3.9282905929844465</v>
      </c>
      <c r="AA12" s="28">
        <v>4.0269227746054732E-31</v>
      </c>
      <c r="AB12" s="28">
        <f t="shared" si="15"/>
        <v>4.0269227746054734E-30</v>
      </c>
      <c r="AC12" s="32">
        <f t="shared" si="16"/>
        <v>-30.395026698896242</v>
      </c>
      <c r="AD12" s="34">
        <f t="shared" si="17"/>
        <v>-303.95026698896243</v>
      </c>
      <c r="AE12" t="s">
        <v>17</v>
      </c>
      <c r="AF12" s="7" t="s">
        <v>13</v>
      </c>
      <c r="AG12" s="7"/>
      <c r="AH12" s="7"/>
    </row>
    <row r="13" spans="1:34" x14ac:dyDescent="0.25">
      <c r="A13" s="1">
        <v>280</v>
      </c>
      <c r="B13" s="1">
        <v>116</v>
      </c>
      <c r="C13" s="1">
        <v>2</v>
      </c>
      <c r="D13" s="1"/>
      <c r="E13" s="1">
        <v>3.9617800000000001</v>
      </c>
      <c r="F13" s="6">
        <f>C92</f>
        <v>91.5</v>
      </c>
      <c r="G13" s="14">
        <f t="shared" si="0"/>
        <v>815.98253275109175</v>
      </c>
      <c r="H13" s="46">
        <f t="shared" si="18"/>
        <v>12.5</v>
      </c>
      <c r="I13" s="46">
        <f t="shared" si="4"/>
        <v>3.9630866666666664</v>
      </c>
      <c r="J13" s="19">
        <f t="shared" si="5"/>
        <v>0.40110290082435796</v>
      </c>
      <c r="K13" s="19">
        <f t="shared" si="6"/>
        <v>5.0137862603044745</v>
      </c>
      <c r="L13" s="48">
        <v>0.41023866977380802</v>
      </c>
      <c r="M13" s="18">
        <f>AVERAGE(D92:D97)</f>
        <v>3.9631333333333334</v>
      </c>
      <c r="N13" s="19">
        <f t="shared" si="1"/>
        <v>0.40170326962233494</v>
      </c>
      <c r="O13" s="19">
        <f t="shared" si="2"/>
        <v>0.40459361654973841</v>
      </c>
      <c r="P13" s="19">
        <f t="shared" si="7"/>
        <v>5.6450532240696072E-3</v>
      </c>
      <c r="Q13" s="19">
        <f t="shared" si="8"/>
        <v>5.05742020687173</v>
      </c>
      <c r="R13" s="28">
        <v>3.6553431092830815E-31</v>
      </c>
      <c r="S13" s="28">
        <f t="shared" si="9"/>
        <v>4.5691788866038517E-30</v>
      </c>
      <c r="T13" s="32">
        <f t="shared" si="10"/>
        <v>-30.437071851681587</v>
      </c>
      <c r="U13" s="32">
        <f t="shared" si="11"/>
        <v>-380.46339814601981</v>
      </c>
      <c r="V13" s="18">
        <f>AVERAGE(E92:E97)</f>
        <v>3.9630399999999999</v>
      </c>
      <c r="W13" s="19">
        <f t="shared" si="3"/>
        <v>0.40050253202638098</v>
      </c>
      <c r="X13" s="19">
        <f t="shared" si="12"/>
        <v>0.3976121850989775</v>
      </c>
      <c r="Y13" s="19">
        <f t="shared" si="13"/>
        <v>1.2626484674830518E-2</v>
      </c>
      <c r="Z13" s="19">
        <f t="shared" si="14"/>
        <v>4.970152313737219</v>
      </c>
      <c r="AA13" s="28">
        <v>4.0995241271071086E-31</v>
      </c>
      <c r="AB13" s="28">
        <f t="shared" si="15"/>
        <v>5.124405158883886E-30</v>
      </c>
      <c r="AC13" s="32">
        <f t="shared" si="16"/>
        <v>-30.387266553271992</v>
      </c>
      <c r="AD13" s="34">
        <f t="shared" si="17"/>
        <v>-379.84083191589991</v>
      </c>
      <c r="AE13" s="10" t="s">
        <v>18</v>
      </c>
      <c r="AF13" s="5">
        <v>-99.5</v>
      </c>
      <c r="AG13" s="7"/>
      <c r="AH13" s="7"/>
    </row>
    <row r="14" spans="1:34" x14ac:dyDescent="0.25">
      <c r="A14" s="1">
        <v>156</v>
      </c>
      <c r="B14" s="1">
        <v>6</v>
      </c>
      <c r="C14" s="1">
        <v>4</v>
      </c>
      <c r="D14" s="1">
        <v>3.9620799999999998</v>
      </c>
      <c r="E14" s="1"/>
      <c r="F14" s="6">
        <f>C98</f>
        <v>106.5</v>
      </c>
      <c r="G14" s="14">
        <f t="shared" si="0"/>
        <v>818.60262008733628</v>
      </c>
      <c r="H14" s="46">
        <f t="shared" si="18"/>
        <v>8.5</v>
      </c>
      <c r="I14" s="46">
        <f t="shared" si="4"/>
        <v>3.9633799999999999</v>
      </c>
      <c r="J14" s="19">
        <f t="shared" si="5"/>
        <v>0.40342486366703662</v>
      </c>
      <c r="K14" s="19">
        <f t="shared" si="6"/>
        <v>3.4291113411698113</v>
      </c>
      <c r="L14" s="48">
        <v>0.414289007217439</v>
      </c>
      <c r="M14" s="18">
        <f>AVERAGE(D98:D103)</f>
        <v>3.9634766666666668</v>
      </c>
      <c r="N14" s="19">
        <f t="shared" si="1"/>
        <v>0.40466848474855782</v>
      </c>
      <c r="O14" s="19">
        <f t="shared" si="2"/>
        <v>0.41065563195530913</v>
      </c>
      <c r="P14" s="19">
        <f t="shared" si="7"/>
        <v>3.6333752621298676E-3</v>
      </c>
      <c r="Q14" s="19">
        <f t="shared" si="8"/>
        <v>3.4905728716201274</v>
      </c>
      <c r="R14" s="28">
        <v>3.9211670825356033E-31</v>
      </c>
      <c r="S14" s="28">
        <f t="shared" si="9"/>
        <v>3.3329920201552628E-30</v>
      </c>
      <c r="T14" s="32">
        <f t="shared" si="10"/>
        <v>-30.406584651839747</v>
      </c>
      <c r="U14" s="32">
        <f t="shared" si="11"/>
        <v>-258.45596954063785</v>
      </c>
      <c r="V14" s="18">
        <f>AVERAGE(E98:E103)</f>
        <v>3.9632833333333335</v>
      </c>
      <c r="W14" s="19">
        <f t="shared" si="3"/>
        <v>0.40218124258551569</v>
      </c>
      <c r="X14" s="19">
        <f t="shared" si="12"/>
        <v>0.3961940953787641</v>
      </c>
      <c r="Y14" s="19">
        <f t="shared" si="13"/>
        <v>1.8094911838674899E-2</v>
      </c>
      <c r="Z14" s="19">
        <f t="shared" si="14"/>
        <v>3.3676498107194948</v>
      </c>
      <c r="AA14" s="28">
        <v>4.9581254473191976E-31</v>
      </c>
      <c r="AB14" s="28">
        <f t="shared" si="15"/>
        <v>4.2144066302213183E-30</v>
      </c>
      <c r="AC14" s="32">
        <f t="shared" si="16"/>
        <v>-30.30468248918795</v>
      </c>
      <c r="AD14" s="34">
        <f t="shared" si="17"/>
        <v>-257.5898011580976</v>
      </c>
      <c r="AE14" s="10" t="s">
        <v>19</v>
      </c>
      <c r="AF14" s="5">
        <v>-50.1</v>
      </c>
      <c r="AG14" s="7"/>
      <c r="AH14" s="7"/>
    </row>
    <row r="15" spans="1:34" x14ac:dyDescent="0.25">
      <c r="A15" s="1">
        <v>166</v>
      </c>
      <c r="B15" s="1">
        <v>14</v>
      </c>
      <c r="C15" s="1">
        <v>4</v>
      </c>
      <c r="D15" s="1">
        <v>3.9620799999999998</v>
      </c>
      <c r="E15" s="1"/>
      <c r="F15" s="6">
        <f>C104</f>
        <v>108.5</v>
      </c>
      <c r="G15" s="14">
        <f t="shared" si="0"/>
        <v>818.95196506550224</v>
      </c>
      <c r="H15" s="46">
        <f t="shared" si="18"/>
        <v>2</v>
      </c>
      <c r="I15" s="46">
        <f t="shared" si="4"/>
        <v>3.9633800000000003</v>
      </c>
      <c r="J15" s="19">
        <f t="shared" si="5"/>
        <v>0.40323129248204542</v>
      </c>
      <c r="K15" s="19">
        <f t="shared" si="6"/>
        <v>0.80646258496409085</v>
      </c>
      <c r="L15" s="48">
        <v>0.41483025796533901</v>
      </c>
      <c r="M15" s="18">
        <f>AVERAGE(D104:D109)</f>
        <v>3.9634566666666671</v>
      </c>
      <c r="N15" s="19">
        <f t="shared" si="1"/>
        <v>0.40421761265014944</v>
      </c>
      <c r="O15" s="19">
        <f t="shared" si="2"/>
        <v>0.40896603974516449</v>
      </c>
      <c r="P15" s="19">
        <f t="shared" si="7"/>
        <v>5.8642182201745219E-3</v>
      </c>
      <c r="Q15" s="19">
        <f t="shared" si="8"/>
        <v>0.81793207949032898</v>
      </c>
      <c r="R15" s="28">
        <v>4.1373584781612163E-31</v>
      </c>
      <c r="S15" s="28">
        <f t="shared" si="9"/>
        <v>8.2747169563224326E-31</v>
      </c>
      <c r="T15" s="32">
        <f t="shared" si="10"/>
        <v>-30.383276848371469</v>
      </c>
      <c r="U15" s="32">
        <f t="shared" si="11"/>
        <v>-60.766553696742939</v>
      </c>
      <c r="V15" s="18">
        <f>AVERAGE(E104:E109)</f>
        <v>3.9633033333333336</v>
      </c>
      <c r="W15" s="19">
        <f t="shared" si="3"/>
        <v>0.40224497231394141</v>
      </c>
      <c r="X15" s="19">
        <f t="shared" si="12"/>
        <v>0.39749654521892636</v>
      </c>
      <c r="Y15" s="19">
        <f t="shared" si="13"/>
        <v>1.7333712746412655E-2</v>
      </c>
      <c r="Z15" s="19">
        <f t="shared" si="14"/>
        <v>0.79499309043785271</v>
      </c>
      <c r="AA15" s="28">
        <v>4.9844954441008276E-31</v>
      </c>
      <c r="AB15" s="28">
        <f t="shared" si="15"/>
        <v>9.9689908882016552E-31</v>
      </c>
      <c r="AC15" s="32">
        <f t="shared" si="16"/>
        <v>-30.302378796616711</v>
      </c>
      <c r="AD15" s="34">
        <f t="shared" si="17"/>
        <v>-60.604757593233423</v>
      </c>
      <c r="AE15" s="10" t="s">
        <v>20</v>
      </c>
      <c r="AF15" s="5">
        <v>128.19999999999999</v>
      </c>
      <c r="AG15" s="7"/>
      <c r="AH15" s="7"/>
    </row>
    <row r="16" spans="1:34" x14ac:dyDescent="0.25">
      <c r="A16" s="1">
        <v>176</v>
      </c>
      <c r="B16" s="1">
        <v>22</v>
      </c>
      <c r="C16" s="1">
        <v>4</v>
      </c>
      <c r="D16" s="1">
        <v>3.9621</v>
      </c>
      <c r="E16" s="1"/>
      <c r="F16" s="6">
        <f>C110</f>
        <v>110.5</v>
      </c>
      <c r="G16" s="14">
        <f t="shared" si="0"/>
        <v>819.30131004366808</v>
      </c>
      <c r="H16" s="46">
        <f t="shared" si="18"/>
        <v>2</v>
      </c>
      <c r="I16" s="46">
        <f t="shared" si="4"/>
        <v>3.9634616666666664</v>
      </c>
      <c r="J16" s="19">
        <f t="shared" si="5"/>
        <v>0.4040883666935044</v>
      </c>
      <c r="K16" s="19">
        <f t="shared" si="6"/>
        <v>0.80817673338700879</v>
      </c>
      <c r="L16" s="48">
        <v>0.41537153536586602</v>
      </c>
      <c r="M16" s="18">
        <f>AVERAGE(D110:D115)</f>
        <v>3.9635666666666669</v>
      </c>
      <c r="N16" s="19">
        <f t="shared" si="1"/>
        <v>0.40543919648895332</v>
      </c>
      <c r="O16" s="19">
        <f t="shared" si="2"/>
        <v>0.4119424770756146</v>
      </c>
      <c r="P16" s="19">
        <f t="shared" si="7"/>
        <v>3.4290582902514188E-3</v>
      </c>
      <c r="Q16" s="19">
        <f t="shared" si="8"/>
        <v>0.8238849541512292</v>
      </c>
      <c r="R16" s="28">
        <v>4.0158157653281444E-31</v>
      </c>
      <c r="S16" s="28">
        <f t="shared" si="9"/>
        <v>8.0316315306562887E-31</v>
      </c>
      <c r="T16" s="32">
        <f t="shared" si="10"/>
        <v>-30.396226219652057</v>
      </c>
      <c r="U16" s="32">
        <f t="shared" si="11"/>
        <v>-60.792452439304114</v>
      </c>
      <c r="V16" s="18">
        <f>AVERAGE(E110:E115)</f>
        <v>3.9633566666666664</v>
      </c>
      <c r="W16" s="19">
        <f t="shared" si="3"/>
        <v>0.40273753689805547</v>
      </c>
      <c r="X16" s="19">
        <f t="shared" si="12"/>
        <v>0.3962342563113942</v>
      </c>
      <c r="Y16" s="19">
        <f t="shared" si="13"/>
        <v>1.9137279054471823E-2</v>
      </c>
      <c r="Z16" s="19">
        <f t="shared" si="14"/>
        <v>0.79246851262278839</v>
      </c>
      <c r="AA16" s="28">
        <v>5.1769234833754138E-31</v>
      </c>
      <c r="AB16" s="28">
        <f t="shared" si="15"/>
        <v>1.0353846966750828E-30</v>
      </c>
      <c r="AC16" s="32">
        <f t="shared" si="16"/>
        <v>-30.285928253985386</v>
      </c>
      <c r="AD16" s="34">
        <f t="shared" si="17"/>
        <v>-60.571856507970772</v>
      </c>
      <c r="AE16" s="10" t="s">
        <v>21</v>
      </c>
      <c r="AF16" s="5">
        <v>-21</v>
      </c>
      <c r="AG16" s="7"/>
      <c r="AH16" s="7"/>
    </row>
    <row r="17" spans="1:30" ht="15.75" thickBot="1" x14ac:dyDescent="0.3">
      <c r="A17" s="1">
        <v>274</v>
      </c>
      <c r="B17" s="1">
        <v>110</v>
      </c>
      <c r="C17" s="1">
        <v>4</v>
      </c>
      <c r="D17" s="1">
        <v>3.9621200000000001</v>
      </c>
      <c r="E17" s="1"/>
      <c r="F17" s="15">
        <f>C116</f>
        <v>112.5</v>
      </c>
      <c r="G17" s="16">
        <f t="shared" si="0"/>
        <v>819.65065502183404</v>
      </c>
      <c r="H17" s="47">
        <v>3</v>
      </c>
      <c r="I17" s="46">
        <f t="shared" si="4"/>
        <v>3.9635050000000005</v>
      </c>
      <c r="J17" s="19">
        <f t="shared" si="5"/>
        <v>0.40445228082091972</v>
      </c>
      <c r="K17" s="19">
        <f t="shared" si="6"/>
        <v>1.2133568424627592</v>
      </c>
      <c r="L17" s="49">
        <v>0.415912834802042</v>
      </c>
      <c r="M17" s="20">
        <f>AVERAGE(D116:D121)</f>
        <v>3.9636700000000005</v>
      </c>
      <c r="N17" s="21">
        <f t="shared" si="1"/>
        <v>0.40657501335662283</v>
      </c>
      <c r="O17" s="19">
        <f t="shared" si="2"/>
        <v>0.41679445427850698</v>
      </c>
      <c r="P17" s="21">
        <f t="shared" si="7"/>
        <v>-8.8161947646497874E-4</v>
      </c>
      <c r="Q17" s="21">
        <f t="shared" si="8"/>
        <v>1.250383362835521</v>
      </c>
      <c r="R17" s="29">
        <v>3.8049638846224834E-31</v>
      </c>
      <c r="S17" s="29">
        <f t="shared" si="9"/>
        <v>1.1414891653867451E-30</v>
      </c>
      <c r="T17" s="33">
        <f t="shared" si="10"/>
        <v>-30.419649461044159</v>
      </c>
      <c r="U17" s="33">
        <f t="shared" si="11"/>
        <v>-91.258948383132477</v>
      </c>
      <c r="V17" s="20">
        <f>AVERAGE(E116:E121)</f>
        <v>3.9633400000000001</v>
      </c>
      <c r="W17" s="21">
        <f t="shared" si="3"/>
        <v>0.40232954828521689</v>
      </c>
      <c r="X17" s="19">
        <f t="shared" si="12"/>
        <v>0.39211010736333246</v>
      </c>
      <c r="Y17" s="21">
        <f t="shared" si="13"/>
        <v>2.3802727438709537E-2</v>
      </c>
      <c r="Z17" s="21">
        <f t="shared" si="14"/>
        <v>1.1763303220899974</v>
      </c>
      <c r="AA17" s="29">
        <v>5.6674278572781094E-31</v>
      </c>
      <c r="AB17" s="29">
        <f t="shared" si="15"/>
        <v>1.7002283571834327E-30</v>
      </c>
      <c r="AC17" s="33">
        <f t="shared" si="16"/>
        <v>-30.246613999456486</v>
      </c>
      <c r="AD17" s="39">
        <f t="shared" si="17"/>
        <v>-90.739841998369457</v>
      </c>
    </row>
    <row r="18" spans="1:30" ht="16.5" thickTop="1" thickBot="1" x14ac:dyDescent="0.3">
      <c r="A18" s="1">
        <v>264</v>
      </c>
      <c r="B18" s="1">
        <v>102</v>
      </c>
      <c r="C18" s="1">
        <v>4</v>
      </c>
      <c r="D18" s="1">
        <v>3.9621400000000002</v>
      </c>
      <c r="E18" s="1"/>
      <c r="H18" s="25">
        <f>SUM(H2:H17)</f>
        <v>114.5</v>
      </c>
      <c r="I18" s="54"/>
      <c r="J18" s="19"/>
      <c r="K18" s="19">
        <f>SUM(K2:K17)</f>
        <v>45.479571174306514</v>
      </c>
      <c r="L18" s="54"/>
      <c r="M18" s="7"/>
      <c r="N18" s="7"/>
      <c r="O18" s="7"/>
      <c r="P18" s="7"/>
      <c r="Q18" s="26">
        <f>SUM(Q2:Q17)</f>
        <v>46.231399657211881</v>
      </c>
      <c r="R18" s="27"/>
      <c r="S18" s="30">
        <f>SUM(S2:S17)</f>
        <v>2.8007277268241612E-29</v>
      </c>
      <c r="T18" s="31"/>
      <c r="U18" s="35">
        <f>SUM(U2:U17)</f>
        <v>-3513.4950402312074</v>
      </c>
      <c r="V18" s="24"/>
      <c r="W18" s="24"/>
      <c r="X18" s="24"/>
      <c r="Y18" s="24"/>
      <c r="Z18" s="26">
        <f>SUM(Z2:Z17)</f>
        <v>44.727742691401161</v>
      </c>
      <c r="AA18" s="27"/>
      <c r="AB18" s="30">
        <f>SUM(AB2:AB17)</f>
        <v>3.3963708919771445E-29</v>
      </c>
      <c r="AC18" s="31"/>
      <c r="AD18" s="35">
        <f>SUM(AD2:AD17)</f>
        <v>-3502.5650151070849</v>
      </c>
    </row>
    <row r="19" spans="1:30" ht="15.75" thickTop="1" x14ac:dyDescent="0.25">
      <c r="A19" s="1">
        <v>284</v>
      </c>
      <c r="B19" s="1">
        <v>118</v>
      </c>
      <c r="C19" s="1">
        <v>4</v>
      </c>
      <c r="D19" s="1">
        <v>3.9621599999999999</v>
      </c>
      <c r="E19" s="1"/>
      <c r="G19" s="12" t="s">
        <v>23</v>
      </c>
      <c r="H19" s="22">
        <f>AVERAGE(Q19,Z19)</f>
        <v>0.39720149497210933</v>
      </c>
      <c r="I19" s="22"/>
      <c r="J19" s="19"/>
      <c r="K19" s="19"/>
      <c r="L19" s="22"/>
      <c r="M19" s="22"/>
      <c r="P19" s="23" t="s">
        <v>8</v>
      </c>
      <c r="Q19" s="17">
        <f>Q18/$H$18</f>
        <v>0.40376768259573698</v>
      </c>
      <c r="R19" s="37" t="s">
        <v>27</v>
      </c>
      <c r="S19" s="28">
        <f>S18/$H$18</f>
        <v>2.4460504164403154E-31</v>
      </c>
      <c r="T19" s="41" t="s">
        <v>36</v>
      </c>
      <c r="U19" s="32">
        <f>U18/$H$18</f>
        <v>-30.685546202892642</v>
      </c>
      <c r="V19" s="22"/>
      <c r="Y19" s="23" t="s">
        <v>9</v>
      </c>
      <c r="Z19" s="17">
        <f>Z18/$H$18</f>
        <v>0.39063530734848173</v>
      </c>
      <c r="AA19" s="37" t="s">
        <v>27</v>
      </c>
      <c r="AB19" s="28">
        <f>AB18/$H$18</f>
        <v>2.9662627877529644E-31</v>
      </c>
      <c r="AC19" s="41" t="s">
        <v>36</v>
      </c>
      <c r="AD19" s="32">
        <f>AD18/$H$18</f>
        <v>-30.590087468184148</v>
      </c>
    </row>
    <row r="20" spans="1:30" x14ac:dyDescent="0.25">
      <c r="A20" s="1">
        <v>151</v>
      </c>
      <c r="B20" s="1">
        <v>3</v>
      </c>
      <c r="C20" s="1">
        <v>4</v>
      </c>
      <c r="D20" s="1"/>
      <c r="E20" s="1">
        <v>3.9618000000000002</v>
      </c>
      <c r="G20" s="40" t="s">
        <v>29</v>
      </c>
      <c r="H20" s="22">
        <f>Q19-Z19</f>
        <v>1.3132375247255246E-2</v>
      </c>
      <c r="I20" s="22"/>
      <c r="J20" s="19"/>
      <c r="K20" s="19"/>
      <c r="L20" s="22"/>
      <c r="S20" s="36">
        <f>LOG(S19)</f>
        <v>-30.611534595804976</v>
      </c>
      <c r="AB20" s="36">
        <f>LOG(AB19)</f>
        <v>-30.52779037649864</v>
      </c>
    </row>
    <row r="21" spans="1:30" x14ac:dyDescent="0.25">
      <c r="A21" s="1">
        <v>161</v>
      </c>
      <c r="B21" s="1">
        <v>11</v>
      </c>
      <c r="C21" s="1">
        <v>4</v>
      </c>
      <c r="D21" s="1"/>
      <c r="E21" s="1">
        <v>3.9617300000000002</v>
      </c>
      <c r="G21" s="12" t="s">
        <v>28</v>
      </c>
      <c r="H21" s="42">
        <f>LOG(AVERAGE(S19,AB19))</f>
        <v>-30.567647074900808</v>
      </c>
      <c r="I21" s="8"/>
      <c r="J21" s="19"/>
      <c r="K21" s="19"/>
      <c r="L21" s="8"/>
    </row>
    <row r="22" spans="1:30" x14ac:dyDescent="0.25">
      <c r="A22" s="1">
        <v>171</v>
      </c>
      <c r="B22" s="1">
        <v>19</v>
      </c>
      <c r="C22" s="1">
        <v>4</v>
      </c>
      <c r="D22" s="1"/>
      <c r="E22" s="1">
        <v>3.9617499999999999</v>
      </c>
      <c r="G22" s="12" t="s">
        <v>37</v>
      </c>
      <c r="H22" s="42">
        <f>AVERAGE(U19,AD19)</f>
        <v>-30.637816835538395</v>
      </c>
      <c r="I22" s="8"/>
      <c r="J22" s="19"/>
      <c r="K22" s="19"/>
      <c r="L22" s="8"/>
    </row>
    <row r="23" spans="1:30" x14ac:dyDescent="0.25">
      <c r="A23" s="1">
        <v>259</v>
      </c>
      <c r="B23" s="1">
        <v>99</v>
      </c>
      <c r="C23" s="1">
        <v>4</v>
      </c>
      <c r="D23" s="1"/>
      <c r="E23" s="1">
        <v>3.9617300000000002</v>
      </c>
      <c r="J23" s="19"/>
      <c r="K23" s="19"/>
    </row>
    <row r="24" spans="1:30" x14ac:dyDescent="0.25">
      <c r="A24" s="1">
        <v>269</v>
      </c>
      <c r="B24" s="1">
        <v>107</v>
      </c>
      <c r="C24" s="1">
        <v>4</v>
      </c>
      <c r="D24" s="1"/>
      <c r="E24" s="1">
        <v>3.9616899999999999</v>
      </c>
      <c r="J24" s="19"/>
      <c r="K24" s="19"/>
    </row>
    <row r="25" spans="1:30" x14ac:dyDescent="0.25">
      <c r="A25" s="1">
        <v>279</v>
      </c>
      <c r="B25" s="1">
        <v>115</v>
      </c>
      <c r="C25" s="1">
        <v>4</v>
      </c>
      <c r="D25" s="1"/>
      <c r="E25" s="1">
        <v>3.9617200000000001</v>
      </c>
      <c r="J25" s="19"/>
      <c r="K25" s="19"/>
    </row>
    <row r="26" spans="1:30" x14ac:dyDescent="0.25">
      <c r="A26" s="1">
        <v>157</v>
      </c>
      <c r="B26" s="1">
        <v>7</v>
      </c>
      <c r="C26" s="1">
        <v>6</v>
      </c>
      <c r="D26" s="1">
        <v>3.96197</v>
      </c>
      <c r="E26" s="1"/>
      <c r="J26" s="19"/>
      <c r="K26" s="19"/>
    </row>
    <row r="27" spans="1:30" x14ac:dyDescent="0.25">
      <c r="A27" s="1">
        <v>167</v>
      </c>
      <c r="B27" s="1">
        <v>15</v>
      </c>
      <c r="C27" s="1">
        <v>6</v>
      </c>
      <c r="D27" s="1">
        <v>3.9619900000000001</v>
      </c>
      <c r="E27" s="1"/>
      <c r="J27" s="19"/>
      <c r="K27" s="19"/>
    </row>
    <row r="28" spans="1:30" x14ac:dyDescent="0.25">
      <c r="A28" s="1">
        <v>177</v>
      </c>
      <c r="B28" s="1">
        <v>23</v>
      </c>
      <c r="C28" s="1">
        <v>6</v>
      </c>
      <c r="D28" s="1">
        <v>3.9620000000000002</v>
      </c>
      <c r="E28" s="1"/>
      <c r="J28" s="19"/>
      <c r="K28" s="19"/>
    </row>
    <row r="29" spans="1:30" x14ac:dyDescent="0.25">
      <c r="A29" s="1">
        <v>265</v>
      </c>
      <c r="B29" s="1">
        <v>103</v>
      </c>
      <c r="C29" s="1">
        <v>6</v>
      </c>
      <c r="D29" s="1">
        <v>3.9620199999999999</v>
      </c>
      <c r="E29" s="1"/>
      <c r="J29" s="19"/>
      <c r="K29" s="19"/>
    </row>
    <row r="30" spans="1:30" x14ac:dyDescent="0.25">
      <c r="A30" s="1">
        <v>275</v>
      </c>
      <c r="B30" s="1">
        <v>111</v>
      </c>
      <c r="C30" s="1">
        <v>6</v>
      </c>
      <c r="D30" s="1">
        <v>3.9620199999999999</v>
      </c>
      <c r="E30" s="1"/>
      <c r="J30" s="19"/>
      <c r="K30" s="19"/>
    </row>
    <row r="31" spans="1:30" x14ac:dyDescent="0.25">
      <c r="A31" s="1">
        <v>285</v>
      </c>
      <c r="B31" s="1">
        <v>119</v>
      </c>
      <c r="C31" s="1">
        <v>6</v>
      </c>
      <c r="D31" s="1">
        <v>3.9620700000000002</v>
      </c>
      <c r="E31" s="1"/>
      <c r="J31" s="19"/>
      <c r="K31" s="19"/>
    </row>
    <row r="32" spans="1:30" x14ac:dyDescent="0.25">
      <c r="A32" s="1">
        <v>150</v>
      </c>
      <c r="B32" s="1">
        <v>2</v>
      </c>
      <c r="C32" s="1">
        <v>6</v>
      </c>
      <c r="D32" s="1"/>
      <c r="E32" s="1">
        <v>3.9616899999999999</v>
      </c>
      <c r="J32" s="19"/>
      <c r="K32" s="19"/>
    </row>
    <row r="33" spans="1:11" x14ac:dyDescent="0.25">
      <c r="A33" s="1">
        <v>160</v>
      </c>
      <c r="B33" s="1">
        <v>10</v>
      </c>
      <c r="C33" s="1">
        <v>6</v>
      </c>
      <c r="D33" s="1"/>
      <c r="E33" s="1">
        <v>3.9616500000000001</v>
      </c>
      <c r="J33" s="19"/>
      <c r="K33" s="19"/>
    </row>
    <row r="34" spans="1:11" x14ac:dyDescent="0.25">
      <c r="A34" s="1">
        <v>170</v>
      </c>
      <c r="B34" s="1">
        <v>18</v>
      </c>
      <c r="C34" s="1">
        <v>6</v>
      </c>
      <c r="D34" s="1"/>
      <c r="E34" s="1">
        <v>3.9616799999999999</v>
      </c>
      <c r="J34" s="19"/>
      <c r="K34" s="19"/>
    </row>
    <row r="35" spans="1:11" x14ac:dyDescent="0.25">
      <c r="A35" s="1">
        <v>258</v>
      </c>
      <c r="B35" s="1">
        <v>98</v>
      </c>
      <c r="C35" s="1">
        <v>6</v>
      </c>
      <c r="D35" s="1"/>
      <c r="E35" s="1">
        <v>3.9617</v>
      </c>
      <c r="J35" s="19"/>
      <c r="K35" s="19"/>
    </row>
    <row r="36" spans="1:11" x14ac:dyDescent="0.25">
      <c r="A36" s="1">
        <v>268</v>
      </c>
      <c r="B36" s="1">
        <v>106</v>
      </c>
      <c r="C36" s="1">
        <v>6</v>
      </c>
      <c r="D36" s="1"/>
      <c r="E36" s="1">
        <v>3.9616500000000001</v>
      </c>
      <c r="J36" s="19"/>
      <c r="K36" s="19"/>
    </row>
    <row r="37" spans="1:11" x14ac:dyDescent="0.25">
      <c r="A37" s="1">
        <v>278</v>
      </c>
      <c r="B37" s="1">
        <v>114</v>
      </c>
      <c r="C37" s="1">
        <v>6</v>
      </c>
      <c r="D37" s="1"/>
      <c r="E37" s="1">
        <v>3.9616500000000001</v>
      </c>
      <c r="J37" s="19"/>
      <c r="K37" s="19"/>
    </row>
    <row r="38" spans="1:11" x14ac:dyDescent="0.25">
      <c r="A38" s="1">
        <v>158</v>
      </c>
      <c r="B38" s="1">
        <v>8</v>
      </c>
      <c r="C38" s="1">
        <v>8</v>
      </c>
      <c r="D38" s="1">
        <v>3.9619800000000001</v>
      </c>
      <c r="E38" s="1"/>
      <c r="J38" s="19"/>
      <c r="K38" s="19"/>
    </row>
    <row r="39" spans="1:11" x14ac:dyDescent="0.25">
      <c r="A39" s="1">
        <v>168</v>
      </c>
      <c r="B39" s="1">
        <v>16</v>
      </c>
      <c r="C39" s="1">
        <v>8</v>
      </c>
      <c r="D39" s="1">
        <v>3.9619900000000001</v>
      </c>
      <c r="E39" s="1"/>
      <c r="J39" s="19"/>
      <c r="K39" s="19"/>
    </row>
    <row r="40" spans="1:11" x14ac:dyDescent="0.25">
      <c r="A40" s="1">
        <v>178</v>
      </c>
      <c r="B40" s="1">
        <v>24</v>
      </c>
      <c r="C40" s="1">
        <v>8</v>
      </c>
      <c r="D40" s="1">
        <v>3.9620000000000002</v>
      </c>
      <c r="E40" s="1"/>
      <c r="J40" s="19"/>
      <c r="K40" s="19"/>
    </row>
    <row r="41" spans="1:11" x14ac:dyDescent="0.25">
      <c r="A41" s="1">
        <v>266</v>
      </c>
      <c r="B41" s="1">
        <v>104</v>
      </c>
      <c r="C41" s="1">
        <v>8</v>
      </c>
      <c r="D41" s="1">
        <v>3.9620299999999999</v>
      </c>
      <c r="E41" s="1"/>
      <c r="J41" s="19"/>
      <c r="K41" s="19"/>
    </row>
    <row r="42" spans="1:11" x14ac:dyDescent="0.25">
      <c r="A42" s="1">
        <v>276</v>
      </c>
      <c r="B42" s="1">
        <v>112</v>
      </c>
      <c r="C42" s="1">
        <v>8</v>
      </c>
      <c r="D42" s="1">
        <v>3.9620299999999999</v>
      </c>
      <c r="E42" s="1"/>
      <c r="J42" s="19"/>
      <c r="K42" s="19"/>
    </row>
    <row r="43" spans="1:11" x14ac:dyDescent="0.25">
      <c r="A43" s="1">
        <v>286</v>
      </c>
      <c r="B43" s="1">
        <v>120</v>
      </c>
      <c r="C43" s="1">
        <v>8</v>
      </c>
      <c r="D43" s="1">
        <v>3.96204</v>
      </c>
      <c r="E43" s="1"/>
      <c r="J43" s="19"/>
      <c r="K43" s="19"/>
    </row>
    <row r="44" spans="1:11" x14ac:dyDescent="0.25">
      <c r="A44" s="1">
        <v>149</v>
      </c>
      <c r="B44" s="1">
        <v>1</v>
      </c>
      <c r="C44" s="1">
        <v>8</v>
      </c>
      <c r="D44" s="1"/>
      <c r="E44" s="1">
        <v>3.9616799999999999</v>
      </c>
      <c r="J44" s="19"/>
      <c r="K44" s="19"/>
    </row>
    <row r="45" spans="1:11" x14ac:dyDescent="0.25">
      <c r="A45" s="1">
        <v>159</v>
      </c>
      <c r="B45" s="1">
        <v>9</v>
      </c>
      <c r="C45" s="1">
        <v>8</v>
      </c>
      <c r="D45" s="1"/>
      <c r="E45" s="1">
        <v>3.9616699999999998</v>
      </c>
      <c r="J45" s="19"/>
      <c r="K45" s="19"/>
    </row>
    <row r="46" spans="1:11" x14ac:dyDescent="0.25">
      <c r="A46" s="1">
        <v>169</v>
      </c>
      <c r="B46" s="1">
        <v>17</v>
      </c>
      <c r="C46" s="1">
        <v>8</v>
      </c>
      <c r="D46" s="1"/>
      <c r="E46" s="1">
        <v>3.9616699999999998</v>
      </c>
      <c r="J46" s="19"/>
      <c r="K46" s="19"/>
    </row>
    <row r="47" spans="1:11" x14ac:dyDescent="0.25">
      <c r="A47" s="1">
        <v>257</v>
      </c>
      <c r="B47" s="1">
        <v>97</v>
      </c>
      <c r="C47" s="1">
        <v>8</v>
      </c>
      <c r="D47" s="1"/>
      <c r="E47" s="1">
        <v>3.9616799999999999</v>
      </c>
      <c r="J47" s="19"/>
      <c r="K47" s="19"/>
    </row>
    <row r="48" spans="1:11" x14ac:dyDescent="0.25">
      <c r="A48" s="1">
        <v>267</v>
      </c>
      <c r="B48" s="1">
        <v>105</v>
      </c>
      <c r="C48" s="1">
        <v>8</v>
      </c>
      <c r="D48" s="1"/>
      <c r="E48" s="1">
        <v>3.9616500000000001</v>
      </c>
      <c r="J48" s="19"/>
      <c r="K48" s="19"/>
    </row>
    <row r="49" spans="1:11" x14ac:dyDescent="0.25">
      <c r="A49" s="1">
        <v>277</v>
      </c>
      <c r="B49" s="1">
        <v>113</v>
      </c>
      <c r="C49" s="1">
        <v>8</v>
      </c>
      <c r="D49" s="1"/>
      <c r="E49" s="1">
        <v>3.9616699999999998</v>
      </c>
      <c r="J49" s="19"/>
      <c r="K49" s="19"/>
    </row>
    <row r="50" spans="1:11" x14ac:dyDescent="0.25">
      <c r="A50" s="1">
        <v>186</v>
      </c>
      <c r="B50" s="1">
        <v>32</v>
      </c>
      <c r="C50" s="1">
        <v>21.5</v>
      </c>
      <c r="D50" s="1">
        <v>3.9618600000000002</v>
      </c>
      <c r="E50" s="1"/>
      <c r="J50" s="19"/>
      <c r="K50" s="19"/>
    </row>
    <row r="51" spans="1:11" x14ac:dyDescent="0.25">
      <c r="A51" s="1">
        <v>248</v>
      </c>
      <c r="B51" s="1">
        <v>88</v>
      </c>
      <c r="C51" s="1">
        <v>21.5</v>
      </c>
      <c r="D51" s="1">
        <v>3.9618799999999998</v>
      </c>
      <c r="E51" s="1"/>
      <c r="J51" s="19"/>
      <c r="K51" s="19"/>
    </row>
    <row r="52" spans="1:11" x14ac:dyDescent="0.25">
      <c r="A52" s="1">
        <v>256</v>
      </c>
      <c r="B52" s="1">
        <v>96</v>
      </c>
      <c r="C52" s="1">
        <v>21.5</v>
      </c>
      <c r="D52" s="1">
        <v>3.9618899999999999</v>
      </c>
      <c r="E52" s="1"/>
      <c r="J52" s="19"/>
      <c r="K52" s="19"/>
    </row>
    <row r="53" spans="1:11" x14ac:dyDescent="0.25">
      <c r="A53" s="1">
        <v>179</v>
      </c>
      <c r="B53" s="1">
        <v>25</v>
      </c>
      <c r="C53" s="1">
        <v>21.5</v>
      </c>
      <c r="D53" s="1"/>
      <c r="E53" s="1">
        <v>3.9616699999999998</v>
      </c>
      <c r="J53" s="19"/>
      <c r="K53" s="19"/>
    </row>
    <row r="54" spans="1:11" x14ac:dyDescent="0.25">
      <c r="A54" s="1">
        <v>187</v>
      </c>
      <c r="B54" s="1">
        <v>33</v>
      </c>
      <c r="C54" s="1">
        <v>21.5</v>
      </c>
      <c r="D54" s="1"/>
      <c r="E54" s="1">
        <v>3.9617</v>
      </c>
      <c r="J54" s="19"/>
      <c r="K54" s="19"/>
    </row>
    <row r="55" spans="1:11" x14ac:dyDescent="0.25">
      <c r="A55" s="1">
        <v>249</v>
      </c>
      <c r="B55" s="1">
        <v>89</v>
      </c>
      <c r="C55" s="1">
        <v>21.5</v>
      </c>
      <c r="D55" s="1"/>
      <c r="E55" s="1">
        <v>3.9616699999999998</v>
      </c>
      <c r="J55" s="19"/>
      <c r="K55" s="19"/>
    </row>
    <row r="56" spans="1:11" x14ac:dyDescent="0.25">
      <c r="A56" s="1">
        <v>185</v>
      </c>
      <c r="B56" s="1">
        <v>31</v>
      </c>
      <c r="C56" s="1">
        <v>31.5</v>
      </c>
      <c r="D56" s="1">
        <v>3.9619599999999999</v>
      </c>
      <c r="E56" s="1"/>
      <c r="J56" s="19"/>
      <c r="K56" s="19"/>
    </row>
    <row r="57" spans="1:11" x14ac:dyDescent="0.25">
      <c r="A57" s="1">
        <v>247</v>
      </c>
      <c r="B57" s="1">
        <v>87</v>
      </c>
      <c r="C57" s="1">
        <v>31.5</v>
      </c>
      <c r="D57" s="1">
        <v>3.96197</v>
      </c>
      <c r="E57" s="1"/>
      <c r="J57" s="19"/>
      <c r="K57" s="19"/>
    </row>
    <row r="58" spans="1:11" x14ac:dyDescent="0.25">
      <c r="A58" s="1">
        <v>255</v>
      </c>
      <c r="B58" s="1">
        <v>95</v>
      </c>
      <c r="C58" s="1">
        <v>31.5</v>
      </c>
      <c r="D58" s="1">
        <v>3.9619800000000001</v>
      </c>
      <c r="E58" s="1"/>
      <c r="J58" s="19"/>
      <c r="K58" s="19"/>
    </row>
    <row r="59" spans="1:11" x14ac:dyDescent="0.25">
      <c r="A59" s="1">
        <v>180</v>
      </c>
      <c r="B59" s="1">
        <v>26</v>
      </c>
      <c r="C59" s="1">
        <v>31.5</v>
      </c>
      <c r="D59" s="1"/>
      <c r="E59" s="1">
        <v>3.9617399999999998</v>
      </c>
      <c r="J59" s="19"/>
      <c r="K59" s="19"/>
    </row>
    <row r="60" spans="1:11" x14ac:dyDescent="0.25">
      <c r="A60" s="1">
        <v>188</v>
      </c>
      <c r="B60" s="1">
        <v>34</v>
      </c>
      <c r="C60" s="1">
        <v>31.5</v>
      </c>
      <c r="D60" s="1"/>
      <c r="E60" s="1">
        <v>3.9617800000000001</v>
      </c>
      <c r="J60" s="19"/>
      <c r="K60" s="19"/>
    </row>
    <row r="61" spans="1:11" x14ac:dyDescent="0.25">
      <c r="A61" s="1">
        <v>250</v>
      </c>
      <c r="B61" s="1">
        <v>90</v>
      </c>
      <c r="C61" s="1">
        <v>31.5</v>
      </c>
      <c r="D61" s="1"/>
      <c r="E61" s="1">
        <v>3.9618199999999999</v>
      </c>
      <c r="J61" s="19"/>
      <c r="K61" s="19"/>
    </row>
    <row r="62" spans="1:11" x14ac:dyDescent="0.25">
      <c r="A62" s="1">
        <v>184</v>
      </c>
      <c r="B62" s="1">
        <v>30</v>
      </c>
      <c r="C62" s="1">
        <v>41.5</v>
      </c>
      <c r="D62" s="1">
        <v>3.9620799999999998</v>
      </c>
      <c r="E62" s="1"/>
      <c r="J62" s="19"/>
      <c r="K62" s="19"/>
    </row>
    <row r="63" spans="1:11" x14ac:dyDescent="0.25">
      <c r="A63" s="1">
        <v>254</v>
      </c>
      <c r="B63" s="1">
        <v>94</v>
      </c>
      <c r="C63" s="1">
        <v>41.5</v>
      </c>
      <c r="D63" s="1">
        <v>3.9620799999999998</v>
      </c>
      <c r="E63" s="1"/>
      <c r="J63" s="19"/>
      <c r="K63" s="19"/>
    </row>
    <row r="64" spans="1:11" x14ac:dyDescent="0.25">
      <c r="A64" s="1">
        <v>246</v>
      </c>
      <c r="B64" s="1">
        <v>86</v>
      </c>
      <c r="C64" s="1">
        <v>41.5</v>
      </c>
      <c r="D64" s="1">
        <v>3.9621</v>
      </c>
      <c r="E64" s="1"/>
      <c r="J64" s="19"/>
      <c r="K64" s="19"/>
    </row>
    <row r="65" spans="1:11" x14ac:dyDescent="0.25">
      <c r="A65" s="1">
        <v>181</v>
      </c>
      <c r="B65" s="1">
        <v>27</v>
      </c>
      <c r="C65" s="1">
        <v>41.5</v>
      </c>
      <c r="D65" s="1"/>
      <c r="E65" s="1">
        <v>3.9619599999999999</v>
      </c>
      <c r="J65" s="19"/>
      <c r="K65" s="19"/>
    </row>
    <row r="66" spans="1:11" x14ac:dyDescent="0.25">
      <c r="A66" s="1">
        <v>189</v>
      </c>
      <c r="B66" s="1">
        <v>35</v>
      </c>
      <c r="C66" s="1">
        <v>41.5</v>
      </c>
      <c r="D66" s="1"/>
      <c r="E66" s="1">
        <v>3.9619300000000002</v>
      </c>
      <c r="J66" s="19"/>
      <c r="K66" s="19"/>
    </row>
    <row r="67" spans="1:11" x14ac:dyDescent="0.25">
      <c r="A67" s="1">
        <v>251</v>
      </c>
      <c r="B67" s="1">
        <v>91</v>
      </c>
      <c r="C67" s="1">
        <v>41.5</v>
      </c>
      <c r="D67" s="1"/>
      <c r="E67" s="1">
        <v>3.9619800000000001</v>
      </c>
      <c r="J67" s="19"/>
      <c r="K67" s="19"/>
    </row>
    <row r="68" spans="1:11" x14ac:dyDescent="0.25">
      <c r="A68" s="1">
        <v>183</v>
      </c>
      <c r="B68" s="1">
        <v>29</v>
      </c>
      <c r="C68" s="1">
        <v>51.5</v>
      </c>
      <c r="D68" s="1">
        <v>3.9621900000000001</v>
      </c>
      <c r="E68" s="1"/>
      <c r="J68" s="19"/>
      <c r="K68" s="19"/>
    </row>
    <row r="69" spans="1:11" x14ac:dyDescent="0.25">
      <c r="A69" s="1">
        <v>253</v>
      </c>
      <c r="B69" s="1">
        <v>93</v>
      </c>
      <c r="C69" s="1">
        <v>51.5</v>
      </c>
      <c r="D69" s="1">
        <v>3.9622099999999998</v>
      </c>
      <c r="E69" s="1"/>
      <c r="J69" s="19"/>
      <c r="K69" s="19"/>
    </row>
    <row r="70" spans="1:11" x14ac:dyDescent="0.25">
      <c r="A70" s="1">
        <v>245</v>
      </c>
      <c r="B70" s="1">
        <v>85</v>
      </c>
      <c r="C70" s="1">
        <v>51.5</v>
      </c>
      <c r="D70" s="1">
        <v>3.96224</v>
      </c>
      <c r="E70" s="1"/>
      <c r="J70" s="19"/>
      <c r="K70" s="19"/>
    </row>
    <row r="71" spans="1:11" x14ac:dyDescent="0.25">
      <c r="A71" s="1">
        <v>182</v>
      </c>
      <c r="B71" s="1">
        <v>28</v>
      </c>
      <c r="C71" s="1">
        <v>51.5</v>
      </c>
      <c r="D71" s="1"/>
      <c r="E71" s="1">
        <v>3.9621599999999999</v>
      </c>
      <c r="J71" s="19"/>
      <c r="K71" s="19"/>
    </row>
    <row r="72" spans="1:11" x14ac:dyDescent="0.25">
      <c r="A72" s="1">
        <v>190</v>
      </c>
      <c r="B72" s="1">
        <v>36</v>
      </c>
      <c r="C72" s="1">
        <v>51.5</v>
      </c>
      <c r="D72" s="1"/>
      <c r="E72" s="1">
        <v>3.9621200000000001</v>
      </c>
      <c r="J72" s="19"/>
      <c r="K72" s="19"/>
    </row>
    <row r="73" spans="1:11" x14ac:dyDescent="0.25">
      <c r="A73" s="1">
        <v>252</v>
      </c>
      <c r="B73" s="1">
        <v>92</v>
      </c>
      <c r="C73" s="1">
        <v>51.5</v>
      </c>
      <c r="D73" s="1"/>
      <c r="E73" s="1">
        <v>3.9621200000000001</v>
      </c>
      <c r="J73" s="19"/>
      <c r="K73" s="19"/>
    </row>
    <row r="74" spans="1:11" x14ac:dyDescent="0.25">
      <c r="A74" s="1">
        <v>237</v>
      </c>
      <c r="B74" s="1">
        <v>77</v>
      </c>
      <c r="C74" s="1">
        <v>61.5</v>
      </c>
      <c r="D74" s="1">
        <v>3.9623499999999998</v>
      </c>
      <c r="E74" s="1"/>
      <c r="J74" s="19"/>
      <c r="K74" s="19"/>
    </row>
    <row r="75" spans="1:11" x14ac:dyDescent="0.25">
      <c r="A75" s="1">
        <v>199</v>
      </c>
      <c r="B75" s="1">
        <v>45</v>
      </c>
      <c r="C75" s="1">
        <v>61.5</v>
      </c>
      <c r="D75" s="1">
        <v>3.9623699999999999</v>
      </c>
      <c r="E75" s="1"/>
      <c r="J75" s="19"/>
      <c r="K75" s="19"/>
    </row>
    <row r="76" spans="1:11" x14ac:dyDescent="0.25">
      <c r="A76" s="1">
        <v>191</v>
      </c>
      <c r="B76" s="1">
        <v>37</v>
      </c>
      <c r="C76" s="1">
        <v>61.5</v>
      </c>
      <c r="D76" s="1">
        <v>3.96238</v>
      </c>
      <c r="E76" s="1"/>
      <c r="J76" s="19"/>
      <c r="K76" s="19"/>
    </row>
    <row r="77" spans="1:11" x14ac:dyDescent="0.25">
      <c r="A77" s="1">
        <v>198</v>
      </c>
      <c r="B77" s="1">
        <v>44</v>
      </c>
      <c r="C77" s="1">
        <v>61.5</v>
      </c>
      <c r="D77" s="1"/>
      <c r="E77" s="1">
        <v>3.9622299999999999</v>
      </c>
      <c r="J77" s="19"/>
      <c r="K77" s="19"/>
    </row>
    <row r="78" spans="1:11" x14ac:dyDescent="0.25">
      <c r="A78" s="1">
        <v>236</v>
      </c>
      <c r="B78" s="1">
        <v>76</v>
      </c>
      <c r="C78" s="1">
        <v>61.5</v>
      </c>
      <c r="D78" s="1"/>
      <c r="E78" s="1">
        <v>3.96225</v>
      </c>
      <c r="J78" s="19"/>
      <c r="K78" s="19"/>
    </row>
    <row r="79" spans="1:11" x14ac:dyDescent="0.25">
      <c r="A79" s="1">
        <v>244</v>
      </c>
      <c r="B79" s="1">
        <v>84</v>
      </c>
      <c r="C79" s="1">
        <v>61.5</v>
      </c>
      <c r="D79" s="1"/>
      <c r="E79" s="1">
        <v>3.9622700000000002</v>
      </c>
      <c r="J79" s="19"/>
      <c r="K79" s="19"/>
    </row>
    <row r="80" spans="1:11" x14ac:dyDescent="0.25">
      <c r="A80" s="1">
        <v>200</v>
      </c>
      <c r="B80" s="1">
        <v>46</v>
      </c>
      <c r="C80" s="1">
        <v>71.5</v>
      </c>
      <c r="D80" s="1">
        <v>3.9625400000000002</v>
      </c>
      <c r="E80" s="1"/>
      <c r="J80" s="19"/>
      <c r="K80" s="19"/>
    </row>
    <row r="81" spans="1:11" x14ac:dyDescent="0.25">
      <c r="A81" s="1">
        <v>192</v>
      </c>
      <c r="B81" s="1">
        <v>38</v>
      </c>
      <c r="C81" s="1">
        <v>71.5</v>
      </c>
      <c r="D81" s="1">
        <v>3.9625699999999999</v>
      </c>
      <c r="E81" s="1"/>
      <c r="J81" s="19"/>
      <c r="K81" s="19"/>
    </row>
    <row r="82" spans="1:11" x14ac:dyDescent="0.25">
      <c r="A82" s="1">
        <v>238</v>
      </c>
      <c r="B82" s="1">
        <v>78</v>
      </c>
      <c r="C82" s="1">
        <v>71.5</v>
      </c>
      <c r="D82" s="1">
        <v>3.9626399999999999</v>
      </c>
      <c r="E82" s="1"/>
      <c r="J82" s="19"/>
      <c r="K82" s="19"/>
    </row>
    <row r="83" spans="1:11" x14ac:dyDescent="0.25">
      <c r="A83" s="1">
        <v>197</v>
      </c>
      <c r="B83" s="1">
        <v>43</v>
      </c>
      <c r="C83" s="1">
        <v>71.5</v>
      </c>
      <c r="D83" s="1"/>
      <c r="E83" s="1">
        <v>3.9624199999999998</v>
      </c>
      <c r="J83" s="19"/>
      <c r="K83" s="19"/>
    </row>
    <row r="84" spans="1:11" x14ac:dyDescent="0.25">
      <c r="A84" s="1">
        <v>235</v>
      </c>
      <c r="B84" s="1">
        <v>75</v>
      </c>
      <c r="C84" s="1">
        <v>71.5</v>
      </c>
      <c r="D84" s="1"/>
      <c r="E84" s="1">
        <v>3.9624600000000001</v>
      </c>
      <c r="J84" s="19"/>
      <c r="K84" s="19"/>
    </row>
    <row r="85" spans="1:11" x14ac:dyDescent="0.25">
      <c r="A85" s="1">
        <v>243</v>
      </c>
      <c r="B85" s="1">
        <v>83</v>
      </c>
      <c r="C85" s="1">
        <v>71.5</v>
      </c>
      <c r="D85" s="1"/>
      <c r="E85" s="1">
        <v>3.96245</v>
      </c>
      <c r="J85" s="19"/>
      <c r="K85" s="19"/>
    </row>
    <row r="86" spans="1:11" x14ac:dyDescent="0.25">
      <c r="A86" s="1">
        <v>193</v>
      </c>
      <c r="B86" s="1">
        <v>39</v>
      </c>
      <c r="C86" s="1">
        <v>81.5</v>
      </c>
      <c r="D86" s="1">
        <v>3.9628299999999999</v>
      </c>
      <c r="E86" s="1"/>
      <c r="J86" s="19"/>
      <c r="K86" s="19"/>
    </row>
    <row r="87" spans="1:11" x14ac:dyDescent="0.25">
      <c r="A87" s="1">
        <v>201</v>
      </c>
      <c r="B87" s="1">
        <v>47</v>
      </c>
      <c r="C87" s="1">
        <v>81.5</v>
      </c>
      <c r="D87" s="1">
        <v>3.9628299999999999</v>
      </c>
      <c r="E87" s="1"/>
      <c r="J87" s="19"/>
      <c r="K87" s="19"/>
    </row>
    <row r="88" spans="1:11" x14ac:dyDescent="0.25">
      <c r="A88" s="1">
        <v>239</v>
      </c>
      <c r="B88" s="1">
        <v>79</v>
      </c>
      <c r="C88" s="1">
        <v>81.5</v>
      </c>
      <c r="D88" s="1">
        <v>3.9629099999999999</v>
      </c>
      <c r="E88" s="1"/>
      <c r="J88" s="19"/>
      <c r="K88" s="19"/>
    </row>
    <row r="89" spans="1:11" x14ac:dyDescent="0.25">
      <c r="A89" s="1">
        <v>196</v>
      </c>
      <c r="B89" s="1">
        <v>42</v>
      </c>
      <c r="C89" s="1">
        <v>81.5</v>
      </c>
      <c r="D89" s="1"/>
      <c r="E89" s="1">
        <v>3.9626700000000001</v>
      </c>
      <c r="J89" s="19"/>
      <c r="K89" s="19"/>
    </row>
    <row r="90" spans="1:11" x14ac:dyDescent="0.25">
      <c r="A90" s="1">
        <v>234</v>
      </c>
      <c r="B90" s="1">
        <v>74</v>
      </c>
      <c r="C90" s="1">
        <v>81.5</v>
      </c>
      <c r="D90" s="1"/>
      <c r="E90" s="1">
        <v>3.9627300000000001</v>
      </c>
      <c r="J90" s="19"/>
      <c r="K90" s="19"/>
    </row>
    <row r="91" spans="1:11" x14ac:dyDescent="0.25">
      <c r="A91" s="1">
        <v>242</v>
      </c>
      <c r="B91" s="1">
        <v>82</v>
      </c>
      <c r="C91" s="1">
        <v>81.5</v>
      </c>
      <c r="D91" s="1"/>
      <c r="E91" s="1">
        <v>3.9627400000000002</v>
      </c>
      <c r="J91" s="19"/>
      <c r="K91" s="19"/>
    </row>
    <row r="92" spans="1:11" x14ac:dyDescent="0.25">
      <c r="A92" s="1">
        <v>194</v>
      </c>
      <c r="B92" s="1">
        <v>40</v>
      </c>
      <c r="C92" s="1">
        <v>91.5</v>
      </c>
      <c r="D92" s="1">
        <v>3.96312</v>
      </c>
      <c r="E92" s="1"/>
      <c r="J92" s="19"/>
      <c r="K92" s="19"/>
    </row>
    <row r="93" spans="1:11" x14ac:dyDescent="0.25">
      <c r="A93" s="1">
        <v>202</v>
      </c>
      <c r="B93" s="1">
        <v>48</v>
      </c>
      <c r="C93" s="1">
        <v>91.5</v>
      </c>
      <c r="D93" s="1">
        <v>3.96312</v>
      </c>
      <c r="E93" s="1"/>
      <c r="J93" s="19"/>
      <c r="K93" s="19"/>
    </row>
    <row r="94" spans="1:11" x14ac:dyDescent="0.25">
      <c r="A94" s="1">
        <v>240</v>
      </c>
      <c r="B94" s="1">
        <v>80</v>
      </c>
      <c r="C94" s="1">
        <v>91.5</v>
      </c>
      <c r="D94" s="1">
        <v>3.9631599999999998</v>
      </c>
      <c r="E94" s="1"/>
      <c r="J94" s="19"/>
      <c r="K94" s="19"/>
    </row>
    <row r="95" spans="1:11" x14ac:dyDescent="0.25">
      <c r="A95" s="1">
        <v>195</v>
      </c>
      <c r="B95" s="1">
        <v>41</v>
      </c>
      <c r="C95" s="1">
        <v>91.5</v>
      </c>
      <c r="D95" s="1"/>
      <c r="E95" s="1">
        <v>3.9630000000000001</v>
      </c>
      <c r="J95" s="19"/>
      <c r="K95" s="19"/>
    </row>
    <row r="96" spans="1:11" x14ac:dyDescent="0.25">
      <c r="A96" s="1">
        <v>233</v>
      </c>
      <c r="B96" s="1">
        <v>73</v>
      </c>
      <c r="C96" s="1">
        <v>91.5</v>
      </c>
      <c r="D96" s="1"/>
      <c r="E96" s="1">
        <v>3.9630800000000002</v>
      </c>
      <c r="J96" s="19"/>
      <c r="K96" s="19"/>
    </row>
    <row r="97" spans="1:11" x14ac:dyDescent="0.25">
      <c r="A97" s="1">
        <v>241</v>
      </c>
      <c r="B97" s="1">
        <v>81</v>
      </c>
      <c r="C97" s="1">
        <v>91.5</v>
      </c>
      <c r="D97" s="1"/>
      <c r="E97" s="1">
        <v>3.9630399999999999</v>
      </c>
      <c r="J97" s="19"/>
      <c r="K97" s="19"/>
    </row>
    <row r="98" spans="1:11" x14ac:dyDescent="0.25">
      <c r="A98" s="1">
        <v>212</v>
      </c>
      <c r="B98" s="1">
        <v>56</v>
      </c>
      <c r="C98" s="1">
        <v>106.5</v>
      </c>
      <c r="D98" s="1">
        <v>3.96347</v>
      </c>
      <c r="E98" s="1"/>
      <c r="J98" s="19"/>
      <c r="K98" s="19"/>
    </row>
    <row r="99" spans="1:11" x14ac:dyDescent="0.25">
      <c r="A99" s="1">
        <v>222</v>
      </c>
      <c r="B99" s="1">
        <v>64</v>
      </c>
      <c r="C99" s="1">
        <v>106.5</v>
      </c>
      <c r="D99" s="1">
        <v>3.9634800000000001</v>
      </c>
      <c r="E99" s="1"/>
      <c r="J99" s="19"/>
      <c r="K99" s="19"/>
    </row>
    <row r="100" spans="1:11" x14ac:dyDescent="0.25">
      <c r="A100" s="1">
        <v>232</v>
      </c>
      <c r="B100" s="1">
        <v>72</v>
      </c>
      <c r="C100" s="1">
        <v>106.5</v>
      </c>
      <c r="D100" s="1">
        <v>3.9634800000000001</v>
      </c>
      <c r="E100" s="1"/>
      <c r="J100" s="19"/>
      <c r="K100" s="19"/>
    </row>
    <row r="101" spans="1:11" x14ac:dyDescent="0.25">
      <c r="A101" s="1">
        <v>203</v>
      </c>
      <c r="B101" s="1">
        <v>49</v>
      </c>
      <c r="C101" s="1">
        <v>106.5</v>
      </c>
      <c r="D101" s="1"/>
      <c r="E101" s="1">
        <v>3.9632900000000002</v>
      </c>
      <c r="J101" s="19"/>
      <c r="K101" s="19"/>
    </row>
    <row r="102" spans="1:11" x14ac:dyDescent="0.25">
      <c r="A102" s="1">
        <v>213</v>
      </c>
      <c r="B102" s="1">
        <v>57</v>
      </c>
      <c r="C102" s="1">
        <v>106.5</v>
      </c>
      <c r="D102" s="1"/>
      <c r="E102" s="1">
        <v>3.9632900000000002</v>
      </c>
      <c r="J102" s="19"/>
      <c r="K102" s="19"/>
    </row>
    <row r="103" spans="1:11" x14ac:dyDescent="0.25">
      <c r="A103" s="1">
        <v>223</v>
      </c>
      <c r="B103" s="1">
        <v>65</v>
      </c>
      <c r="C103" s="1">
        <v>106.5</v>
      </c>
      <c r="D103" s="1"/>
      <c r="E103" s="1">
        <v>3.9632700000000001</v>
      </c>
      <c r="J103" s="19"/>
      <c r="K103" s="19"/>
    </row>
    <row r="104" spans="1:11" x14ac:dyDescent="0.25">
      <c r="A104" s="1">
        <v>211</v>
      </c>
      <c r="B104" s="1">
        <v>55</v>
      </c>
      <c r="C104" s="1">
        <v>108.5</v>
      </c>
      <c r="D104" s="1">
        <v>3.9634499999999999</v>
      </c>
      <c r="E104" s="1"/>
      <c r="J104" s="19"/>
      <c r="K104" s="19"/>
    </row>
    <row r="105" spans="1:11" x14ac:dyDescent="0.25">
      <c r="A105" s="1">
        <v>221</v>
      </c>
      <c r="B105" s="1">
        <v>63</v>
      </c>
      <c r="C105" s="1">
        <v>108.5</v>
      </c>
      <c r="D105" s="1">
        <v>3.9634499999999999</v>
      </c>
      <c r="E105" s="1"/>
      <c r="J105" s="19"/>
      <c r="K105" s="19"/>
    </row>
    <row r="106" spans="1:11" x14ac:dyDescent="0.25">
      <c r="A106" s="1">
        <v>231</v>
      </c>
      <c r="B106" s="1">
        <v>71</v>
      </c>
      <c r="C106" s="1">
        <v>108.5</v>
      </c>
      <c r="D106" s="1">
        <v>3.96347</v>
      </c>
      <c r="E106" s="1"/>
      <c r="J106" s="19"/>
      <c r="K106" s="19"/>
    </row>
    <row r="107" spans="1:11" x14ac:dyDescent="0.25">
      <c r="A107" s="1">
        <v>204</v>
      </c>
      <c r="B107" s="1">
        <v>50</v>
      </c>
      <c r="C107" s="1">
        <v>108.5</v>
      </c>
      <c r="D107" s="1"/>
      <c r="E107" s="1">
        <v>3.9632999999999998</v>
      </c>
      <c r="J107" s="19"/>
      <c r="K107" s="19"/>
    </row>
    <row r="108" spans="1:11" x14ac:dyDescent="0.25">
      <c r="A108" s="1">
        <v>214</v>
      </c>
      <c r="B108" s="1">
        <v>58</v>
      </c>
      <c r="C108" s="1">
        <v>108.5</v>
      </c>
      <c r="D108" s="1"/>
      <c r="E108" s="1">
        <v>3.9632999999999998</v>
      </c>
      <c r="J108" s="19"/>
      <c r="K108" s="19"/>
    </row>
    <row r="109" spans="1:11" x14ac:dyDescent="0.25">
      <c r="A109" s="1">
        <v>224</v>
      </c>
      <c r="B109" s="1">
        <v>66</v>
      </c>
      <c r="C109" s="1">
        <v>108.5</v>
      </c>
      <c r="D109" s="1"/>
      <c r="E109" s="1">
        <v>3.9633099999999999</v>
      </c>
      <c r="J109" s="19"/>
      <c r="K109" s="19"/>
    </row>
    <row r="110" spans="1:11" x14ac:dyDescent="0.25">
      <c r="A110" s="1">
        <v>210</v>
      </c>
      <c r="B110" s="1">
        <v>54</v>
      </c>
      <c r="C110" s="1">
        <v>110.5</v>
      </c>
      <c r="D110" s="1">
        <v>3.9635500000000001</v>
      </c>
      <c r="E110" s="1"/>
      <c r="J110" s="19"/>
      <c r="K110" s="19"/>
    </row>
    <row r="111" spans="1:11" x14ac:dyDescent="0.25">
      <c r="A111" s="1">
        <v>220</v>
      </c>
      <c r="B111" s="1">
        <v>62</v>
      </c>
      <c r="C111" s="1">
        <v>110.5</v>
      </c>
      <c r="D111" s="1">
        <v>3.9635699999999998</v>
      </c>
      <c r="E111" s="1"/>
      <c r="J111" s="19"/>
      <c r="K111" s="19"/>
    </row>
    <row r="112" spans="1:11" x14ac:dyDescent="0.25">
      <c r="A112" s="1">
        <v>230</v>
      </c>
      <c r="B112" s="1">
        <v>70</v>
      </c>
      <c r="C112" s="1">
        <v>110.5</v>
      </c>
      <c r="D112" s="1">
        <v>3.9635799999999999</v>
      </c>
      <c r="E112" s="1"/>
      <c r="J112" s="19"/>
      <c r="K112" s="19"/>
    </row>
    <row r="113" spans="1:11" x14ac:dyDescent="0.25">
      <c r="A113" s="1">
        <v>205</v>
      </c>
      <c r="B113" s="1">
        <v>51</v>
      </c>
      <c r="C113" s="1">
        <v>110.5</v>
      </c>
      <c r="D113" s="1"/>
      <c r="E113" s="1">
        <v>3.9633500000000002</v>
      </c>
      <c r="J113" s="19"/>
      <c r="K113" s="19"/>
    </row>
    <row r="114" spans="1:11" x14ac:dyDescent="0.25">
      <c r="A114" s="1">
        <v>215</v>
      </c>
      <c r="B114" s="1">
        <v>59</v>
      </c>
      <c r="C114" s="1">
        <v>110.5</v>
      </c>
      <c r="D114" s="1"/>
      <c r="E114" s="1">
        <v>3.9633500000000002</v>
      </c>
      <c r="J114" s="19"/>
      <c r="K114" s="19"/>
    </row>
    <row r="115" spans="1:11" x14ac:dyDescent="0.25">
      <c r="A115" s="1">
        <v>225</v>
      </c>
      <c r="B115" s="1">
        <v>67</v>
      </c>
      <c r="C115" s="1">
        <v>110.5</v>
      </c>
      <c r="D115" s="1"/>
      <c r="E115" s="1">
        <v>3.9633699999999998</v>
      </c>
      <c r="J115" s="19"/>
      <c r="K115" s="19"/>
    </row>
    <row r="116" spans="1:11" x14ac:dyDescent="0.25">
      <c r="A116" s="1">
        <v>209</v>
      </c>
      <c r="B116" s="1">
        <v>53</v>
      </c>
      <c r="C116" s="1">
        <v>112.5</v>
      </c>
      <c r="D116" s="1">
        <v>3.9636300000000002</v>
      </c>
      <c r="E116" s="1"/>
      <c r="J116" s="19"/>
      <c r="K116" s="19"/>
    </row>
    <row r="117" spans="1:11" x14ac:dyDescent="0.25">
      <c r="A117" s="1">
        <v>219</v>
      </c>
      <c r="B117" s="1">
        <v>61</v>
      </c>
      <c r="C117" s="1">
        <v>112.5</v>
      </c>
      <c r="D117" s="1">
        <v>3.96367</v>
      </c>
      <c r="E117" s="1"/>
      <c r="J117" s="19"/>
      <c r="K117" s="19"/>
    </row>
    <row r="118" spans="1:11" x14ac:dyDescent="0.25">
      <c r="A118" s="1">
        <v>229</v>
      </c>
      <c r="B118" s="1">
        <v>69</v>
      </c>
      <c r="C118" s="1">
        <v>112.5</v>
      </c>
      <c r="D118" s="1">
        <v>3.9637099999999998</v>
      </c>
      <c r="E118" s="1"/>
      <c r="J118" s="19"/>
      <c r="K118" s="19"/>
    </row>
    <row r="119" spans="1:11" x14ac:dyDescent="0.25">
      <c r="A119" s="1">
        <v>206</v>
      </c>
      <c r="B119" s="1">
        <v>52</v>
      </c>
      <c r="C119" s="1">
        <v>112.5</v>
      </c>
      <c r="D119" s="1"/>
      <c r="E119" s="1">
        <v>3.9633500000000002</v>
      </c>
      <c r="J119" s="19"/>
      <c r="K119" s="19"/>
    </row>
    <row r="120" spans="1:11" x14ac:dyDescent="0.25">
      <c r="A120" s="1">
        <v>216</v>
      </c>
      <c r="B120" s="1">
        <v>60</v>
      </c>
      <c r="C120" s="1">
        <v>112.5</v>
      </c>
      <c r="D120" s="1"/>
      <c r="E120" s="1">
        <v>3.9633400000000001</v>
      </c>
      <c r="J120" s="19"/>
      <c r="K120" s="19"/>
    </row>
    <row r="121" spans="1:11" x14ac:dyDescent="0.25">
      <c r="A121" s="1">
        <v>226</v>
      </c>
      <c r="B121" s="1">
        <v>68</v>
      </c>
      <c r="C121" s="1">
        <v>112.5</v>
      </c>
      <c r="D121" s="1"/>
      <c r="E121" s="1">
        <v>3.96333</v>
      </c>
      <c r="J121" s="19"/>
      <c r="K121" s="19"/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21"/>
  <sheetViews>
    <sheetView tabSelected="1" topLeftCell="R1" workbookViewId="0">
      <selection activeCell="AG5" sqref="AG5"/>
    </sheetView>
  </sheetViews>
  <sheetFormatPr defaultRowHeight="15" x14ac:dyDescent="0.25"/>
  <cols>
    <col min="4" max="4" width="11.7109375" bestFit="1" customWidth="1"/>
    <col min="5" max="5" width="12.85546875" bestFit="1" customWidth="1"/>
    <col min="6" max="6" width="13.7109375" bestFit="1" customWidth="1"/>
    <col min="7" max="7" width="12.7109375" bestFit="1" customWidth="1"/>
    <col min="8" max="12" width="11.140625" customWidth="1"/>
    <col min="13" max="47" width="16.5703125" customWidth="1"/>
  </cols>
  <sheetData>
    <row r="1" spans="1:53" ht="60" customHeight="1" thickTop="1" thickBot="1" x14ac:dyDescent="0.3">
      <c r="A1" t="s">
        <v>0</v>
      </c>
      <c r="B1" t="s">
        <v>5</v>
      </c>
      <c r="C1" t="s">
        <v>1</v>
      </c>
      <c r="D1" t="s">
        <v>3</v>
      </c>
      <c r="E1" t="s">
        <v>4</v>
      </c>
      <c r="F1" s="50" t="s">
        <v>6</v>
      </c>
      <c r="G1" s="51" t="s">
        <v>7</v>
      </c>
      <c r="H1" s="52" t="s">
        <v>22</v>
      </c>
      <c r="I1" s="52" t="s">
        <v>74</v>
      </c>
      <c r="J1" s="52" t="s">
        <v>75</v>
      </c>
      <c r="K1" s="52"/>
      <c r="L1" s="52" t="s">
        <v>76</v>
      </c>
      <c r="M1" s="53" t="s">
        <v>41</v>
      </c>
      <c r="N1" s="50" t="s">
        <v>10</v>
      </c>
      <c r="O1" s="51"/>
      <c r="P1" s="51" t="s">
        <v>70</v>
      </c>
      <c r="Q1" s="51"/>
      <c r="R1" s="51"/>
      <c r="S1" s="51" t="s">
        <v>72</v>
      </c>
      <c r="T1" s="51"/>
      <c r="U1" s="51"/>
      <c r="V1" s="51" t="s">
        <v>42</v>
      </c>
      <c r="W1" s="51"/>
      <c r="X1" s="51"/>
      <c r="Y1" s="51" t="s">
        <v>78</v>
      </c>
      <c r="Z1" s="51" t="s">
        <v>77</v>
      </c>
      <c r="AA1" s="51" t="s">
        <v>25</v>
      </c>
      <c r="AB1" s="51" t="s">
        <v>30</v>
      </c>
      <c r="AC1" s="51" t="s">
        <v>31</v>
      </c>
      <c r="AD1" s="51" t="s">
        <v>32</v>
      </c>
      <c r="AE1" s="51" t="s">
        <v>33</v>
      </c>
      <c r="AF1" s="50" t="s">
        <v>11</v>
      </c>
      <c r="AG1" s="51"/>
      <c r="AH1" s="51" t="s">
        <v>71</v>
      </c>
      <c r="AI1" s="51"/>
      <c r="AJ1" s="51"/>
      <c r="AK1" s="51" t="s">
        <v>73</v>
      </c>
      <c r="AL1" s="51"/>
      <c r="AM1" s="51"/>
      <c r="AN1" s="51" t="s">
        <v>43</v>
      </c>
      <c r="AO1" s="51"/>
      <c r="AP1" s="51"/>
      <c r="AQ1" s="51" t="s">
        <v>77</v>
      </c>
      <c r="AR1" s="51" t="s">
        <v>78</v>
      </c>
      <c r="AS1" s="51" t="s">
        <v>34</v>
      </c>
      <c r="AT1" s="51" t="s">
        <v>35</v>
      </c>
      <c r="AU1" s="51" t="s">
        <v>31</v>
      </c>
      <c r="AV1" s="51" t="s">
        <v>32</v>
      </c>
      <c r="AW1" s="53" t="s">
        <v>33</v>
      </c>
    </row>
    <row r="2" spans="1:53" ht="15.75" thickTop="1" x14ac:dyDescent="0.25">
      <c r="A2" s="1">
        <v>155</v>
      </c>
      <c r="B2" s="1">
        <v>5</v>
      </c>
      <c r="C2" s="1">
        <v>2</v>
      </c>
      <c r="D2" s="1">
        <v>3.9620899999999999</v>
      </c>
      <c r="E2" s="1"/>
      <c r="F2" s="6">
        <f>C2</f>
        <v>2</v>
      </c>
      <c r="G2" s="14">
        <f t="shared" ref="G2:G12" si="0">IF(F2&lt;$AX$4,$AY$3+F2/$AX$4*($AY$4-$AY$3),$AY$4-($AY$5-$AY$4)+F2/$AX$5*2*($AY$5-$AY$4))</f>
        <v>790.69868995633192</v>
      </c>
      <c r="H2" s="46">
        <v>3</v>
      </c>
      <c r="I2" s="46">
        <f t="shared" ref="I2:I17" si="1">(N2+AF2)/2</f>
        <v>3.9619400000000002</v>
      </c>
      <c r="J2" s="19">
        <f t="shared" ref="J2:J17" si="2">(S2+AK2)/2</f>
        <v>0.40036069630234461</v>
      </c>
      <c r="K2" s="19">
        <f t="shared" ref="K2:K17" si="3">(T2+AL2)/2</f>
        <v>0.39972127905653249</v>
      </c>
      <c r="L2" s="19">
        <f>J2*$H2</f>
        <v>1.2010820889070337</v>
      </c>
      <c r="M2" s="48">
        <v>0.37163636925678101</v>
      </c>
      <c r="N2" s="18">
        <f>AVERAGE(D2:D7)</f>
        <v>3.9621366666666664</v>
      </c>
      <c r="O2" s="19">
        <f>_xlfn.STDEV.S(D2:D7)/SQRT(6)</f>
        <v>1.4529663145139073E-5</v>
      </c>
      <c r="P2" s="19">
        <f t="shared" ref="P2:P17" si="4">(N2-$AY$8-$AY$9*($G2+273.15))/$AY$10</f>
        <v>0.40289082195095105</v>
      </c>
      <c r="Q2" s="19">
        <f>(N2+2.57*O2-$AY$8-$AY$9*($G2+273.15))/$AY$10</f>
        <v>0.4033712186354087</v>
      </c>
      <c r="R2" s="19">
        <f>(N2-2.57*O2-$AY$8-$AY$9*($G2+273.15))/$AY$10</f>
        <v>0.40241042526649334</v>
      </c>
      <c r="S2" s="19">
        <f t="shared" ref="S2:S17" si="5">(P2-AVERAGE(P2,AH2))*3.7*2.2/1.4+AVERAGE(P2,AH2)</f>
        <v>0.41507156971638492</v>
      </c>
      <c r="T2" s="19">
        <f t="shared" ref="T2:T17" si="6">(Q2-AVERAGE(Q2,AI2))*3.7*2.2/1.4+AVERAGE(Q2,AI2)</f>
        <v>0.42094307060799768</v>
      </c>
      <c r="U2" s="19">
        <f t="shared" ref="U2:U17" si="7">(R2-AVERAGE(R2,AJ2))*3.7*2.2/1.4+AVERAGE(R2,AJ2)</f>
        <v>0.40920006882477183</v>
      </c>
      <c r="V2" s="19">
        <f>$M2-S2</f>
        <v>-4.3435200459603918E-2</v>
      </c>
      <c r="W2" s="19">
        <f>$M2-T2</f>
        <v>-4.9306701351216675E-2</v>
      </c>
      <c r="X2" s="19">
        <f>$M2-U2</f>
        <v>-3.7563699567990827E-2</v>
      </c>
      <c r="Y2" s="19">
        <f>V2-W2</f>
        <v>5.8715008916127576E-3</v>
      </c>
      <c r="Z2" s="19">
        <f>X2-V2</f>
        <v>5.8715008916130906E-3</v>
      </c>
      <c r="AA2" s="19">
        <f t="shared" ref="AA2:AA17" si="8">S2*$H2</f>
        <v>1.2452147091491548</v>
      </c>
      <c r="AB2" s="28">
        <v>8.8125538472674991E-22</v>
      </c>
      <c r="AC2" s="28">
        <f t="shared" ref="AC2:AC17" si="9">AB2*$H2</f>
        <v>2.6437661541802496E-21</v>
      </c>
      <c r="AD2" s="32">
        <f t="shared" ref="AD2:AD17" si="10">LOG(AB2)</f>
        <v>-21.054898216326819</v>
      </c>
      <c r="AE2" s="34">
        <f>AD2*$H2</f>
        <v>-63.164694648980458</v>
      </c>
      <c r="AF2" s="18">
        <f>AVERAGE(E8:E13)</f>
        <v>3.9617433333333341</v>
      </c>
      <c r="AG2" s="19">
        <f>_xlfn.STDEV.S(E8:E13)/SQRT(6)</f>
        <v>5.3208186504642103E-5</v>
      </c>
      <c r="AH2" s="19">
        <f t="shared" ref="AH2:AH17" si="11">(AF2-$AY$8-$AY$9*($G2+273.15))/$AY$10</f>
        <v>0.39783057065373817</v>
      </c>
      <c r="AI2" s="19">
        <f>(AF2-2.57*AG2-$AY$8-$AY$9*($G2+273.15))/$AY$10</f>
        <v>0.39607133947765655</v>
      </c>
      <c r="AJ2" s="19">
        <f>(AF2+2.57*AG2-$AY$8-$AY$9*($G2+273.15))/$AY$10</f>
        <v>0.39958980182981974</v>
      </c>
      <c r="AK2" s="19">
        <f>(AH2-AVERAGE(P2,AH2))*3.7*2.2/1.4+AVERAGE(P2,AH2)</f>
        <v>0.38564982288830429</v>
      </c>
      <c r="AL2" s="19">
        <f>(AI2-AVERAGE(Q2,AI2))*3.7*2.2/1.4+AVERAGE(Q2,AI2)</f>
        <v>0.37849948750506729</v>
      </c>
      <c r="AM2" s="19">
        <f>(AJ2-AVERAGE(R2,AJ2))*3.7*2.2/1.4+AVERAGE(R2,AJ2)</f>
        <v>0.39280015827154097</v>
      </c>
      <c r="AN2" s="19">
        <f>$M2-AK2</f>
        <v>-1.4013453631523287E-2</v>
      </c>
      <c r="AO2" s="19">
        <f>$M2-AL2</f>
        <v>-6.8631182482862818E-3</v>
      </c>
      <c r="AP2" s="19">
        <f>$M2-AM2</f>
        <v>-2.1163789014759959E-2</v>
      </c>
      <c r="AQ2" s="19">
        <f t="shared" ref="AQ2:AQ17" si="12">-$AN2+AO2</f>
        <v>7.1503353832370053E-3</v>
      </c>
      <c r="AR2" s="19">
        <f>$AN2-AP2</f>
        <v>7.1503353832366723E-3</v>
      </c>
      <c r="AS2" s="19">
        <f t="shared" ref="AS2:AS17" si="13">AK2*$H2</f>
        <v>1.1569494686649129</v>
      </c>
      <c r="AT2" s="28">
        <v>1.4321198610826686E-21</v>
      </c>
      <c r="AU2" s="28">
        <f>AT2*$H2</f>
        <v>4.2963595832480057E-21</v>
      </c>
      <c r="AV2" s="32">
        <f>LOG(AT2)</f>
        <v>-20.844020632287684</v>
      </c>
      <c r="AW2" s="34">
        <f>AV2*$H2</f>
        <v>-62.532061896863055</v>
      </c>
      <c r="AX2" t="s">
        <v>2</v>
      </c>
      <c r="AZ2" s="48"/>
    </row>
    <row r="3" spans="1:53" x14ac:dyDescent="0.25">
      <c r="A3" s="1">
        <v>165</v>
      </c>
      <c r="B3" s="1">
        <v>13</v>
      </c>
      <c r="C3" s="1">
        <v>2</v>
      </c>
      <c r="D3" s="1">
        <v>3.9621</v>
      </c>
      <c r="E3" s="1"/>
      <c r="F3" s="6">
        <f>C14</f>
        <v>4</v>
      </c>
      <c r="G3" s="14">
        <f t="shared" si="0"/>
        <v>791.39737991266372</v>
      </c>
      <c r="H3" s="46">
        <f>AVERAGE(F3:F4)-AVERAGE(F2:F3)</f>
        <v>2</v>
      </c>
      <c r="I3" s="46">
        <f t="shared" si="1"/>
        <v>3.9619249999999999</v>
      </c>
      <c r="J3" s="19">
        <f t="shared" si="2"/>
        <v>0.39978057824729091</v>
      </c>
      <c r="K3" s="19">
        <f t="shared" si="3"/>
        <v>0.39975333193746149</v>
      </c>
      <c r="L3" s="19">
        <f t="shared" ref="L3:L17" si="14">J3*$H3</f>
        <v>0.79956115649458182</v>
      </c>
      <c r="M3" s="48">
        <v>0.37268516010943997</v>
      </c>
      <c r="N3" s="18">
        <f>AVERAGE(D14:D19)</f>
        <v>3.9621133333333334</v>
      </c>
      <c r="O3" s="19">
        <f>_xlfn.STDEV.S(D14:D19)/SQRT(6)</f>
        <v>1.3333333333368873E-5</v>
      </c>
      <c r="P3" s="19">
        <f t="shared" si="4"/>
        <v>0.40220349518197823</v>
      </c>
      <c r="Q3" s="19">
        <f t="shared" ref="Q3:Q17" si="15">(N3+2.57*O3-$AY$8-$AY$9*($G3+273.15))/$AY$10</f>
        <v>0.40264433741363703</v>
      </c>
      <c r="R3" s="19">
        <f t="shared" ref="R3:R17" si="16">(N3-2.57*O3-$AY$8-$AY$9*($G3+273.15))/$AY$10</f>
        <v>0.40176265295031943</v>
      </c>
      <c r="S3" s="19">
        <f t="shared" si="5"/>
        <v>0.41386810956754355</v>
      </c>
      <c r="T3" s="19">
        <f t="shared" si="6"/>
        <v>0.41656246377751155</v>
      </c>
      <c r="U3" s="19">
        <f t="shared" si="7"/>
        <v>0.41117375535757583</v>
      </c>
      <c r="V3" s="19">
        <f t="shared" ref="V3:X17" si="17">$M3-S3</f>
        <v>-4.1182949458103579E-2</v>
      </c>
      <c r="W3" s="19">
        <f t="shared" si="17"/>
        <v>-4.3877303668071577E-2</v>
      </c>
      <c r="X3" s="19">
        <f t="shared" si="17"/>
        <v>-3.848859524813586E-2</v>
      </c>
      <c r="Y3" s="19">
        <f t="shared" ref="Y3:Y17" si="18">V3-W3</f>
        <v>2.6943542099679973E-3</v>
      </c>
      <c r="Z3" s="19">
        <f t="shared" ref="Z3:Z17" si="19">X3-V3</f>
        <v>2.6943542099677198E-3</v>
      </c>
      <c r="AA3" s="19">
        <f t="shared" si="8"/>
        <v>0.8277362191350871</v>
      </c>
      <c r="AB3" s="28">
        <v>9.4155832463872511E-22</v>
      </c>
      <c r="AC3" s="28">
        <f t="shared" si="9"/>
        <v>1.8831166492774502E-21</v>
      </c>
      <c r="AD3" s="32">
        <f t="shared" si="10"/>
        <v>-21.026152772530793</v>
      </c>
      <c r="AE3" s="32">
        <f t="shared" ref="AE3:AE17" si="20">AD3*$H3</f>
        <v>-42.052305545061586</v>
      </c>
      <c r="AF3" s="18">
        <f>AVERAGE(E20:E25)</f>
        <v>3.9617366666666669</v>
      </c>
      <c r="AG3" s="19">
        <f>_xlfn.STDEV.S(E20:E25)/SQRT(6)</f>
        <v>1.4981470036185215E-5</v>
      </c>
      <c r="AH3" s="19">
        <f t="shared" si="11"/>
        <v>0.39735766131260386</v>
      </c>
      <c r="AI3" s="19">
        <f t="shared" ref="AI3:AI5" si="21">(AF3-2.57*AG3-$AY$8-$AY$9*($G3+273.15))/$AY$10</f>
        <v>0.39686232646128566</v>
      </c>
      <c r="AJ3" s="19">
        <f t="shared" ref="AJ3:AJ5" si="22">(AF3+2.57*AG3-$AY$8-$AY$9*($G3+273.15))/$AY$10</f>
        <v>0.39785299616392211</v>
      </c>
      <c r="AK3" s="19">
        <f t="shared" ref="AK3:AK17" si="23">(AH3-AVERAGE(P3,AH3))*3.7*2.2/1.4+AVERAGE(P3,AH3)</f>
        <v>0.38569304692703826</v>
      </c>
      <c r="AL3" s="19">
        <f t="shared" ref="AL3:AL17" si="24">(AI3-AVERAGE(Q3,AI3))*3.7*2.2/1.4+AVERAGE(Q3,AI3)</f>
        <v>0.38294420009741142</v>
      </c>
      <c r="AM3" s="19">
        <f t="shared" ref="AM3:AM17" si="25">(AJ3-AVERAGE(R3,AJ3))*3.7*2.2/1.4+AVERAGE(R3,AJ3)</f>
        <v>0.38844189375666571</v>
      </c>
      <c r="AN3" s="19">
        <f t="shared" ref="AN3:AP17" si="26">$M3-AK3</f>
        <v>-1.3007886817598291E-2</v>
      </c>
      <c r="AO3" s="19">
        <f t="shared" si="26"/>
        <v>-1.0259039987971452E-2</v>
      </c>
      <c r="AP3" s="19">
        <f t="shared" si="26"/>
        <v>-1.575673364722574E-2</v>
      </c>
      <c r="AQ3" s="19">
        <f t="shared" si="12"/>
        <v>2.7488468296268387E-3</v>
      </c>
      <c r="AR3" s="19">
        <f t="shared" ref="AR3:AR17" si="27">$AN3-AP3</f>
        <v>2.7488468296274493E-3</v>
      </c>
      <c r="AS3" s="19">
        <f t="shared" si="13"/>
        <v>0.77138609385407653</v>
      </c>
      <c r="AT3" s="28">
        <v>1.5011113613385126E-21</v>
      </c>
      <c r="AU3" s="28">
        <f t="shared" ref="AU3:AU17" si="28">AT3*$H3</f>
        <v>3.0022227226770252E-21</v>
      </c>
      <c r="AV3" s="32">
        <f t="shared" ref="AV3:AV17" si="29">LOG(AT3)</f>
        <v>-20.823587088022673</v>
      </c>
      <c r="AW3" s="34">
        <f t="shared" ref="AW3:AW17" si="30">AV3*$H3</f>
        <v>-41.647174176045347</v>
      </c>
      <c r="AX3" s="4">
        <v>0</v>
      </c>
      <c r="AY3" s="5">
        <v>790</v>
      </c>
      <c r="AZ3" s="48"/>
    </row>
    <row r="4" spans="1:53" x14ac:dyDescent="0.25">
      <c r="A4" s="1">
        <v>175</v>
      </c>
      <c r="B4" s="1">
        <v>21</v>
      </c>
      <c r="C4" s="1">
        <v>2</v>
      </c>
      <c r="D4" s="1">
        <v>3.9621300000000002</v>
      </c>
      <c r="E4" s="1"/>
      <c r="F4" s="6">
        <f>C26</f>
        <v>6</v>
      </c>
      <c r="G4" s="14">
        <f t="shared" si="0"/>
        <v>792.09606986899564</v>
      </c>
      <c r="H4" s="46">
        <f t="shared" ref="H4:H16" si="31">AVERAGE(F4:F5)-AVERAGE(F3:F4)</f>
        <v>2</v>
      </c>
      <c r="I4" s="46">
        <f t="shared" si="1"/>
        <v>3.9618408333333335</v>
      </c>
      <c r="J4" s="19">
        <f t="shared" si="2"/>
        <v>0.39831062786666432</v>
      </c>
      <c r="K4" s="19">
        <f t="shared" si="3"/>
        <v>0.39838823496190756</v>
      </c>
      <c r="L4" s="19">
        <f t="shared" si="14"/>
        <v>0.79662125573332865</v>
      </c>
      <c r="M4" s="48">
        <v>0.37373551197113503</v>
      </c>
      <c r="N4" s="18">
        <f>AVERAGE(D26:D31)</f>
        <v>3.9620116666666667</v>
      </c>
      <c r="O4" s="19">
        <f>_xlfn.STDEV.S(D26:D31)/SQRT(6)</f>
        <v>1.4003967691745801E-5</v>
      </c>
      <c r="P4" s="19">
        <f t="shared" si="4"/>
        <v>0.4005084065021135</v>
      </c>
      <c r="Q4" s="19">
        <f t="shared" si="15"/>
        <v>0.40097142202981173</v>
      </c>
      <c r="R4" s="19">
        <f t="shared" si="16"/>
        <v>0.40004539097441527</v>
      </c>
      <c r="S4" s="19">
        <f t="shared" si="5"/>
        <v>0.41108914078991804</v>
      </c>
      <c r="T4" s="19">
        <f t="shared" si="6"/>
        <v>0.4134076226281504</v>
      </c>
      <c r="U4" s="19">
        <f t="shared" si="7"/>
        <v>0.40877065895168568</v>
      </c>
      <c r="V4" s="19">
        <f t="shared" si="17"/>
        <v>-3.7353628818783013E-2</v>
      </c>
      <c r="W4" s="19">
        <f t="shared" si="17"/>
        <v>-3.9672110657015369E-2</v>
      </c>
      <c r="X4" s="19">
        <f t="shared" si="17"/>
        <v>-3.5035146980550658E-2</v>
      </c>
      <c r="Y4" s="19">
        <f t="shared" si="18"/>
        <v>2.3184818382323558E-3</v>
      </c>
      <c r="Z4" s="19">
        <f t="shared" si="19"/>
        <v>2.3184818382323558E-3</v>
      </c>
      <c r="AA4" s="19">
        <f t="shared" si="8"/>
        <v>0.82217828157983608</v>
      </c>
      <c r="AB4" s="28">
        <v>1.0399707050665018E-21</v>
      </c>
      <c r="AC4" s="28">
        <f t="shared" si="9"/>
        <v>2.0799414101330035E-21</v>
      </c>
      <c r="AD4" s="32">
        <f t="shared" si="10"/>
        <v>-20.982978894169641</v>
      </c>
      <c r="AE4" s="32">
        <f t="shared" si="20"/>
        <v>-41.965957788339281</v>
      </c>
      <c r="AF4" s="18">
        <f>AVERAGE(E32:E37)</f>
        <v>3.9616699999999998</v>
      </c>
      <c r="AG4" s="19">
        <f>_xlfn.STDEV.S(E32:E37)/SQRT(6)</f>
        <v>9.3094933624782109E-6</v>
      </c>
      <c r="AH4" s="19">
        <f t="shared" si="11"/>
        <v>0.39611284923121542</v>
      </c>
      <c r="AI4" s="19">
        <f t="shared" si="21"/>
        <v>0.39580504789400339</v>
      </c>
      <c r="AJ4" s="19">
        <f t="shared" si="22"/>
        <v>0.39642065056842751</v>
      </c>
      <c r="AK4" s="19">
        <f t="shared" si="23"/>
        <v>0.38553211494341061</v>
      </c>
      <c r="AL4" s="19">
        <f t="shared" si="24"/>
        <v>0.38336884729566473</v>
      </c>
      <c r="AM4" s="19">
        <f t="shared" si="25"/>
        <v>0.38769538259115682</v>
      </c>
      <c r="AN4" s="19">
        <f t="shared" si="26"/>
        <v>-1.1796602972275583E-2</v>
      </c>
      <c r="AO4" s="19">
        <f t="shared" si="26"/>
        <v>-9.6333353245297015E-3</v>
      </c>
      <c r="AP4" s="19">
        <f t="shared" si="26"/>
        <v>-1.3959870620021797E-2</v>
      </c>
      <c r="AQ4" s="19">
        <f t="shared" si="12"/>
        <v>2.1632676477458812E-3</v>
      </c>
      <c r="AR4" s="19">
        <f t="shared" si="27"/>
        <v>2.1632676477462143E-3</v>
      </c>
      <c r="AS4" s="19">
        <f t="shared" si="13"/>
        <v>0.77106422988682122</v>
      </c>
      <c r="AT4" s="28">
        <v>1.5929987261760369E-21</v>
      </c>
      <c r="AU4" s="28">
        <f t="shared" si="28"/>
        <v>3.1859974523520738E-21</v>
      </c>
      <c r="AV4" s="32">
        <f t="shared" si="29"/>
        <v>-20.79778457147755</v>
      </c>
      <c r="AW4" s="34">
        <f t="shared" si="30"/>
        <v>-41.5955691429551</v>
      </c>
      <c r="AX4" s="4">
        <f>114.5/2</f>
        <v>57.25</v>
      </c>
      <c r="AY4" s="5">
        <v>810</v>
      </c>
      <c r="AZ4" s="48"/>
    </row>
    <row r="5" spans="1:53" x14ac:dyDescent="0.25">
      <c r="A5" s="1">
        <v>263</v>
      </c>
      <c r="B5" s="1">
        <v>101</v>
      </c>
      <c r="C5" s="1">
        <v>2</v>
      </c>
      <c r="D5" s="1">
        <v>3.9621599999999999</v>
      </c>
      <c r="E5" s="1"/>
      <c r="F5" s="6">
        <f>C38</f>
        <v>8</v>
      </c>
      <c r="G5" s="14">
        <f t="shared" si="0"/>
        <v>792.79475982532756</v>
      </c>
      <c r="H5" s="46">
        <f t="shared" si="31"/>
        <v>7.75</v>
      </c>
      <c r="I5" s="46">
        <f t="shared" si="1"/>
        <v>3.961840833333333</v>
      </c>
      <c r="J5" s="19">
        <f t="shared" si="2"/>
        <v>0.397923485496673</v>
      </c>
      <c r="K5" s="19">
        <f t="shared" si="3"/>
        <v>0.39801715016990319</v>
      </c>
      <c r="L5" s="19">
        <f t="shared" si="14"/>
        <v>3.0839070125992158</v>
      </c>
      <c r="M5" s="48">
        <v>0.37477235150740801</v>
      </c>
      <c r="N5" s="18">
        <f>AVERAGE(D38:D43)</f>
        <v>3.9620116666666667</v>
      </c>
      <c r="O5" s="19">
        <f>_xlfn.STDEV.S(D38:D43)/SQRT(6)</f>
        <v>1.013793755046854E-5</v>
      </c>
      <c r="P5" s="19">
        <f t="shared" si="4"/>
        <v>0.4001212641321249</v>
      </c>
      <c r="Q5" s="19">
        <f t="shared" si="15"/>
        <v>0.40045645645818367</v>
      </c>
      <c r="R5" s="19">
        <f t="shared" si="16"/>
        <v>0.39978607180606618</v>
      </c>
      <c r="S5" s="19">
        <f t="shared" si="5"/>
        <v>0.41070199841994331</v>
      </c>
      <c r="T5" s="19">
        <f t="shared" si="6"/>
        <v>0.41219997387462054</v>
      </c>
      <c r="U5" s="19">
        <f t="shared" si="7"/>
        <v>0.40920402296526642</v>
      </c>
      <c r="V5" s="19">
        <f t="shared" si="17"/>
        <v>-3.5929646912535307E-2</v>
      </c>
      <c r="W5" s="19">
        <f t="shared" si="17"/>
        <v>-3.7427622367212532E-2</v>
      </c>
      <c r="X5" s="19">
        <f t="shared" si="17"/>
        <v>-3.4431671457858415E-2</v>
      </c>
      <c r="Y5" s="19">
        <f t="shared" si="18"/>
        <v>1.497975454677225E-3</v>
      </c>
      <c r="Z5" s="19">
        <f t="shared" si="19"/>
        <v>1.497975454676892E-3</v>
      </c>
      <c r="AA5" s="19">
        <f t="shared" si="8"/>
        <v>3.1829404877545606</v>
      </c>
      <c r="AB5" s="28">
        <v>1.0951018505648479E-21</v>
      </c>
      <c r="AC5" s="28">
        <f t="shared" si="9"/>
        <v>8.4870393418775717E-21</v>
      </c>
      <c r="AD5" s="32">
        <f t="shared" si="10"/>
        <v>-20.960545487142344</v>
      </c>
      <c r="AE5" s="32">
        <f t="shared" si="20"/>
        <v>-162.44422752535317</v>
      </c>
      <c r="AF5" s="18">
        <f>AVERAGE(E44:E49)</f>
        <v>3.9616699999999994</v>
      </c>
      <c r="AG5" s="19">
        <f>_xlfn.STDEV.S(E44:E49)/SQRT(6)</f>
        <v>4.4721359549626772E-6</v>
      </c>
      <c r="AH5" s="19">
        <f t="shared" si="11"/>
        <v>0.3957257068612211</v>
      </c>
      <c r="AI5" s="19">
        <f t="shared" si="21"/>
        <v>0.39557784388162243</v>
      </c>
      <c r="AJ5" s="19">
        <f t="shared" si="22"/>
        <v>0.39587356984081978</v>
      </c>
      <c r="AK5" s="19">
        <f t="shared" si="23"/>
        <v>0.38514497257340269</v>
      </c>
      <c r="AL5" s="19">
        <f t="shared" si="24"/>
        <v>0.38383432646518584</v>
      </c>
      <c r="AM5" s="19">
        <f t="shared" si="25"/>
        <v>0.38645561868161954</v>
      </c>
      <c r="AN5" s="19">
        <f t="shared" si="26"/>
        <v>-1.037262106599468E-2</v>
      </c>
      <c r="AO5" s="19">
        <f t="shared" si="26"/>
        <v>-9.0619749577778297E-3</v>
      </c>
      <c r="AP5" s="19">
        <f t="shared" si="26"/>
        <v>-1.1683267174211531E-2</v>
      </c>
      <c r="AQ5" s="19">
        <f t="shared" si="12"/>
        <v>1.3106461082168508E-3</v>
      </c>
      <c r="AR5" s="19">
        <f t="shared" si="27"/>
        <v>1.3106461082168508E-3</v>
      </c>
      <c r="AS5" s="19">
        <f t="shared" si="13"/>
        <v>2.9848735374438706</v>
      </c>
      <c r="AT5" s="28">
        <v>1.6789561761307475E-21</v>
      </c>
      <c r="AU5" s="28">
        <f t="shared" si="28"/>
        <v>1.3011910365013294E-20</v>
      </c>
      <c r="AV5" s="32">
        <f t="shared" si="29"/>
        <v>-20.77496063960524</v>
      </c>
      <c r="AW5" s="34">
        <f t="shared" si="30"/>
        <v>-161.0059449569406</v>
      </c>
      <c r="AX5" s="4">
        <v>114.5</v>
      </c>
      <c r="AY5" s="5">
        <v>820</v>
      </c>
      <c r="AZ5" s="48"/>
    </row>
    <row r="6" spans="1:53" x14ac:dyDescent="0.25">
      <c r="A6" s="1">
        <v>273</v>
      </c>
      <c r="B6" s="1">
        <v>109</v>
      </c>
      <c r="C6" s="1">
        <v>2</v>
      </c>
      <c r="D6" s="1">
        <v>3.96217</v>
      </c>
      <c r="E6" s="1"/>
      <c r="F6" s="6">
        <f>C50</f>
        <v>21.5</v>
      </c>
      <c r="G6" s="14">
        <f t="shared" si="0"/>
        <v>797.51091703056773</v>
      </c>
      <c r="H6" s="46">
        <f t="shared" si="31"/>
        <v>11.75</v>
      </c>
      <c r="I6" s="46">
        <f t="shared" si="1"/>
        <v>3.9617783333333332</v>
      </c>
      <c r="J6" s="19">
        <f t="shared" si="2"/>
        <v>0.39450620914482259</v>
      </c>
      <c r="K6" s="19">
        <f t="shared" si="3"/>
        <v>0.39447354759495667</v>
      </c>
      <c r="L6" s="19">
        <f t="shared" si="14"/>
        <v>4.6354479574516656</v>
      </c>
      <c r="M6" s="48">
        <v>0.38190193322308102</v>
      </c>
      <c r="N6" s="18">
        <f>AVERAGE(D50:D55)</f>
        <v>3.9618766666666669</v>
      </c>
      <c r="O6" s="19">
        <f>_xlfn.STDEV.S(D50:D55)/SQRT(3)</f>
        <v>8.8191710367998724E-6</v>
      </c>
      <c r="P6" s="19">
        <f t="shared" si="4"/>
        <v>0.39577127196913153</v>
      </c>
      <c r="Q6" s="19">
        <f>(N6+4.3*O6-$AY$8-$AY$9*($G6+273.15))/$AY$10</f>
        <v>0.39625914583325195</v>
      </c>
      <c r="R6" s="19">
        <f>(N6-4.3*O6-$AY$8-$AY$9*($G6+273.15))/$AY$10</f>
        <v>0.39528339810501106</v>
      </c>
      <c r="S6" s="19">
        <f t="shared" si="5"/>
        <v>0.401861645851876</v>
      </c>
      <c r="T6" s="19">
        <f t="shared" si="6"/>
        <v>0.40485552592333063</v>
      </c>
      <c r="U6" s="19">
        <f t="shared" si="7"/>
        <v>0.39886776578042105</v>
      </c>
      <c r="V6" s="19">
        <f t="shared" si="17"/>
        <v>-1.9959712628794979E-2</v>
      </c>
      <c r="W6" s="19">
        <f t="shared" si="17"/>
        <v>-2.2953592700249603E-2</v>
      </c>
      <c r="X6" s="19">
        <f t="shared" si="17"/>
        <v>-1.6965832557340021E-2</v>
      </c>
      <c r="Y6" s="19">
        <f t="shared" si="18"/>
        <v>2.9938800714546243E-3</v>
      </c>
      <c r="Z6" s="19">
        <f t="shared" si="19"/>
        <v>2.9938800714549574E-3</v>
      </c>
      <c r="AA6" s="19">
        <f t="shared" si="8"/>
        <v>4.7218743387595428</v>
      </c>
      <c r="AB6" s="28">
        <v>1.7303628699538925E-21</v>
      </c>
      <c r="AC6" s="28">
        <f t="shared" si="9"/>
        <v>2.0331763721958236E-20</v>
      </c>
      <c r="AD6" s="32">
        <f t="shared" si="10"/>
        <v>-20.761862812539807</v>
      </c>
      <c r="AE6" s="32">
        <f t="shared" si="20"/>
        <v>-243.95188804734272</v>
      </c>
      <c r="AF6" s="18">
        <f>AVERAGE(E50:E55)</f>
        <v>3.9616799999999999</v>
      </c>
      <c r="AG6" s="19">
        <f>_xlfn.STDEV.S(E50:E55)/SQRT(3)</f>
        <v>1.0000000000065512E-5</v>
      </c>
      <c r="AH6" s="19">
        <f t="shared" si="11"/>
        <v>0.39324114632051366</v>
      </c>
      <c r="AI6" s="19">
        <f>(AF6-4.3*AG6-$AY$8-$AY$9*($G6+273.15))/$AY$10</f>
        <v>0.3926879493566614</v>
      </c>
      <c r="AJ6" s="19">
        <f>(AF6+4.3*AG6-$AY$8-$AY$9*($G6+273.15))/$AY$10</f>
        <v>0.39379434328436591</v>
      </c>
      <c r="AK6" s="19">
        <f t="shared" si="23"/>
        <v>0.38715077243776919</v>
      </c>
      <c r="AL6" s="19">
        <f t="shared" si="24"/>
        <v>0.38409156926658272</v>
      </c>
      <c r="AM6" s="19">
        <f t="shared" si="25"/>
        <v>0.39020997560895565</v>
      </c>
      <c r="AN6" s="19">
        <f t="shared" si="26"/>
        <v>-5.2488392146881613E-3</v>
      </c>
      <c r="AO6" s="19">
        <f t="shared" si="26"/>
        <v>-2.189636043501697E-3</v>
      </c>
      <c r="AP6" s="19">
        <f t="shared" si="26"/>
        <v>-8.3080423858746255E-3</v>
      </c>
      <c r="AQ6" s="19">
        <f t="shared" si="12"/>
        <v>3.0592031711864642E-3</v>
      </c>
      <c r="AR6" s="19">
        <f t="shared" si="27"/>
        <v>3.0592031711864642E-3</v>
      </c>
      <c r="AS6" s="19">
        <f t="shared" si="13"/>
        <v>4.5490215761437875</v>
      </c>
      <c r="AT6" s="28">
        <v>2.2230041199515079E-21</v>
      </c>
      <c r="AU6" s="28">
        <f t="shared" si="28"/>
        <v>2.6120298409430216E-20</v>
      </c>
      <c r="AV6" s="32">
        <f t="shared" si="29"/>
        <v>-20.653059732410973</v>
      </c>
      <c r="AW6" s="34">
        <f t="shared" si="30"/>
        <v>-242.67345185582894</v>
      </c>
      <c r="AZ6" s="48"/>
    </row>
    <row r="7" spans="1:53" x14ac:dyDescent="0.25">
      <c r="A7" s="1">
        <v>283</v>
      </c>
      <c r="B7" s="1">
        <v>117</v>
      </c>
      <c r="C7" s="1">
        <v>2</v>
      </c>
      <c r="D7" s="1">
        <v>3.96217</v>
      </c>
      <c r="E7" s="1"/>
      <c r="F7" s="6">
        <f>C56</f>
        <v>31.5</v>
      </c>
      <c r="G7" s="14">
        <f t="shared" si="0"/>
        <v>801.00436681222709</v>
      </c>
      <c r="H7" s="46">
        <f t="shared" si="31"/>
        <v>10</v>
      </c>
      <c r="I7" s="46">
        <f t="shared" si="1"/>
        <v>3.961875</v>
      </c>
      <c r="J7" s="19">
        <f t="shared" si="2"/>
        <v>0.39381411837640073</v>
      </c>
      <c r="K7" s="19">
        <f t="shared" si="3"/>
        <v>0.39333503575241202</v>
      </c>
      <c r="L7" s="19">
        <f t="shared" si="14"/>
        <v>3.9381411837640075</v>
      </c>
      <c r="M7" s="48">
        <v>0.38721058860101798</v>
      </c>
      <c r="N7" s="18">
        <f>AVERAGE(D56:D61)</f>
        <v>3.9619700000000004</v>
      </c>
      <c r="O7" s="19">
        <f>_xlfn.STDEV.S(D56:D61)/SQRT(3)</f>
        <v>5.7735026919340812E-6</v>
      </c>
      <c r="P7" s="19">
        <f t="shared" si="4"/>
        <v>0.39503629771514254</v>
      </c>
      <c r="Q7" s="19">
        <f t="shared" ref="Q7:Q17" si="32">(N7+4.3*O7-$AY$8-$AY$9*($G7+273.15))/$AY$10</f>
        <v>0.39535568613113875</v>
      </c>
      <c r="R7" s="19">
        <f t="shared" ref="R7:R17" si="33">(N7-4.3*O7-$AY$8-$AY$9*($G7+273.15))/$AY$10</f>
        <v>0.39471690929914627</v>
      </c>
      <c r="S7" s="19">
        <f t="shared" si="5"/>
        <v>0.40092021824594237</v>
      </c>
      <c r="T7" s="19">
        <f t="shared" si="6"/>
        <v>0.40508367438300885</v>
      </c>
      <c r="U7" s="19">
        <f t="shared" si="7"/>
        <v>0.39675676210887578</v>
      </c>
      <c r="V7" s="19">
        <f t="shared" si="17"/>
        <v>-1.3709629644924393E-2</v>
      </c>
      <c r="W7" s="19">
        <f t="shared" si="17"/>
        <v>-1.7873085781990872E-2</v>
      </c>
      <c r="X7" s="19">
        <f t="shared" si="17"/>
        <v>-9.5461735078578025E-3</v>
      </c>
      <c r="Y7" s="19">
        <f t="shared" si="18"/>
        <v>4.1634561370664791E-3</v>
      </c>
      <c r="Z7" s="19">
        <f t="shared" si="19"/>
        <v>4.1634561370665901E-3</v>
      </c>
      <c r="AA7" s="19">
        <f t="shared" si="8"/>
        <v>4.0092021824594237</v>
      </c>
      <c r="AB7" s="28">
        <v>2.176201642012335E-21</v>
      </c>
      <c r="AC7" s="28">
        <f t="shared" si="9"/>
        <v>2.1762016420123351E-20</v>
      </c>
      <c r="AD7" s="32">
        <f t="shared" si="10"/>
        <v>-20.662300866347003</v>
      </c>
      <c r="AE7" s="32">
        <f t="shared" si="20"/>
        <v>-206.62300866347005</v>
      </c>
      <c r="AF7" s="18">
        <f>AVERAGE(E56:E61)</f>
        <v>3.9617799999999996</v>
      </c>
      <c r="AG7" s="19">
        <f>_xlfn.STDEV.S(E56:E61)/SQRT(3)</f>
        <v>2.3094010767608128E-5</v>
      </c>
      <c r="AH7" s="19">
        <f t="shared" si="11"/>
        <v>0.39259193903765893</v>
      </c>
      <c r="AI7" s="19">
        <f t="shared" ref="AI7:AI17" si="34">(AF7-4.3*AG7-$AY$8-$AY$9*($G7+273.15))/$AY$10</f>
        <v>0.39131438537368529</v>
      </c>
      <c r="AJ7" s="19">
        <f t="shared" ref="AJ7:AJ17" si="35">(AF7+4.3*AG7-$AY$8-$AY$9*($G7+273.15))/$AY$10</f>
        <v>0.39386949270163252</v>
      </c>
      <c r="AK7" s="19">
        <f t="shared" si="23"/>
        <v>0.3867080185068591</v>
      </c>
      <c r="AL7" s="19">
        <f t="shared" si="24"/>
        <v>0.38158639712181519</v>
      </c>
      <c r="AM7" s="19">
        <f t="shared" si="25"/>
        <v>0.391829639891903</v>
      </c>
      <c r="AN7" s="19">
        <f t="shared" si="26"/>
        <v>5.0257009415888287E-4</v>
      </c>
      <c r="AO7" s="19">
        <f t="shared" si="26"/>
        <v>5.6241914792027892E-3</v>
      </c>
      <c r="AP7" s="19">
        <f t="shared" si="26"/>
        <v>-4.6190512908850234E-3</v>
      </c>
      <c r="AQ7" s="19">
        <f t="shared" si="12"/>
        <v>5.1216213850439063E-3</v>
      </c>
      <c r="AR7" s="19">
        <f t="shared" si="27"/>
        <v>5.1216213850439063E-3</v>
      </c>
      <c r="AS7" s="19">
        <f t="shared" si="13"/>
        <v>3.8670801850685912</v>
      </c>
      <c r="AT7" s="28">
        <v>2.7746882058762268E-21</v>
      </c>
      <c r="AU7" s="28">
        <f t="shared" si="28"/>
        <v>2.7746882058762267E-20</v>
      </c>
      <c r="AV7" s="32">
        <f t="shared" si="29"/>
        <v>-20.556785811847703</v>
      </c>
      <c r="AW7" s="34">
        <f t="shared" si="30"/>
        <v>-205.56785811847703</v>
      </c>
      <c r="AX7" t="s">
        <v>12</v>
      </c>
      <c r="AY7" s="7" t="s">
        <v>13</v>
      </c>
      <c r="AZ7" s="48"/>
    </row>
    <row r="8" spans="1:53" x14ac:dyDescent="0.25">
      <c r="A8" s="1">
        <v>152</v>
      </c>
      <c r="B8" s="1">
        <v>4</v>
      </c>
      <c r="C8" s="1">
        <v>2</v>
      </c>
      <c r="D8" s="1"/>
      <c r="E8" s="1">
        <v>3.96149</v>
      </c>
      <c r="F8" s="6">
        <f>C62</f>
        <v>41.5</v>
      </c>
      <c r="G8" s="14">
        <f t="shared" si="0"/>
        <v>804.49781659388645</v>
      </c>
      <c r="H8" s="46">
        <f t="shared" si="31"/>
        <v>10</v>
      </c>
      <c r="I8" s="46">
        <f t="shared" si="1"/>
        <v>3.9620216666666668</v>
      </c>
      <c r="J8" s="19">
        <f t="shared" si="2"/>
        <v>0.39376527989152593</v>
      </c>
      <c r="K8" s="19">
        <f t="shared" si="3"/>
        <v>0.39354779060259482</v>
      </c>
      <c r="L8" s="19">
        <f t="shared" si="14"/>
        <v>3.9376527989152592</v>
      </c>
      <c r="M8" s="48">
        <v>0.39256091909726398</v>
      </c>
      <c r="N8" s="18">
        <f>AVERAGE(D62:D67)</f>
        <v>3.9620866666666665</v>
      </c>
      <c r="O8" s="19">
        <f>_xlfn.STDEV.S(D62:D67)/SQRT(3)</f>
        <v>6.6666666667103422E-6</v>
      </c>
      <c r="P8" s="19">
        <f t="shared" si="4"/>
        <v>0.39460150786013198</v>
      </c>
      <c r="Q8" s="19">
        <f t="shared" si="32"/>
        <v>0.3949703058360316</v>
      </c>
      <c r="R8" s="19">
        <f t="shared" si="33"/>
        <v>0.39423270988423237</v>
      </c>
      <c r="S8" s="19">
        <f t="shared" si="5"/>
        <v>0.39862734822327905</v>
      </c>
      <c r="T8" s="19">
        <f t="shared" si="6"/>
        <v>0.40181870060272012</v>
      </c>
      <c r="U8" s="19">
        <f t="shared" si="7"/>
        <v>0.39543599584383776</v>
      </c>
      <c r="V8" s="19">
        <f t="shared" si="17"/>
        <v>-6.0664291260150716E-3</v>
      </c>
      <c r="W8" s="19">
        <f t="shared" si="17"/>
        <v>-9.2577815054561419E-3</v>
      </c>
      <c r="X8" s="19">
        <f t="shared" si="17"/>
        <v>-2.8750767465737792E-3</v>
      </c>
      <c r="Y8" s="19">
        <f t="shared" si="18"/>
        <v>3.1913523794410703E-3</v>
      </c>
      <c r="Z8" s="19">
        <f t="shared" si="19"/>
        <v>3.1913523794412924E-3</v>
      </c>
      <c r="AA8" s="19">
        <f t="shared" si="8"/>
        <v>3.9862734822327903</v>
      </c>
      <c r="AB8" s="28">
        <v>2.7790299927696747E-21</v>
      </c>
      <c r="AC8" s="28">
        <f t="shared" si="9"/>
        <v>2.7790299927696747E-20</v>
      </c>
      <c r="AD8" s="32">
        <f t="shared" si="10"/>
        <v>-20.556106766060314</v>
      </c>
      <c r="AE8" s="32">
        <f t="shared" si="20"/>
        <v>-205.56106766060313</v>
      </c>
      <c r="AF8" s="18">
        <f>AVERAGE(E62:E67)</f>
        <v>3.961956666666667</v>
      </c>
      <c r="AG8" s="19">
        <f>_xlfn.STDEV.S(E62:E67)/SQRT(3)</f>
        <v>1.4529663145094926E-5</v>
      </c>
      <c r="AH8" s="19">
        <f t="shared" si="11"/>
        <v>0.3929290519229196</v>
      </c>
      <c r="AI8" s="19">
        <f t="shared" si="34"/>
        <v>0.39212527536915803</v>
      </c>
      <c r="AJ8" s="19">
        <f t="shared" si="35"/>
        <v>0.39373282847668117</v>
      </c>
      <c r="AK8" s="19">
        <f t="shared" si="23"/>
        <v>0.38890321155977281</v>
      </c>
      <c r="AL8" s="19">
        <f t="shared" si="24"/>
        <v>0.38527688060246951</v>
      </c>
      <c r="AM8" s="19">
        <f t="shared" si="25"/>
        <v>0.39252954251707578</v>
      </c>
      <c r="AN8" s="19">
        <f t="shared" si="26"/>
        <v>3.6577075374911727E-3</v>
      </c>
      <c r="AO8" s="19">
        <f t="shared" si="26"/>
        <v>7.2840384947944758E-3</v>
      </c>
      <c r="AP8" s="19">
        <f t="shared" si="26"/>
        <v>3.1376580188202663E-5</v>
      </c>
      <c r="AQ8" s="19">
        <f t="shared" si="12"/>
        <v>3.6263309573033031E-3</v>
      </c>
      <c r="AR8" s="19">
        <f t="shared" si="27"/>
        <v>3.6263309573029701E-3</v>
      </c>
      <c r="AS8" s="19">
        <f t="shared" si="13"/>
        <v>3.8890321155977281</v>
      </c>
      <c r="AT8" s="28">
        <v>3.2817166827271423E-21</v>
      </c>
      <c r="AU8" s="28">
        <f t="shared" si="28"/>
        <v>3.281716682727142E-20</v>
      </c>
      <c r="AV8" s="32">
        <f t="shared" si="29"/>
        <v>-20.483898915190103</v>
      </c>
      <c r="AW8" s="34">
        <f t="shared" si="30"/>
        <v>-204.83898915190105</v>
      </c>
      <c r="AX8" t="s">
        <v>14</v>
      </c>
      <c r="AY8" s="5">
        <v>3.8849999999999998</v>
      </c>
      <c r="AZ8" s="48"/>
    </row>
    <row r="9" spans="1:53" x14ac:dyDescent="0.25">
      <c r="A9" s="1">
        <v>162</v>
      </c>
      <c r="B9" s="1">
        <v>12</v>
      </c>
      <c r="C9" s="1">
        <v>2</v>
      </c>
      <c r="D9" s="1"/>
      <c r="E9" s="1">
        <v>3.9617399999999998</v>
      </c>
      <c r="F9" s="6">
        <f>C68</f>
        <v>51.5</v>
      </c>
      <c r="G9" s="14">
        <f t="shared" si="0"/>
        <v>807.99126637554582</v>
      </c>
      <c r="H9" s="46">
        <f t="shared" si="31"/>
        <v>10</v>
      </c>
      <c r="I9" s="46">
        <f t="shared" si="1"/>
        <v>3.9621733333333333</v>
      </c>
      <c r="J9" s="19">
        <f t="shared" si="2"/>
        <v>0.39378076663500278</v>
      </c>
      <c r="K9" s="19">
        <f t="shared" si="3"/>
        <v>0.39381385693598708</v>
      </c>
      <c r="L9" s="19">
        <f t="shared" si="14"/>
        <v>3.9378076663500279</v>
      </c>
      <c r="M9" s="48">
        <v>0.39791774385629902</v>
      </c>
      <c r="N9" s="18">
        <f>AVERAGE(D68:D73)</f>
        <v>3.9622133333333331</v>
      </c>
      <c r="O9" s="19">
        <f>_xlfn.STDEV.S(D68:D73)/SQRT(3)</f>
        <v>1.4529663145111905E-5</v>
      </c>
      <c r="P9" s="19">
        <f t="shared" si="4"/>
        <v>0.39429536846183705</v>
      </c>
      <c r="Q9" s="19">
        <f t="shared" si="32"/>
        <v>0.39509914501559862</v>
      </c>
      <c r="R9" s="19">
        <f t="shared" si="33"/>
        <v>0.39349159190807548</v>
      </c>
      <c r="S9" s="19">
        <f t="shared" si="5"/>
        <v>0.39677280868530979</v>
      </c>
      <c r="T9" s="19">
        <f t="shared" si="6"/>
        <v>0.40128688905601495</v>
      </c>
      <c r="U9" s="19">
        <f t="shared" si="7"/>
        <v>0.39225872831460518</v>
      </c>
      <c r="V9" s="19">
        <f t="shared" si="17"/>
        <v>1.1449351709892364E-3</v>
      </c>
      <c r="W9" s="19">
        <f t="shared" si="17"/>
        <v>-3.3691451997159283E-3</v>
      </c>
      <c r="X9" s="19">
        <f t="shared" si="17"/>
        <v>5.6590155416938459E-3</v>
      </c>
      <c r="Y9" s="19">
        <f t="shared" si="18"/>
        <v>4.5140803707051647E-3</v>
      </c>
      <c r="Z9" s="19">
        <f t="shared" si="19"/>
        <v>4.5140803707046095E-3</v>
      </c>
      <c r="AA9" s="19">
        <f t="shared" si="8"/>
        <v>3.9677280868530977</v>
      </c>
      <c r="AB9" s="28">
        <v>3.5168461370935515E-21</v>
      </c>
      <c r="AC9" s="28">
        <f t="shared" si="9"/>
        <v>3.5168461370935514E-20</v>
      </c>
      <c r="AD9" s="32">
        <f t="shared" si="10"/>
        <v>-20.453846631760669</v>
      </c>
      <c r="AE9" s="32">
        <f t="shared" si="20"/>
        <v>-204.53846631760669</v>
      </c>
      <c r="AF9" s="18">
        <f>AVERAGE(E68:E73)</f>
        <v>3.9621333333333335</v>
      </c>
      <c r="AG9" s="19">
        <f>_xlfn.STDEV.S(E68:E73)/SQRT(3)</f>
        <v>1.3333333333272654E-5</v>
      </c>
      <c r="AH9" s="19">
        <f t="shared" si="11"/>
        <v>0.39326616480816878</v>
      </c>
      <c r="AI9" s="19">
        <f t="shared" si="34"/>
        <v>0.39252856885637527</v>
      </c>
      <c r="AJ9" s="19">
        <f t="shared" si="35"/>
        <v>0.3940037607599623</v>
      </c>
      <c r="AK9" s="19">
        <f t="shared" si="23"/>
        <v>0.39078872458469577</v>
      </c>
      <c r="AL9" s="19">
        <f t="shared" si="24"/>
        <v>0.38634082481595922</v>
      </c>
      <c r="AM9" s="19">
        <f t="shared" si="25"/>
        <v>0.39523662435343282</v>
      </c>
      <c r="AN9" s="19">
        <f t="shared" si="26"/>
        <v>7.1290192716032541E-3</v>
      </c>
      <c r="AO9" s="19">
        <f t="shared" si="26"/>
        <v>1.1576919040339806E-2</v>
      </c>
      <c r="AP9" s="19">
        <f t="shared" si="26"/>
        <v>2.6811195028662027E-3</v>
      </c>
      <c r="AQ9" s="19">
        <f t="shared" si="12"/>
        <v>4.4478997687365518E-3</v>
      </c>
      <c r="AR9" s="19">
        <f t="shared" si="27"/>
        <v>4.4478997687370514E-3</v>
      </c>
      <c r="AS9" s="19">
        <f t="shared" si="13"/>
        <v>3.9078872458469576</v>
      </c>
      <c r="AT9" s="28">
        <v>3.8956790869729392E-21</v>
      </c>
      <c r="AU9" s="28">
        <f t="shared" si="28"/>
        <v>3.8956790869729394E-20</v>
      </c>
      <c r="AV9" s="32">
        <f t="shared" si="29"/>
        <v>-20.409416826048329</v>
      </c>
      <c r="AW9" s="34">
        <f t="shared" si="30"/>
        <v>-204.09416826048329</v>
      </c>
      <c r="AX9" t="s">
        <v>15</v>
      </c>
      <c r="AY9" s="5">
        <v>4.3069999999999999E-5</v>
      </c>
      <c r="AZ9" s="48"/>
    </row>
    <row r="10" spans="1:53" x14ac:dyDescent="0.25">
      <c r="A10" s="1">
        <v>172</v>
      </c>
      <c r="B10" s="1">
        <v>20</v>
      </c>
      <c r="C10" s="1">
        <v>2</v>
      </c>
      <c r="D10" s="1"/>
      <c r="E10" s="1">
        <v>3.9617800000000001</v>
      </c>
      <c r="F10" s="6">
        <f>C74</f>
        <v>61.5</v>
      </c>
      <c r="G10" s="14">
        <f t="shared" si="0"/>
        <v>810.74235807860259</v>
      </c>
      <c r="H10" s="46">
        <f t="shared" si="31"/>
        <v>10</v>
      </c>
      <c r="I10" s="46">
        <f t="shared" si="1"/>
        <v>3.9623083333333331</v>
      </c>
      <c r="J10" s="19">
        <f t="shared" si="2"/>
        <v>0.39399317471874301</v>
      </c>
      <c r="K10" s="19">
        <f t="shared" si="3"/>
        <v>0.39391772323481278</v>
      </c>
      <c r="L10" s="19">
        <f t="shared" si="14"/>
        <v>3.9399317471874302</v>
      </c>
      <c r="M10" s="48">
        <v>0.402151034373609</v>
      </c>
      <c r="N10" s="18">
        <f>AVERAGE(D74:D79)</f>
        <v>3.9623666666666666</v>
      </c>
      <c r="O10" s="19">
        <f>_xlfn.STDEV.S(D74:D79)/SQRT(3)</f>
        <v>8.8191710369397447E-6</v>
      </c>
      <c r="P10" s="19">
        <f t="shared" si="4"/>
        <v>0.39474363571621496</v>
      </c>
      <c r="Q10" s="19">
        <f t="shared" si="32"/>
        <v>0.39523150958034681</v>
      </c>
      <c r="R10" s="19">
        <f t="shared" si="33"/>
        <v>0.39425576185208311</v>
      </c>
      <c r="S10" s="19">
        <f t="shared" si="5"/>
        <v>0.39835656937547276</v>
      </c>
      <c r="T10" s="19">
        <f t="shared" si="6"/>
        <v>0.40155645241527543</v>
      </c>
      <c r="U10" s="19">
        <f t="shared" si="7"/>
        <v>0.39515668633567008</v>
      </c>
      <c r="V10" s="19">
        <f t="shared" si="17"/>
        <v>3.7944649981362377E-3</v>
      </c>
      <c r="W10" s="19">
        <f t="shared" si="17"/>
        <v>5.9458195833356209E-4</v>
      </c>
      <c r="X10" s="19">
        <f t="shared" si="17"/>
        <v>6.9943480379389134E-3</v>
      </c>
      <c r="Y10" s="19">
        <f t="shared" si="18"/>
        <v>3.1998830398026756E-3</v>
      </c>
      <c r="Z10" s="19">
        <f t="shared" si="19"/>
        <v>3.1998830398026756E-3</v>
      </c>
      <c r="AA10" s="19">
        <f t="shared" si="8"/>
        <v>3.9835656937547275</v>
      </c>
      <c r="AB10" s="28">
        <v>4.0100061353392896E-21</v>
      </c>
      <c r="AC10" s="28">
        <f t="shared" si="9"/>
        <v>4.0100061353392896E-20</v>
      </c>
      <c r="AD10" s="32">
        <f t="shared" si="10"/>
        <v>-20.396854962905515</v>
      </c>
      <c r="AE10" s="32">
        <f t="shared" si="20"/>
        <v>-203.96854962905513</v>
      </c>
      <c r="AF10" s="18">
        <f>AVERAGE(E74:E79)</f>
        <v>3.9622499999999996</v>
      </c>
      <c r="AG10" s="19">
        <f>_xlfn.STDEV.S(E74:E79)/SQRT(3)</f>
        <v>1.1547005383868162E-5</v>
      </c>
      <c r="AH10" s="19">
        <f t="shared" si="11"/>
        <v>0.39324271372127106</v>
      </c>
      <c r="AI10" s="19">
        <f t="shared" si="34"/>
        <v>0.39260393688927858</v>
      </c>
      <c r="AJ10" s="19">
        <f t="shared" si="35"/>
        <v>0.3938814905532636</v>
      </c>
      <c r="AK10" s="19">
        <f t="shared" si="23"/>
        <v>0.38962978006201326</v>
      </c>
      <c r="AL10" s="19">
        <f t="shared" si="24"/>
        <v>0.38627899405435018</v>
      </c>
      <c r="AM10" s="19">
        <f t="shared" si="25"/>
        <v>0.39298056606967663</v>
      </c>
      <c r="AN10" s="19">
        <f t="shared" si="26"/>
        <v>1.2521254311595731E-2</v>
      </c>
      <c r="AO10" s="19">
        <f t="shared" si="26"/>
        <v>1.5872040319258818E-2</v>
      </c>
      <c r="AP10" s="19">
        <f t="shared" si="26"/>
        <v>9.1704683039323664E-3</v>
      </c>
      <c r="AQ10" s="19">
        <f t="shared" si="12"/>
        <v>3.3507860076630869E-3</v>
      </c>
      <c r="AR10" s="19">
        <f t="shared" si="27"/>
        <v>3.3507860076633644E-3</v>
      </c>
      <c r="AS10" s="19">
        <f t="shared" si="13"/>
        <v>3.8962978006201325</v>
      </c>
      <c r="AT10" s="28">
        <v>4.6544134465575065E-21</v>
      </c>
      <c r="AU10" s="28">
        <f t="shared" si="28"/>
        <v>4.6544134465575063E-20</v>
      </c>
      <c r="AV10" s="32">
        <f t="shared" si="29"/>
        <v>-20.33213504142245</v>
      </c>
      <c r="AW10" s="34">
        <f t="shared" si="30"/>
        <v>-203.3213504142245</v>
      </c>
      <c r="AX10" t="s">
        <v>16</v>
      </c>
      <c r="AY10" s="5">
        <v>7.7729999999999994E-2</v>
      </c>
      <c r="AZ10" s="48"/>
    </row>
    <row r="11" spans="1:53" x14ac:dyDescent="0.25">
      <c r="A11" s="1">
        <v>260</v>
      </c>
      <c r="B11" s="1">
        <v>100</v>
      </c>
      <c r="C11" s="1">
        <v>2</v>
      </c>
      <c r="D11" s="1"/>
      <c r="E11" s="1">
        <v>3.9618600000000002</v>
      </c>
      <c r="F11" s="6">
        <f>C80</f>
        <v>71.5</v>
      </c>
      <c r="G11" s="14">
        <f t="shared" si="0"/>
        <v>812.48908296943227</v>
      </c>
      <c r="H11" s="46">
        <f t="shared" si="31"/>
        <v>10</v>
      </c>
      <c r="I11" s="46">
        <f t="shared" si="1"/>
        <v>3.9625133333333333</v>
      </c>
      <c r="J11" s="19">
        <f t="shared" si="2"/>
        <v>0.39566265315631138</v>
      </c>
      <c r="K11" s="19">
        <f t="shared" si="3"/>
        <v>0.396149710180836</v>
      </c>
      <c r="L11" s="19">
        <f t="shared" si="14"/>
        <v>3.9566265315631139</v>
      </c>
      <c r="M11" s="48">
        <v>0.40484944941416301</v>
      </c>
      <c r="N11" s="18">
        <f>AVERAGE(D80:D85)</f>
        <v>3.9625833333333333</v>
      </c>
      <c r="O11" s="19">
        <f>_xlfn.STDEV.S(D80:D85)/SQRT(3)</f>
        <v>2.9627314724329574E-5</v>
      </c>
      <c r="P11" s="19">
        <f t="shared" si="4"/>
        <v>0.39656320635327558</v>
      </c>
      <c r="Q11" s="19">
        <f t="shared" si="32"/>
        <v>0.39820218040852695</v>
      </c>
      <c r="R11" s="19">
        <f t="shared" si="33"/>
        <v>0.39492423229802415</v>
      </c>
      <c r="S11" s="19">
        <f t="shared" si="5"/>
        <v>0.40089872674437382</v>
      </c>
      <c r="T11" s="19">
        <f t="shared" si="6"/>
        <v>0.40808335850469624</v>
      </c>
      <c r="U11" s="19">
        <f t="shared" si="7"/>
        <v>0.39371409498405163</v>
      </c>
      <c r="V11" s="19">
        <f t="shared" si="17"/>
        <v>3.9507226697891862E-3</v>
      </c>
      <c r="W11" s="19">
        <f t="shared" si="17"/>
        <v>-3.2339090905332268E-3</v>
      </c>
      <c r="X11" s="19">
        <f t="shared" si="17"/>
        <v>1.1135354430111377E-2</v>
      </c>
      <c r="Y11" s="19">
        <f t="shared" si="18"/>
        <v>7.184631760322413E-3</v>
      </c>
      <c r="Z11" s="19">
        <f t="shared" si="19"/>
        <v>7.184631760322191E-3</v>
      </c>
      <c r="AA11" s="19">
        <f t="shared" si="8"/>
        <v>4.0089872674437386</v>
      </c>
      <c r="AB11" s="28">
        <v>4.1850175796828514E-21</v>
      </c>
      <c r="AC11" s="28">
        <f t="shared" si="9"/>
        <v>4.1850175796828514E-20</v>
      </c>
      <c r="AD11" s="32">
        <f t="shared" si="10"/>
        <v>-20.378302713359318</v>
      </c>
      <c r="AE11" s="32">
        <f t="shared" si="20"/>
        <v>-203.78302713359318</v>
      </c>
      <c r="AF11" s="18">
        <f>AVERAGE(E80:E85)</f>
        <v>3.9624433333333333</v>
      </c>
      <c r="AG11" s="19">
        <f>_xlfn.STDEV.S(E80:E85)/SQRT(3)</f>
        <v>1.2018504251625368E-5</v>
      </c>
      <c r="AH11" s="19">
        <f t="shared" si="11"/>
        <v>0.39476209995934747</v>
      </c>
      <c r="AI11" s="19">
        <f t="shared" si="34"/>
        <v>0.39409723995314505</v>
      </c>
      <c r="AJ11" s="19">
        <f t="shared" si="35"/>
        <v>0.39542695996554988</v>
      </c>
      <c r="AK11" s="19">
        <f t="shared" si="23"/>
        <v>0.39042657956824894</v>
      </c>
      <c r="AL11" s="19">
        <f t="shared" si="24"/>
        <v>0.38421606185697577</v>
      </c>
      <c r="AM11" s="19">
        <f t="shared" si="25"/>
        <v>0.39663709727952268</v>
      </c>
      <c r="AN11" s="19">
        <f t="shared" si="26"/>
        <v>1.4422869845914066E-2</v>
      </c>
      <c r="AO11" s="19">
        <f t="shared" si="26"/>
        <v>2.0633387557187244E-2</v>
      </c>
      <c r="AP11" s="19">
        <f t="shared" si="26"/>
        <v>8.2123521346403328E-3</v>
      </c>
      <c r="AQ11" s="19">
        <f t="shared" si="12"/>
        <v>6.210517711273178E-3</v>
      </c>
      <c r="AR11" s="19">
        <f t="shared" si="27"/>
        <v>6.2105177112737331E-3</v>
      </c>
      <c r="AS11" s="19">
        <f t="shared" si="13"/>
        <v>3.9042657956824893</v>
      </c>
      <c r="AT11" s="28">
        <v>4.9963685757899735E-21</v>
      </c>
      <c r="AU11" s="28">
        <f t="shared" si="28"/>
        <v>4.9963685757899733E-20</v>
      </c>
      <c r="AV11" s="32">
        <f t="shared" si="29"/>
        <v>-20.301345531761573</v>
      </c>
      <c r="AW11" s="34">
        <f t="shared" si="30"/>
        <v>-203.01345531761572</v>
      </c>
      <c r="AZ11" s="48"/>
    </row>
    <row r="12" spans="1:53" x14ac:dyDescent="0.25">
      <c r="A12" s="1">
        <v>270</v>
      </c>
      <c r="B12" s="1">
        <v>108</v>
      </c>
      <c r="C12" s="1">
        <v>2</v>
      </c>
      <c r="D12" s="1"/>
      <c r="E12" s="1">
        <v>3.9618099999999998</v>
      </c>
      <c r="F12" s="6">
        <f>C86</f>
        <v>81.5</v>
      </c>
      <c r="G12" s="14">
        <f t="shared" si="0"/>
        <v>814.23580786026196</v>
      </c>
      <c r="H12" s="46">
        <f t="shared" si="31"/>
        <v>10</v>
      </c>
      <c r="I12" s="46">
        <f t="shared" si="1"/>
        <v>3.9627850000000002</v>
      </c>
      <c r="J12" s="19">
        <f t="shared" si="2"/>
        <v>0.39818980130527121</v>
      </c>
      <c r="K12" s="19">
        <f t="shared" si="3"/>
        <v>0.39832280474335835</v>
      </c>
      <c r="L12" s="19">
        <f t="shared" si="14"/>
        <v>3.981898013052712</v>
      </c>
      <c r="M12" s="48">
        <v>0.40755067305019699</v>
      </c>
      <c r="N12" s="18">
        <f>AVERAGE(D86:D91)</f>
        <v>3.9628566666666667</v>
      </c>
      <c r="O12" s="19">
        <f>_xlfn.STDEV.S(D86:D91)/SQRT(3)</f>
        <v>2.6666666666693338E-5</v>
      </c>
      <c r="P12" s="19">
        <f t="shared" si="4"/>
        <v>0.39911179624502024</v>
      </c>
      <c r="Q12" s="19">
        <f t="shared" si="32"/>
        <v>0.40058698814861871</v>
      </c>
      <c r="R12" s="19">
        <f t="shared" si="33"/>
        <v>0.39763660434142178</v>
      </c>
      <c r="S12" s="19">
        <f t="shared" si="5"/>
        <v>0.40355054331209778</v>
      </c>
      <c r="T12" s="19">
        <f t="shared" si="6"/>
        <v>0.4114874139710864</v>
      </c>
      <c r="U12" s="19">
        <f t="shared" si="7"/>
        <v>0.39561367265310909</v>
      </c>
      <c r="V12" s="19">
        <f t="shared" si="17"/>
        <v>4.0001297380992118E-3</v>
      </c>
      <c r="W12" s="19">
        <f t="shared" si="17"/>
        <v>-3.9367409208894144E-3</v>
      </c>
      <c r="X12" s="19">
        <f t="shared" si="17"/>
        <v>1.1937000397087894E-2</v>
      </c>
      <c r="Y12" s="19">
        <f t="shared" si="18"/>
        <v>7.9368706589886262E-3</v>
      </c>
      <c r="Z12" s="19">
        <f t="shared" si="19"/>
        <v>7.9368706589886817E-3</v>
      </c>
      <c r="AA12" s="19">
        <f t="shared" si="8"/>
        <v>4.0355054331209779</v>
      </c>
      <c r="AB12" s="28">
        <v>4.3265429429704486E-21</v>
      </c>
      <c r="AC12" s="28">
        <f t="shared" si="9"/>
        <v>4.3265429429704485E-20</v>
      </c>
      <c r="AD12" s="32">
        <f t="shared" si="10"/>
        <v>-20.36385898135088</v>
      </c>
      <c r="AE12" s="32">
        <f t="shared" si="20"/>
        <v>-203.63858981350882</v>
      </c>
      <c r="AF12" s="18">
        <f>AVERAGE(E86:E91)</f>
        <v>3.9627133333333333</v>
      </c>
      <c r="AG12" s="19">
        <f>_xlfn.STDEV.S(E86:E91)/SQRT(3)</f>
        <v>2.1858128414336469E-5</v>
      </c>
      <c r="AH12" s="19">
        <f t="shared" si="11"/>
        <v>0.39726780636552217</v>
      </c>
      <c r="AI12" s="19">
        <f t="shared" si="34"/>
        <v>0.39605862133809799</v>
      </c>
      <c r="AJ12" s="19">
        <f t="shared" si="35"/>
        <v>0.3984769913929464</v>
      </c>
      <c r="AK12" s="19">
        <f t="shared" si="23"/>
        <v>0.39282905929844464</v>
      </c>
      <c r="AL12" s="19">
        <f t="shared" si="24"/>
        <v>0.3851581955156303</v>
      </c>
      <c r="AM12" s="19">
        <f t="shared" si="25"/>
        <v>0.40049992308125937</v>
      </c>
      <c r="AN12" s="19">
        <f t="shared" si="26"/>
        <v>1.4721613751752349E-2</v>
      </c>
      <c r="AO12" s="19">
        <f t="shared" si="26"/>
        <v>2.239247753456669E-2</v>
      </c>
      <c r="AP12" s="19">
        <f t="shared" si="26"/>
        <v>7.0507499689376196E-3</v>
      </c>
      <c r="AQ12" s="19">
        <f t="shared" si="12"/>
        <v>7.6708637828143411E-3</v>
      </c>
      <c r="AR12" s="19">
        <f t="shared" si="27"/>
        <v>7.6708637828147297E-3</v>
      </c>
      <c r="AS12" s="19">
        <f t="shared" si="13"/>
        <v>3.9282905929844465</v>
      </c>
      <c r="AT12" s="28">
        <v>5.1743029213518607E-21</v>
      </c>
      <c r="AU12" s="28">
        <f t="shared" si="28"/>
        <v>5.1743029213518606E-20</v>
      </c>
      <c r="AV12" s="32">
        <f t="shared" si="29"/>
        <v>-20.28614814979408</v>
      </c>
      <c r="AW12" s="34">
        <f t="shared" si="30"/>
        <v>-202.86148149794082</v>
      </c>
      <c r="AX12" t="s">
        <v>17</v>
      </c>
      <c r="AY12" s="7" t="s">
        <v>13</v>
      </c>
      <c r="AZ12" s="48"/>
      <c r="BA12" s="7"/>
    </row>
    <row r="13" spans="1:53" x14ac:dyDescent="0.25">
      <c r="A13" s="1">
        <v>280</v>
      </c>
      <c r="B13" s="1">
        <v>116</v>
      </c>
      <c r="C13" s="1">
        <v>2</v>
      </c>
      <c r="D13" s="1"/>
      <c r="E13" s="1">
        <v>3.9617800000000001</v>
      </c>
      <c r="F13" s="6">
        <f>C92</f>
        <v>91.5</v>
      </c>
      <c r="G13" s="14">
        <v>817</v>
      </c>
      <c r="H13" s="46">
        <f t="shared" si="31"/>
        <v>12.5</v>
      </c>
      <c r="I13" s="46">
        <f t="shared" si="1"/>
        <v>3.9630866666666664</v>
      </c>
      <c r="J13" s="19">
        <f t="shared" si="2"/>
        <v>0.40053912474806214</v>
      </c>
      <c r="K13" s="19">
        <f t="shared" si="3"/>
        <v>0.40026914589197193</v>
      </c>
      <c r="L13" s="19">
        <f t="shared" si="14"/>
        <v>5.0067390593507763</v>
      </c>
      <c r="M13" s="48">
        <v>0.41023866977380802</v>
      </c>
      <c r="N13" s="18">
        <f>AVERAGE(D92:D97)</f>
        <v>3.9631333333333334</v>
      </c>
      <c r="O13" s="19">
        <f>_xlfn.STDEV.S(D92:D97)/SQRT(3)</f>
        <v>1.3333333333272654E-5</v>
      </c>
      <c r="P13" s="19">
        <f t="shared" si="4"/>
        <v>0.40113949354603895</v>
      </c>
      <c r="Q13" s="19">
        <f t="shared" si="32"/>
        <v>0.40187708949783246</v>
      </c>
      <c r="R13" s="19">
        <f t="shared" si="33"/>
        <v>0.40040189759424549</v>
      </c>
      <c r="S13" s="19">
        <f t="shared" si="5"/>
        <v>0.40402984047344243</v>
      </c>
      <c r="T13" s="19">
        <f t="shared" si="6"/>
        <v>0.40961818942890388</v>
      </c>
      <c r="U13" s="19">
        <f t="shared" si="7"/>
        <v>0.39844149151798103</v>
      </c>
      <c r="V13" s="19">
        <f t="shared" si="17"/>
        <v>6.2088293003655926E-3</v>
      </c>
      <c r="W13" s="19">
        <f t="shared" si="17"/>
        <v>6.2048034490413961E-4</v>
      </c>
      <c r="X13" s="19">
        <f t="shared" si="17"/>
        <v>1.179717825582699E-2</v>
      </c>
      <c r="Y13" s="19">
        <f t="shared" si="18"/>
        <v>5.5883489554614529E-3</v>
      </c>
      <c r="Z13" s="19">
        <f t="shared" si="19"/>
        <v>5.5883489554613974E-3</v>
      </c>
      <c r="AA13" s="19">
        <f t="shared" si="8"/>
        <v>5.0503730059180301</v>
      </c>
      <c r="AB13" s="28">
        <v>4.5773700233694413E-21</v>
      </c>
      <c r="AC13" s="28">
        <f t="shared" si="9"/>
        <v>5.7217125292118015E-20</v>
      </c>
      <c r="AD13" s="32">
        <f t="shared" si="10"/>
        <v>-20.33938397885256</v>
      </c>
      <c r="AE13" s="32">
        <f t="shared" si="20"/>
        <v>-254.24229973565699</v>
      </c>
      <c r="AF13" s="18">
        <f>AVERAGE(E92:E97)</f>
        <v>3.9630399999999999</v>
      </c>
      <c r="AG13" s="19">
        <f>_xlfn.STDEV.S(E92:E97)/SQRT(3)</f>
        <v>2.3094010767608128E-5</v>
      </c>
      <c r="AH13" s="19">
        <f t="shared" si="11"/>
        <v>0.39993875595008505</v>
      </c>
      <c r="AI13" s="19">
        <f t="shared" si="34"/>
        <v>0.3986612022861114</v>
      </c>
      <c r="AJ13" s="19">
        <f t="shared" si="35"/>
        <v>0.40121630961405863</v>
      </c>
      <c r="AK13" s="19">
        <f t="shared" si="23"/>
        <v>0.39704840902268185</v>
      </c>
      <c r="AL13" s="19">
        <f t="shared" si="24"/>
        <v>0.39092010235503999</v>
      </c>
      <c r="AM13" s="19">
        <f t="shared" si="25"/>
        <v>0.4031767156903231</v>
      </c>
      <c r="AN13" s="19">
        <f t="shared" si="26"/>
        <v>1.319026075112617E-2</v>
      </c>
      <c r="AO13" s="19">
        <f t="shared" si="26"/>
        <v>1.9318567418768029E-2</v>
      </c>
      <c r="AP13" s="19">
        <f t="shared" si="26"/>
        <v>7.0619540834849226E-3</v>
      </c>
      <c r="AQ13" s="19">
        <f t="shared" si="12"/>
        <v>6.1283066676418585E-3</v>
      </c>
      <c r="AR13" s="19">
        <f t="shared" si="27"/>
        <v>6.1283066676412479E-3</v>
      </c>
      <c r="AS13" s="19">
        <f t="shared" si="13"/>
        <v>4.9631051127835235</v>
      </c>
      <c r="AT13" s="28">
        <v>5.1336287045397884E-21</v>
      </c>
      <c r="AU13" s="28">
        <f t="shared" si="28"/>
        <v>6.4170358806747355E-20</v>
      </c>
      <c r="AV13" s="32">
        <f t="shared" si="29"/>
        <v>-20.289575545364759</v>
      </c>
      <c r="AW13" s="34">
        <f t="shared" si="30"/>
        <v>-253.6196943170595</v>
      </c>
      <c r="AX13" s="10" t="s">
        <v>18</v>
      </c>
      <c r="AY13" s="5">
        <v>-80.5</v>
      </c>
      <c r="AZ13" s="48"/>
      <c r="BA13" s="7"/>
    </row>
    <row r="14" spans="1:53" x14ac:dyDescent="0.25">
      <c r="A14" s="1">
        <v>156</v>
      </c>
      <c r="B14" s="1">
        <v>6</v>
      </c>
      <c r="C14" s="1">
        <v>4</v>
      </c>
      <c r="D14" s="1">
        <v>3.9620799999999998</v>
      </c>
      <c r="E14" s="1"/>
      <c r="F14" s="6">
        <f>C98</f>
        <v>106.5</v>
      </c>
      <c r="G14" s="14">
        <f>IF(F14&lt;$AX$4,$AY$3+F14/$AX$4*($AY$4-$AY$3),$AY$4-($AY$5-$AY$4)+F14/$AX$5*2*($AY$5-$AY$4))</f>
        <v>818.60262008733628</v>
      </c>
      <c r="H14" s="46">
        <f t="shared" si="31"/>
        <v>8.5</v>
      </c>
      <c r="I14" s="46">
        <f t="shared" si="1"/>
        <v>3.9633799999999999</v>
      </c>
      <c r="J14" s="19">
        <f t="shared" si="2"/>
        <v>0.40342486366703662</v>
      </c>
      <c r="K14" s="19">
        <f t="shared" si="3"/>
        <v>0.40333266417306329</v>
      </c>
      <c r="L14" s="19">
        <f t="shared" si="14"/>
        <v>3.4291113411698113</v>
      </c>
      <c r="M14" s="48">
        <v>0.414289007217439</v>
      </c>
      <c r="N14" s="18">
        <f>AVERAGE(D98:D103)</f>
        <v>3.9634766666666668</v>
      </c>
      <c r="O14" s="19">
        <f>_xlfn.STDEV.S(D98:D103)/SQRT(3)</f>
        <v>3.3333333333551711E-6</v>
      </c>
      <c r="P14" s="19">
        <f t="shared" si="4"/>
        <v>0.40466848474855782</v>
      </c>
      <c r="Q14" s="19">
        <f t="shared" si="32"/>
        <v>0.40485288373651052</v>
      </c>
      <c r="R14" s="19">
        <f t="shared" si="33"/>
        <v>0.40448408576060518</v>
      </c>
      <c r="S14" s="19">
        <f t="shared" si="5"/>
        <v>0.41065563195530913</v>
      </c>
      <c r="T14" s="19">
        <f t="shared" si="6"/>
        <v>0.41217165506339215</v>
      </c>
      <c r="U14" s="19">
        <f t="shared" si="7"/>
        <v>0.40913960884722667</v>
      </c>
      <c r="V14" s="19">
        <f t="shared" si="17"/>
        <v>3.6333752621298676E-3</v>
      </c>
      <c r="W14" s="19">
        <f t="shared" si="17"/>
        <v>2.1173521540468476E-3</v>
      </c>
      <c r="X14" s="19">
        <f t="shared" si="17"/>
        <v>5.1493983702123325E-3</v>
      </c>
      <c r="Y14" s="19">
        <f t="shared" si="18"/>
        <v>1.51602310808302E-3</v>
      </c>
      <c r="Z14" s="19">
        <f t="shared" si="19"/>
        <v>1.5160231080824649E-3</v>
      </c>
      <c r="AA14" s="19">
        <f t="shared" si="8"/>
        <v>3.4905728716201274</v>
      </c>
      <c r="AB14" s="28">
        <v>4.724875201084098E-21</v>
      </c>
      <c r="AC14" s="28">
        <f t="shared" si="9"/>
        <v>4.0161439209214832E-20</v>
      </c>
      <c r="AD14" s="32">
        <f t="shared" si="10"/>
        <v>-20.325609658095736</v>
      </c>
      <c r="AE14" s="32">
        <f t="shared" si="20"/>
        <v>-172.76768209381376</v>
      </c>
      <c r="AF14" s="18">
        <f>AVERAGE(E98:E103)</f>
        <v>3.9632833333333335</v>
      </c>
      <c r="AG14" s="19">
        <f>_xlfn.STDEV.S(E98:E103)/SQRT(3)</f>
        <v>6.6666666667103422E-6</v>
      </c>
      <c r="AH14" s="19">
        <f t="shared" si="11"/>
        <v>0.40218124258551569</v>
      </c>
      <c r="AI14" s="19">
        <f t="shared" si="34"/>
        <v>0.40181244460961607</v>
      </c>
      <c r="AJ14" s="19">
        <f t="shared" si="35"/>
        <v>0.4025500405614153</v>
      </c>
      <c r="AK14" s="19">
        <f t="shared" si="23"/>
        <v>0.3961940953787641</v>
      </c>
      <c r="AL14" s="19">
        <f t="shared" si="24"/>
        <v>0.39449367328273444</v>
      </c>
      <c r="AM14" s="19">
        <f t="shared" si="25"/>
        <v>0.3978945174747941</v>
      </c>
      <c r="AN14" s="19">
        <f t="shared" si="26"/>
        <v>1.8094911838674899E-2</v>
      </c>
      <c r="AO14" s="19">
        <f t="shared" si="26"/>
        <v>1.9795333934704562E-2</v>
      </c>
      <c r="AP14" s="19">
        <f t="shared" si="26"/>
        <v>1.6394489742644902E-2</v>
      </c>
      <c r="AQ14" s="19">
        <f t="shared" si="12"/>
        <v>1.7004220960296634E-3</v>
      </c>
      <c r="AR14" s="19">
        <f t="shared" si="27"/>
        <v>1.7004220960299965E-3</v>
      </c>
      <c r="AS14" s="19">
        <f t="shared" si="13"/>
        <v>3.3676498107194948</v>
      </c>
      <c r="AT14" s="28">
        <v>5.9744640794030947E-21</v>
      </c>
      <c r="AU14" s="28">
        <f t="shared" si="28"/>
        <v>5.0782944674926306E-20</v>
      </c>
      <c r="AV14" s="32">
        <f t="shared" si="29"/>
        <v>-20.223701045659592</v>
      </c>
      <c r="AW14" s="34">
        <f t="shared" si="30"/>
        <v>-171.90145888810653</v>
      </c>
      <c r="AX14" s="10" t="s">
        <v>19</v>
      </c>
      <c r="AY14" s="5">
        <v>-50.1</v>
      </c>
      <c r="AZ14" s="48"/>
      <c r="BA14" s="7"/>
    </row>
    <row r="15" spans="1:53" x14ac:dyDescent="0.25">
      <c r="A15" s="1">
        <v>166</v>
      </c>
      <c r="B15" s="1">
        <v>14</v>
      </c>
      <c r="C15" s="1">
        <v>4</v>
      </c>
      <c r="D15" s="1">
        <v>3.9620799999999998</v>
      </c>
      <c r="E15" s="1"/>
      <c r="F15" s="6">
        <f>C104</f>
        <v>108.5</v>
      </c>
      <c r="G15" s="14">
        <f>IF(F15&lt;$AX$4,$AY$3+F15/$AX$4*($AY$4-$AY$3),$AY$4-($AY$5-$AY$4)+F15/$AX$5*2*($AY$5-$AY$4))</f>
        <v>818.95196506550224</v>
      </c>
      <c r="H15" s="46">
        <f t="shared" si="31"/>
        <v>2</v>
      </c>
      <c r="I15" s="46">
        <f t="shared" si="1"/>
        <v>3.9633800000000003</v>
      </c>
      <c r="J15" s="19">
        <f t="shared" si="2"/>
        <v>0.40323129248204542</v>
      </c>
      <c r="K15" s="19">
        <f t="shared" si="3"/>
        <v>0.40332349197601874</v>
      </c>
      <c r="L15" s="19">
        <f t="shared" si="14"/>
        <v>0.80646258496409085</v>
      </c>
      <c r="M15" s="48">
        <v>0.41483025796533901</v>
      </c>
      <c r="N15" s="18">
        <f>AVERAGE(D104:D109)</f>
        <v>3.9634566666666671</v>
      </c>
      <c r="O15" s="19">
        <f>_xlfn.STDEV.S(D104:D109)/SQRT(3)</f>
        <v>6.6666666667103422E-6</v>
      </c>
      <c r="P15" s="19">
        <f t="shared" si="4"/>
        <v>0.40421761265014944</v>
      </c>
      <c r="Q15" s="19">
        <f t="shared" si="32"/>
        <v>0.40458641062604905</v>
      </c>
      <c r="R15" s="19">
        <f t="shared" si="33"/>
        <v>0.40384881467424982</v>
      </c>
      <c r="S15" s="19">
        <f t="shared" si="5"/>
        <v>0.40896603974516449</v>
      </c>
      <c r="T15" s="19">
        <f t="shared" si="6"/>
        <v>0.41066646184119415</v>
      </c>
      <c r="U15" s="19">
        <f t="shared" si="7"/>
        <v>0.40726561764913483</v>
      </c>
      <c r="V15" s="19">
        <f t="shared" si="17"/>
        <v>5.8642182201745219E-3</v>
      </c>
      <c r="W15" s="19">
        <f t="shared" si="17"/>
        <v>4.1637961241448584E-3</v>
      </c>
      <c r="X15" s="19">
        <f t="shared" si="17"/>
        <v>7.5646403162041853E-3</v>
      </c>
      <c r="Y15" s="19">
        <f t="shared" si="18"/>
        <v>1.7004220960296634E-3</v>
      </c>
      <c r="Z15" s="19">
        <f t="shared" si="19"/>
        <v>1.7004220960296634E-3</v>
      </c>
      <c r="AA15" s="19">
        <f t="shared" si="8"/>
        <v>0.81793207949032898</v>
      </c>
      <c r="AB15" s="28">
        <v>4.9599465493612322E-21</v>
      </c>
      <c r="AC15" s="28">
        <f t="shared" si="9"/>
        <v>9.9198930987224644E-21</v>
      </c>
      <c r="AD15" s="32">
        <f t="shared" si="10"/>
        <v>-20.30452300363935</v>
      </c>
      <c r="AE15" s="32">
        <f t="shared" si="20"/>
        <v>-40.6090460072787</v>
      </c>
      <c r="AF15" s="18">
        <f>AVERAGE(E104:E109)</f>
        <v>3.9633033333333336</v>
      </c>
      <c r="AG15" s="19">
        <f>_xlfn.STDEV.S(E104:E109)/SQRT(3)</f>
        <v>3.3333333333551711E-6</v>
      </c>
      <c r="AH15" s="19">
        <f t="shared" si="11"/>
        <v>0.40224497231394141</v>
      </c>
      <c r="AI15" s="19">
        <f t="shared" si="34"/>
        <v>0.40206057332598871</v>
      </c>
      <c r="AJ15" s="19">
        <f t="shared" si="35"/>
        <v>0.40242937130189405</v>
      </c>
      <c r="AK15" s="19">
        <f t="shared" si="23"/>
        <v>0.39749654521892636</v>
      </c>
      <c r="AL15" s="19">
        <f t="shared" si="24"/>
        <v>0.39598052211084334</v>
      </c>
      <c r="AM15" s="19">
        <f t="shared" si="25"/>
        <v>0.39901256832700904</v>
      </c>
      <c r="AN15" s="19">
        <f t="shared" si="26"/>
        <v>1.7333712746412655E-2</v>
      </c>
      <c r="AO15" s="19">
        <f t="shared" si="26"/>
        <v>1.8849735854495675E-2</v>
      </c>
      <c r="AP15" s="19">
        <f t="shared" si="26"/>
        <v>1.5817689638329968E-2</v>
      </c>
      <c r="AQ15" s="19">
        <f t="shared" si="12"/>
        <v>1.51602310808302E-3</v>
      </c>
      <c r="AR15" s="19">
        <f t="shared" si="27"/>
        <v>1.5160231080826869E-3</v>
      </c>
      <c r="AS15" s="19">
        <f t="shared" si="13"/>
        <v>0.79499309043785271</v>
      </c>
      <c r="AT15" s="28">
        <v>5.9755817779670342E-21</v>
      </c>
      <c r="AU15" s="28">
        <f t="shared" si="28"/>
        <v>1.1951163555934068E-20</v>
      </c>
      <c r="AV15" s="32">
        <f t="shared" si="29"/>
        <v>-20.223619805750396</v>
      </c>
      <c r="AW15" s="34">
        <f t="shared" si="30"/>
        <v>-40.447239611500791</v>
      </c>
      <c r="AX15" s="10" t="s">
        <v>20</v>
      </c>
      <c r="AY15" s="5">
        <v>101.39999999999999</v>
      </c>
      <c r="AZ15" s="48"/>
      <c r="BA15" s="7"/>
    </row>
    <row r="16" spans="1:53" x14ac:dyDescent="0.25">
      <c r="A16" s="1">
        <v>176</v>
      </c>
      <c r="B16" s="1">
        <v>22</v>
      </c>
      <c r="C16" s="1">
        <v>4</v>
      </c>
      <c r="D16" s="1">
        <v>3.9621</v>
      </c>
      <c r="E16" s="1"/>
      <c r="F16" s="6">
        <f>C110</f>
        <v>110.5</v>
      </c>
      <c r="G16" s="14">
        <f>IF(F16&lt;$AX$4,$AY$3+F16/$AX$4*($AY$4-$AY$3),$AY$4-($AY$5-$AY$4)+F16/$AX$5*2*($AY$5-$AY$4))</f>
        <v>819.30131004366808</v>
      </c>
      <c r="H16" s="46">
        <f t="shared" si="31"/>
        <v>2</v>
      </c>
      <c r="I16" s="46">
        <f t="shared" si="1"/>
        <v>3.9634616666666664</v>
      </c>
      <c r="J16" s="19">
        <f t="shared" si="2"/>
        <v>0.4040883666935044</v>
      </c>
      <c r="K16" s="19">
        <f t="shared" si="3"/>
        <v>0.40414790463761779</v>
      </c>
      <c r="L16" s="19">
        <f t="shared" si="14"/>
        <v>0.80817673338700879</v>
      </c>
      <c r="M16" s="48">
        <v>0.41537153536586602</v>
      </c>
      <c r="N16" s="18">
        <f>AVERAGE(D110:D115)</f>
        <v>3.9635666666666669</v>
      </c>
      <c r="O16" s="19">
        <f>_xlfn.STDEV.S(D110:D115)/SQRT(3)</f>
        <v>8.8191710367998724E-6</v>
      </c>
      <c r="P16" s="19">
        <f t="shared" si="4"/>
        <v>0.40543919648895332</v>
      </c>
      <c r="Q16" s="19">
        <f t="shared" si="32"/>
        <v>0.40592707035307374</v>
      </c>
      <c r="R16" s="19">
        <f t="shared" si="33"/>
        <v>0.40495132262483285</v>
      </c>
      <c r="S16" s="19">
        <f t="shared" si="5"/>
        <v>0.4119424770756146</v>
      </c>
      <c r="T16" s="19">
        <f t="shared" si="6"/>
        <v>0.41449248244034104</v>
      </c>
      <c r="U16" s="19">
        <f t="shared" si="7"/>
        <v>0.40939247171088811</v>
      </c>
      <c r="V16" s="19">
        <f t="shared" si="17"/>
        <v>3.4290582902514188E-3</v>
      </c>
      <c r="W16" s="19">
        <f t="shared" si="17"/>
        <v>8.7905292552498127E-4</v>
      </c>
      <c r="X16" s="19">
        <f t="shared" si="17"/>
        <v>5.9790636549779119E-3</v>
      </c>
      <c r="Y16" s="19">
        <f t="shared" si="18"/>
        <v>2.5500053647264376E-3</v>
      </c>
      <c r="Z16" s="19">
        <f t="shared" si="19"/>
        <v>2.5500053647264931E-3</v>
      </c>
      <c r="AA16" s="19">
        <f t="shared" si="8"/>
        <v>0.8238849541512292</v>
      </c>
      <c r="AB16" s="28">
        <v>4.7896710346265181E-21</v>
      </c>
      <c r="AC16" s="28">
        <f t="shared" si="9"/>
        <v>9.5793420692530361E-21</v>
      </c>
      <c r="AD16" s="32">
        <f t="shared" si="10"/>
        <v>-20.319694313882426</v>
      </c>
      <c r="AE16" s="32">
        <f t="shared" si="20"/>
        <v>-40.639388627764852</v>
      </c>
      <c r="AF16" s="18">
        <f>AVERAGE(E110:E115)</f>
        <v>3.9633566666666664</v>
      </c>
      <c r="AG16" s="19">
        <f>_xlfn.STDEV.S(E110:E115)/SQRT(3)</f>
        <v>6.6666666665623122E-6</v>
      </c>
      <c r="AH16" s="19">
        <f t="shared" si="11"/>
        <v>0.40273753689805547</v>
      </c>
      <c r="AI16" s="19">
        <f t="shared" si="34"/>
        <v>0.40236873892216157</v>
      </c>
      <c r="AJ16" s="19">
        <f t="shared" si="35"/>
        <v>0.40310633487394937</v>
      </c>
      <c r="AK16" s="19">
        <f t="shared" si="23"/>
        <v>0.3962342563113942</v>
      </c>
      <c r="AL16" s="19">
        <f t="shared" si="24"/>
        <v>0.39380332683489455</v>
      </c>
      <c r="AM16" s="19">
        <f t="shared" si="25"/>
        <v>0.39866518578789412</v>
      </c>
      <c r="AN16" s="19">
        <f t="shared" si="26"/>
        <v>1.9137279054471823E-2</v>
      </c>
      <c r="AO16" s="19">
        <f t="shared" si="26"/>
        <v>2.1568208530971467E-2</v>
      </c>
      <c r="AP16" s="19">
        <f t="shared" si="26"/>
        <v>1.6706349577971902E-2</v>
      </c>
      <c r="AQ16" s="19">
        <f t="shared" si="12"/>
        <v>2.4309294764996436E-3</v>
      </c>
      <c r="AR16" s="19">
        <f t="shared" si="27"/>
        <v>2.4309294764999212E-3</v>
      </c>
      <c r="AS16" s="19">
        <f t="shared" si="13"/>
        <v>0.79246851262278839</v>
      </c>
      <c r="AT16" s="28">
        <v>6.1746257592608853E-21</v>
      </c>
      <c r="AU16" s="28">
        <f t="shared" si="28"/>
        <v>1.2349251518521771E-20</v>
      </c>
      <c r="AV16" s="32">
        <f t="shared" si="29"/>
        <v>-20.209389359625099</v>
      </c>
      <c r="AW16" s="34">
        <f t="shared" si="30"/>
        <v>-40.418778719250199</v>
      </c>
      <c r="AX16" s="10" t="s">
        <v>21</v>
      </c>
      <c r="AY16" s="5">
        <v>-6</v>
      </c>
      <c r="AZ16" s="48"/>
      <c r="BA16" s="7"/>
    </row>
    <row r="17" spans="1:52" ht="15.75" thickBot="1" x14ac:dyDescent="0.3">
      <c r="A17" s="1">
        <v>274</v>
      </c>
      <c r="B17" s="1">
        <v>110</v>
      </c>
      <c r="C17" s="1">
        <v>4</v>
      </c>
      <c r="D17" s="1">
        <v>3.9621200000000001</v>
      </c>
      <c r="E17" s="1"/>
      <c r="F17" s="15">
        <f>C116</f>
        <v>112.5</v>
      </c>
      <c r="G17" s="16">
        <f>IF(F17&lt;$AX$4,$AY$3+F17/$AX$4*($AY$4-$AY$3),$AY$4-($AY$5-$AY$4)+F17/$AX$5*2*($AY$5-$AY$4))</f>
        <v>819.65065502183404</v>
      </c>
      <c r="H17" s="47">
        <v>3</v>
      </c>
      <c r="I17" s="46">
        <f t="shared" si="1"/>
        <v>3.9635050000000005</v>
      </c>
      <c r="J17" s="19">
        <f t="shared" si="2"/>
        <v>0.40445228082091972</v>
      </c>
      <c r="K17" s="19">
        <f t="shared" si="3"/>
        <v>0.40493136344490582</v>
      </c>
      <c r="L17" s="19">
        <f t="shared" si="14"/>
        <v>1.2133568424627592</v>
      </c>
      <c r="M17" s="49">
        <v>0.415912834802042</v>
      </c>
      <c r="N17" s="20">
        <f>AVERAGE(D116:D121)</f>
        <v>3.9636700000000005</v>
      </c>
      <c r="O17" s="19">
        <f>_xlfn.STDEV.S(D116:D121)/SQRT(3)</f>
        <v>2.3094010767479931E-5</v>
      </c>
      <c r="P17" s="21">
        <f t="shared" si="4"/>
        <v>0.40657501335662283</v>
      </c>
      <c r="Q17" s="19">
        <f t="shared" si="32"/>
        <v>0.40785256702059075</v>
      </c>
      <c r="R17" s="19">
        <f t="shared" si="33"/>
        <v>0.40529745969265496</v>
      </c>
      <c r="S17" s="19">
        <f t="shared" si="5"/>
        <v>0.41679445427850698</v>
      </c>
      <c r="T17" s="19">
        <f t="shared" si="6"/>
        <v>0.42191607566353184</v>
      </c>
      <c r="U17" s="19">
        <f t="shared" si="7"/>
        <v>0.411672832893483</v>
      </c>
      <c r="V17" s="21">
        <f t="shared" si="17"/>
        <v>-8.8161947646497874E-4</v>
      </c>
      <c r="W17" s="19">
        <f t="shared" si="17"/>
        <v>-6.0032408614898447E-3</v>
      </c>
      <c r="X17" s="19">
        <f t="shared" si="17"/>
        <v>4.2400019085589991E-3</v>
      </c>
      <c r="Y17" s="19">
        <f t="shared" si="18"/>
        <v>5.121621385024866E-3</v>
      </c>
      <c r="Z17" s="19">
        <f t="shared" si="19"/>
        <v>5.1216213850239778E-3</v>
      </c>
      <c r="AA17" s="21">
        <f t="shared" si="8"/>
        <v>1.250383362835521</v>
      </c>
      <c r="AB17" s="29">
        <v>4.5150371281638269E-21</v>
      </c>
      <c r="AC17" s="29">
        <f t="shared" si="9"/>
        <v>1.3545111384491481E-20</v>
      </c>
      <c r="AD17" s="33">
        <f t="shared" si="10"/>
        <v>-20.345338674034778</v>
      </c>
      <c r="AE17" s="33">
        <f t="shared" si="20"/>
        <v>-61.036016022104334</v>
      </c>
      <c r="AF17" s="20">
        <f>AVERAGE(E116:E121)</f>
        <v>3.9633400000000001</v>
      </c>
      <c r="AG17" s="19">
        <f>_xlfn.STDEV.S(E116:E121)/SQRT(3)</f>
        <v>5.7735026919340812E-6</v>
      </c>
      <c r="AH17" s="21">
        <f t="shared" si="11"/>
        <v>0.40232954828521689</v>
      </c>
      <c r="AI17" s="19">
        <f t="shared" si="34"/>
        <v>0.40201015986922062</v>
      </c>
      <c r="AJ17" s="19">
        <f t="shared" si="35"/>
        <v>0.4026489367012131</v>
      </c>
      <c r="AK17" s="19">
        <f t="shared" si="23"/>
        <v>0.39211010736333246</v>
      </c>
      <c r="AL17" s="19">
        <f t="shared" si="24"/>
        <v>0.3879466512262798</v>
      </c>
      <c r="AM17" s="19">
        <f t="shared" si="25"/>
        <v>0.39627356350038534</v>
      </c>
      <c r="AN17" s="21">
        <f t="shared" si="26"/>
        <v>2.3802727438709537E-2</v>
      </c>
      <c r="AO17" s="19">
        <f t="shared" si="26"/>
        <v>2.7966183575762193E-2</v>
      </c>
      <c r="AP17" s="19">
        <f t="shared" si="26"/>
        <v>1.9639271301656658E-2</v>
      </c>
      <c r="AQ17" s="19">
        <f t="shared" si="12"/>
        <v>4.1634561370526568E-3</v>
      </c>
      <c r="AR17" s="19">
        <f t="shared" si="27"/>
        <v>4.1634561370528789E-3</v>
      </c>
      <c r="AS17" s="21">
        <f t="shared" si="13"/>
        <v>1.1763303220899974</v>
      </c>
      <c r="AT17" s="29">
        <v>6.7252397157140402E-21</v>
      </c>
      <c r="AU17" s="29">
        <f t="shared" si="28"/>
        <v>2.017571914714212E-20</v>
      </c>
      <c r="AV17" s="33">
        <f t="shared" si="29"/>
        <v>-20.17229223097516</v>
      </c>
      <c r="AW17" s="39">
        <f t="shared" si="30"/>
        <v>-60.516876692925479</v>
      </c>
      <c r="AZ17" s="49"/>
    </row>
    <row r="18" spans="1:52" ht="16.5" thickTop="1" thickBot="1" x14ac:dyDescent="0.3">
      <c r="A18" s="1">
        <v>264</v>
      </c>
      <c r="B18" s="1">
        <v>102</v>
      </c>
      <c r="C18" s="1">
        <v>4</v>
      </c>
      <c r="D18" s="1">
        <v>3.9621400000000002</v>
      </c>
      <c r="E18" s="1"/>
      <c r="H18" s="25">
        <f>SUM(H2:H17)</f>
        <v>114.5</v>
      </c>
      <c r="I18" s="54"/>
      <c r="J18" s="19"/>
      <c r="K18" s="19"/>
      <c r="L18" s="19">
        <f>SUM(L2:L17)</f>
        <v>45.472523973352821</v>
      </c>
      <c r="M18" s="54"/>
      <c r="N18" s="7"/>
      <c r="O18" s="7"/>
      <c r="P18" s="7"/>
      <c r="Q18" s="7"/>
      <c r="R18" s="7"/>
      <c r="S18" s="7"/>
      <c r="T18" s="19"/>
      <c r="U18" s="19"/>
      <c r="V18" s="7"/>
      <c r="W18" s="7"/>
      <c r="X18" s="7"/>
      <c r="Y18" s="7"/>
      <c r="Z18" s="7"/>
      <c r="AA18" s="26">
        <f>SUM(AA2:AA17)</f>
        <v>46.224352456258174</v>
      </c>
      <c r="AB18" s="27"/>
      <c r="AC18" s="30">
        <f>SUM(AC2:AC17)</f>
        <v>3.7578498262990779E-19</v>
      </c>
      <c r="AD18" s="31"/>
      <c r="AE18" s="35">
        <f>SUM(AE2:AE17)</f>
        <v>-2350.9862152595329</v>
      </c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6">
        <f>SUM(AS2:AS17)</f>
        <v>44.720695490447469</v>
      </c>
      <c r="AT18" s="27"/>
      <c r="AU18" s="30">
        <f>SUM(AU2:AU17)</f>
        <v>4.5681791542874871E-19</v>
      </c>
      <c r="AV18" s="31"/>
      <c r="AW18" s="35">
        <f>SUM(AW2:AW17)</f>
        <v>-2340.0555530181177</v>
      </c>
    </row>
    <row r="19" spans="1:52" ht="15.75" thickTop="1" x14ac:dyDescent="0.25">
      <c r="A19" s="1">
        <v>284</v>
      </c>
      <c r="B19" s="1">
        <v>118</v>
      </c>
      <c r="C19" s="1">
        <v>4</v>
      </c>
      <c r="D19" s="1">
        <v>3.9621599999999999</v>
      </c>
      <c r="E19" s="1"/>
      <c r="G19" s="12" t="s">
        <v>23</v>
      </c>
      <c r="H19" s="22">
        <f>AVERAGE(AA19,AS19)</f>
        <v>0.39713994736552682</v>
      </c>
      <c r="I19" s="22"/>
      <c r="J19" s="19"/>
      <c r="K19" s="19"/>
      <c r="L19" s="19"/>
      <c r="M19" s="22"/>
      <c r="N19" s="22"/>
      <c r="O19" s="22"/>
      <c r="T19" s="19"/>
      <c r="U19" s="19"/>
      <c r="V19" s="23" t="s">
        <v>8</v>
      </c>
      <c r="W19" s="23"/>
      <c r="X19" s="23"/>
      <c r="Y19" s="23"/>
      <c r="Z19" s="23"/>
      <c r="AA19" s="17">
        <f>AA18/$H$18</f>
        <v>0.40370613498915436</v>
      </c>
      <c r="AB19" s="37" t="s">
        <v>27</v>
      </c>
      <c r="AC19" s="28">
        <f>AC18/$H$18</f>
        <v>3.2819649137983214E-21</v>
      </c>
      <c r="AD19" s="41" t="s">
        <v>36</v>
      </c>
      <c r="AE19" s="32">
        <f>AE18/$H$18</f>
        <v>-20.53263070095662</v>
      </c>
      <c r="AF19" s="22"/>
      <c r="AG19" s="22"/>
      <c r="AN19" s="23" t="s">
        <v>9</v>
      </c>
      <c r="AO19" s="23"/>
      <c r="AP19" s="23"/>
      <c r="AQ19" s="23"/>
      <c r="AR19" s="23"/>
      <c r="AS19" s="17">
        <f>AS18/$H$18</f>
        <v>0.39057375974189928</v>
      </c>
      <c r="AT19" s="37" t="s">
        <v>27</v>
      </c>
      <c r="AU19" s="28">
        <f>AU18/$H$18</f>
        <v>3.9896761172816481E-21</v>
      </c>
      <c r="AV19" s="41" t="s">
        <v>36</v>
      </c>
      <c r="AW19" s="32">
        <f>AW18/$H$18</f>
        <v>-20.437166401904957</v>
      </c>
    </row>
    <row r="20" spans="1:52" x14ac:dyDescent="0.25">
      <c r="A20" s="1">
        <v>151</v>
      </c>
      <c r="B20" s="1">
        <v>3</v>
      </c>
      <c r="C20" s="1">
        <v>4</v>
      </c>
      <c r="D20" s="1"/>
      <c r="E20" s="1">
        <v>3.9618000000000002</v>
      </c>
      <c r="G20" s="40" t="s">
        <v>29</v>
      </c>
      <c r="H20" s="22">
        <f>AA19-AS19</f>
        <v>1.3132375247255079E-2</v>
      </c>
      <c r="I20" s="22"/>
      <c r="J20" s="19"/>
      <c r="K20" s="19"/>
      <c r="L20" s="19"/>
      <c r="M20" s="22"/>
      <c r="T20" s="19"/>
      <c r="U20" s="19"/>
      <c r="AC20" s="36">
        <f>LOG(AC19)</f>
        <v>-20.483866066130346</v>
      </c>
      <c r="AU20" s="36">
        <f>LOG(AU19)</f>
        <v>-20.39906235899662</v>
      </c>
    </row>
    <row r="21" spans="1:52" x14ac:dyDescent="0.25">
      <c r="A21" s="1">
        <v>161</v>
      </c>
      <c r="B21" s="1">
        <v>11</v>
      </c>
      <c r="C21" s="1">
        <v>4</v>
      </c>
      <c r="D21" s="1"/>
      <c r="E21" s="1">
        <v>3.9617300000000002</v>
      </c>
      <c r="G21" s="12" t="s">
        <v>28</v>
      </c>
      <c r="H21" s="8">
        <f>LOG(AVERAGE(AC19,AU19))</f>
        <v>-20.439397564128438</v>
      </c>
      <c r="I21" s="8"/>
      <c r="J21" s="19"/>
      <c r="K21" s="19"/>
      <c r="L21" s="19"/>
      <c r="M21" s="8"/>
      <c r="T21" s="19"/>
      <c r="U21" s="19"/>
    </row>
    <row r="22" spans="1:52" x14ac:dyDescent="0.25">
      <c r="A22" s="1">
        <v>171</v>
      </c>
      <c r="B22" s="1">
        <v>19</v>
      </c>
      <c r="C22" s="1">
        <v>4</v>
      </c>
      <c r="D22" s="1"/>
      <c r="E22" s="1">
        <v>3.9617499999999999</v>
      </c>
      <c r="G22" s="12" t="s">
        <v>37</v>
      </c>
      <c r="H22" s="8">
        <f>AVERAGE(AE19,AW19)</f>
        <v>-20.484898551430788</v>
      </c>
      <c r="I22" s="8"/>
      <c r="J22" s="19"/>
      <c r="K22" s="19"/>
      <c r="L22" s="19"/>
      <c r="M22" s="8"/>
      <c r="T22" s="19"/>
      <c r="U22" s="19"/>
    </row>
    <row r="23" spans="1:52" x14ac:dyDescent="0.25">
      <c r="A23" s="1">
        <v>259</v>
      </c>
      <c r="B23" s="1">
        <v>99</v>
      </c>
      <c r="C23" s="1">
        <v>4</v>
      </c>
      <c r="D23" s="1"/>
      <c r="E23" s="1">
        <v>3.9617300000000002</v>
      </c>
      <c r="J23" s="19"/>
      <c r="K23" s="19"/>
      <c r="L23" s="19"/>
      <c r="T23" s="19"/>
      <c r="U23" s="19"/>
    </row>
    <row r="24" spans="1:52" x14ac:dyDescent="0.25">
      <c r="A24" s="1">
        <v>269</v>
      </c>
      <c r="B24" s="1">
        <v>107</v>
      </c>
      <c r="C24" s="1">
        <v>4</v>
      </c>
      <c r="D24" s="1"/>
      <c r="E24" s="1">
        <v>3.9616899999999999</v>
      </c>
      <c r="J24" s="19"/>
      <c r="K24" s="19"/>
      <c r="L24" s="19"/>
      <c r="T24" s="19"/>
      <c r="U24" s="19"/>
    </row>
    <row r="25" spans="1:52" x14ac:dyDescent="0.25">
      <c r="A25" s="1">
        <v>279</v>
      </c>
      <c r="B25" s="1">
        <v>115</v>
      </c>
      <c r="C25" s="1">
        <v>4</v>
      </c>
      <c r="D25" s="1"/>
      <c r="E25" s="1">
        <v>3.9617200000000001</v>
      </c>
      <c r="J25" s="19"/>
      <c r="K25" s="19"/>
      <c r="L25" s="19"/>
      <c r="T25" s="19"/>
      <c r="U25" s="19"/>
    </row>
    <row r="26" spans="1:52" x14ac:dyDescent="0.25">
      <c r="A26" s="1">
        <v>157</v>
      </c>
      <c r="B26" s="1">
        <v>7</v>
      </c>
      <c r="C26" s="1">
        <v>6</v>
      </c>
      <c r="D26" s="1">
        <v>3.96197</v>
      </c>
      <c r="E26" s="1"/>
      <c r="J26" s="19"/>
      <c r="K26" s="19"/>
      <c r="L26" s="19"/>
      <c r="T26" s="19"/>
      <c r="U26" s="19"/>
    </row>
    <row r="27" spans="1:52" x14ac:dyDescent="0.25">
      <c r="A27" s="1">
        <v>167</v>
      </c>
      <c r="B27" s="1">
        <v>15</v>
      </c>
      <c r="C27" s="1">
        <v>6</v>
      </c>
      <c r="D27" s="1">
        <v>3.9619900000000001</v>
      </c>
      <c r="E27" s="1"/>
      <c r="J27" s="19"/>
      <c r="K27" s="19"/>
      <c r="L27" s="19"/>
      <c r="M27">
        <f>0.078/0.021</f>
        <v>3.714285714285714</v>
      </c>
      <c r="N27">
        <f>M27*2.2/1.4</f>
        <v>5.8367346938775508</v>
      </c>
      <c r="P27">
        <f>0.078/N27</f>
        <v>1.3363636363636364E-2</v>
      </c>
      <c r="T27" s="19"/>
      <c r="U27" s="19"/>
    </row>
    <row r="28" spans="1:52" x14ac:dyDescent="0.25">
      <c r="A28" s="1">
        <v>177</v>
      </c>
      <c r="B28" s="1">
        <v>23</v>
      </c>
      <c r="C28" s="1">
        <v>6</v>
      </c>
      <c r="D28" s="1">
        <v>3.9620000000000002</v>
      </c>
      <c r="E28" s="1"/>
      <c r="J28" s="19"/>
      <c r="K28" s="19"/>
      <c r="L28" s="19"/>
      <c r="T28" s="19"/>
      <c r="U28" s="19"/>
    </row>
    <row r="29" spans="1:52" x14ac:dyDescent="0.25">
      <c r="A29" s="1">
        <v>265</v>
      </c>
      <c r="B29" s="1">
        <v>103</v>
      </c>
      <c r="C29" s="1">
        <v>6</v>
      </c>
      <c r="D29" s="1">
        <v>3.9620199999999999</v>
      </c>
      <c r="E29" s="1"/>
      <c r="J29" s="19"/>
      <c r="K29" s="19"/>
      <c r="L29" s="19"/>
      <c r="M29">
        <f>0.078/0.015</f>
        <v>5.2</v>
      </c>
      <c r="T29" s="19"/>
      <c r="U29" s="19"/>
    </row>
    <row r="30" spans="1:52" x14ac:dyDescent="0.25">
      <c r="A30" s="1">
        <v>275</v>
      </c>
      <c r="B30" s="1">
        <v>111</v>
      </c>
      <c r="C30" s="1">
        <v>6</v>
      </c>
      <c r="D30" s="1">
        <v>3.9620199999999999</v>
      </c>
      <c r="E30" s="1"/>
      <c r="J30" s="19"/>
      <c r="K30" s="19"/>
      <c r="L30" s="19"/>
      <c r="T30" s="19"/>
      <c r="U30" s="19"/>
    </row>
    <row r="31" spans="1:52" x14ac:dyDescent="0.25">
      <c r="A31" s="1">
        <v>285</v>
      </c>
      <c r="B31" s="1">
        <v>119</v>
      </c>
      <c r="C31" s="1">
        <v>6</v>
      </c>
      <c r="D31" s="1">
        <v>3.9620700000000002</v>
      </c>
      <c r="E31" s="1"/>
      <c r="J31" s="19"/>
      <c r="K31" s="19"/>
      <c r="L31" s="19"/>
      <c r="T31" s="19"/>
      <c r="U31" s="19"/>
    </row>
    <row r="32" spans="1:52" x14ac:dyDescent="0.25">
      <c r="A32" s="1">
        <v>150</v>
      </c>
      <c r="B32" s="1">
        <v>2</v>
      </c>
      <c r="C32" s="1">
        <v>6</v>
      </c>
      <c r="D32" s="1"/>
      <c r="E32" s="1">
        <v>3.9616899999999999</v>
      </c>
      <c r="J32" s="19"/>
      <c r="K32" s="19"/>
      <c r="L32" s="19"/>
      <c r="T32" s="19"/>
      <c r="U32" s="19"/>
    </row>
    <row r="33" spans="1:21" x14ac:dyDescent="0.25">
      <c r="A33" s="1">
        <v>160</v>
      </c>
      <c r="B33" s="1">
        <v>10</v>
      </c>
      <c r="C33" s="1">
        <v>6</v>
      </c>
      <c r="D33" s="1"/>
      <c r="E33" s="1">
        <v>3.9616500000000001</v>
      </c>
      <c r="J33" s="19"/>
      <c r="K33" s="19"/>
      <c r="L33" s="19"/>
      <c r="T33" s="19"/>
      <c r="U33" s="19"/>
    </row>
    <row r="34" spans="1:21" x14ac:dyDescent="0.25">
      <c r="A34" s="1">
        <v>170</v>
      </c>
      <c r="B34" s="1">
        <v>18</v>
      </c>
      <c r="C34" s="1">
        <v>6</v>
      </c>
      <c r="D34" s="1"/>
      <c r="E34" s="1">
        <v>3.9616799999999999</v>
      </c>
      <c r="J34" s="19"/>
      <c r="K34" s="19"/>
      <c r="L34" s="19"/>
      <c r="T34" s="19"/>
      <c r="U34" s="19"/>
    </row>
    <row r="35" spans="1:21" x14ac:dyDescent="0.25">
      <c r="A35" s="1">
        <v>258</v>
      </c>
      <c r="B35" s="1">
        <v>98</v>
      </c>
      <c r="C35" s="1">
        <v>6</v>
      </c>
      <c r="D35" s="1"/>
      <c r="E35" s="1">
        <v>3.9617</v>
      </c>
      <c r="J35" s="19"/>
      <c r="K35" s="19"/>
      <c r="L35" s="19"/>
      <c r="T35" s="19"/>
      <c r="U35" s="19"/>
    </row>
    <row r="36" spans="1:21" x14ac:dyDescent="0.25">
      <c r="A36" s="1">
        <v>268</v>
      </c>
      <c r="B36" s="1">
        <v>106</v>
      </c>
      <c r="C36" s="1">
        <v>6</v>
      </c>
      <c r="D36" s="1"/>
      <c r="E36" s="1">
        <v>3.9616500000000001</v>
      </c>
      <c r="J36" s="19"/>
      <c r="K36" s="19"/>
      <c r="L36" s="19"/>
      <c r="T36" s="19"/>
      <c r="U36" s="19"/>
    </row>
    <row r="37" spans="1:21" x14ac:dyDescent="0.25">
      <c r="A37" s="1">
        <v>278</v>
      </c>
      <c r="B37" s="1">
        <v>114</v>
      </c>
      <c r="C37" s="1">
        <v>6</v>
      </c>
      <c r="D37" s="1"/>
      <c r="E37" s="1">
        <v>3.9616500000000001</v>
      </c>
      <c r="J37" s="19"/>
      <c r="K37" s="19"/>
      <c r="L37" s="19"/>
      <c r="T37" s="19"/>
      <c r="U37" s="19"/>
    </row>
    <row r="38" spans="1:21" x14ac:dyDescent="0.25">
      <c r="A38" s="1">
        <v>158</v>
      </c>
      <c r="B38" s="1">
        <v>8</v>
      </c>
      <c r="C38" s="1">
        <v>8</v>
      </c>
      <c r="D38" s="1">
        <v>3.9619800000000001</v>
      </c>
      <c r="E38" s="1"/>
      <c r="J38" s="19"/>
      <c r="K38" s="19"/>
      <c r="L38" s="19"/>
      <c r="T38" s="19"/>
      <c r="U38" s="19"/>
    </row>
    <row r="39" spans="1:21" x14ac:dyDescent="0.25">
      <c r="A39" s="1">
        <v>168</v>
      </c>
      <c r="B39" s="1">
        <v>16</v>
      </c>
      <c r="C39" s="1">
        <v>8</v>
      </c>
      <c r="D39" s="1">
        <v>3.9619900000000001</v>
      </c>
      <c r="E39" s="1"/>
      <c r="J39" s="19"/>
      <c r="K39" s="19"/>
      <c r="L39" s="19"/>
      <c r="T39" s="19"/>
      <c r="U39" s="19"/>
    </row>
    <row r="40" spans="1:21" x14ac:dyDescent="0.25">
      <c r="A40" s="1">
        <v>178</v>
      </c>
      <c r="B40" s="1">
        <v>24</v>
      </c>
      <c r="C40" s="1">
        <v>8</v>
      </c>
      <c r="D40" s="1">
        <v>3.9620000000000002</v>
      </c>
      <c r="E40" s="1"/>
      <c r="J40" s="19"/>
      <c r="K40" s="19"/>
      <c r="L40" s="19"/>
      <c r="T40" s="19"/>
      <c r="U40" s="19"/>
    </row>
    <row r="41" spans="1:21" x14ac:dyDescent="0.25">
      <c r="A41" s="1">
        <v>266</v>
      </c>
      <c r="B41" s="1">
        <v>104</v>
      </c>
      <c r="C41" s="1">
        <v>8</v>
      </c>
      <c r="D41" s="1">
        <v>3.9620299999999999</v>
      </c>
      <c r="E41" s="1"/>
      <c r="J41" s="19"/>
      <c r="K41" s="19"/>
      <c r="L41" s="19"/>
      <c r="T41" s="19"/>
      <c r="U41" s="19"/>
    </row>
    <row r="42" spans="1:21" x14ac:dyDescent="0.25">
      <c r="A42" s="1">
        <v>276</v>
      </c>
      <c r="B42" s="1">
        <v>112</v>
      </c>
      <c r="C42" s="1">
        <v>8</v>
      </c>
      <c r="D42" s="1">
        <v>3.9620299999999999</v>
      </c>
      <c r="E42" s="1"/>
      <c r="J42" s="19"/>
      <c r="K42" s="19"/>
      <c r="L42" s="19"/>
      <c r="T42" s="19"/>
      <c r="U42" s="19"/>
    </row>
    <row r="43" spans="1:21" x14ac:dyDescent="0.25">
      <c r="A43" s="1">
        <v>286</v>
      </c>
      <c r="B43" s="1">
        <v>120</v>
      </c>
      <c r="C43" s="1">
        <v>8</v>
      </c>
      <c r="D43" s="1">
        <v>3.96204</v>
      </c>
      <c r="E43" s="1"/>
      <c r="J43" s="19"/>
      <c r="K43" s="19"/>
      <c r="L43" s="19"/>
      <c r="T43" s="19"/>
      <c r="U43" s="19"/>
    </row>
    <row r="44" spans="1:21" x14ac:dyDescent="0.25">
      <c r="A44" s="1">
        <v>149</v>
      </c>
      <c r="B44" s="1">
        <v>1</v>
      </c>
      <c r="C44" s="1">
        <v>8</v>
      </c>
      <c r="D44" s="1"/>
      <c r="E44" s="1">
        <v>3.9616799999999999</v>
      </c>
      <c r="J44" s="19"/>
      <c r="K44" s="19"/>
      <c r="L44" s="19"/>
      <c r="T44" s="19"/>
      <c r="U44" s="19"/>
    </row>
    <row r="45" spans="1:21" x14ac:dyDescent="0.25">
      <c r="A45" s="1">
        <v>159</v>
      </c>
      <c r="B45" s="1">
        <v>9</v>
      </c>
      <c r="C45" s="1">
        <v>8</v>
      </c>
      <c r="D45" s="1"/>
      <c r="E45" s="1">
        <v>3.9616699999999998</v>
      </c>
      <c r="J45" s="19"/>
      <c r="K45" s="19"/>
      <c r="L45" s="19"/>
      <c r="T45" s="19"/>
      <c r="U45" s="19"/>
    </row>
    <row r="46" spans="1:21" x14ac:dyDescent="0.25">
      <c r="A46" s="1">
        <v>169</v>
      </c>
      <c r="B46" s="1">
        <v>17</v>
      </c>
      <c r="C46" s="1">
        <v>8</v>
      </c>
      <c r="D46" s="1"/>
      <c r="E46" s="1">
        <v>3.9616699999999998</v>
      </c>
      <c r="J46" s="19"/>
      <c r="K46" s="19"/>
      <c r="L46" s="19"/>
      <c r="T46" s="19"/>
      <c r="U46" s="19"/>
    </row>
    <row r="47" spans="1:21" x14ac:dyDescent="0.25">
      <c r="A47" s="1">
        <v>257</v>
      </c>
      <c r="B47" s="1">
        <v>97</v>
      </c>
      <c r="C47" s="1">
        <v>8</v>
      </c>
      <c r="D47" s="1"/>
      <c r="E47" s="1">
        <v>3.9616799999999999</v>
      </c>
      <c r="J47" s="19"/>
      <c r="K47" s="19"/>
      <c r="L47" s="19"/>
      <c r="T47" s="19"/>
      <c r="U47" s="19"/>
    </row>
    <row r="48" spans="1:21" x14ac:dyDescent="0.25">
      <c r="A48" s="1">
        <v>267</v>
      </c>
      <c r="B48" s="1">
        <v>105</v>
      </c>
      <c r="C48" s="1">
        <v>8</v>
      </c>
      <c r="D48" s="1"/>
      <c r="E48" s="1">
        <v>3.9616500000000001</v>
      </c>
      <c r="J48" s="19"/>
      <c r="K48" s="19"/>
      <c r="L48" s="19"/>
      <c r="T48" s="19"/>
      <c r="U48" s="19"/>
    </row>
    <row r="49" spans="1:21" x14ac:dyDescent="0.25">
      <c r="A49" s="1">
        <v>277</v>
      </c>
      <c r="B49" s="1">
        <v>113</v>
      </c>
      <c r="C49" s="1">
        <v>8</v>
      </c>
      <c r="D49" s="1"/>
      <c r="E49" s="1">
        <v>3.9616699999999998</v>
      </c>
      <c r="J49" s="19"/>
      <c r="K49" s="19"/>
      <c r="L49" s="19"/>
      <c r="T49" s="19"/>
      <c r="U49" s="19"/>
    </row>
    <row r="50" spans="1:21" x14ac:dyDescent="0.25">
      <c r="A50" s="1">
        <v>186</v>
      </c>
      <c r="B50" s="1">
        <v>32</v>
      </c>
      <c r="C50" s="1">
        <v>21.5</v>
      </c>
      <c r="D50" s="1">
        <v>3.9618600000000002</v>
      </c>
      <c r="E50" s="1"/>
      <c r="J50" s="19"/>
      <c r="K50" s="19"/>
      <c r="L50" s="19"/>
      <c r="T50" s="19"/>
      <c r="U50" s="19"/>
    </row>
    <row r="51" spans="1:21" x14ac:dyDescent="0.25">
      <c r="A51" s="1">
        <v>248</v>
      </c>
      <c r="B51" s="1">
        <v>88</v>
      </c>
      <c r="C51" s="1">
        <v>21.5</v>
      </c>
      <c r="D51" s="1">
        <v>3.9618799999999998</v>
      </c>
      <c r="E51" s="1"/>
      <c r="J51" s="19"/>
      <c r="K51" s="19"/>
      <c r="L51" s="19"/>
      <c r="T51" s="19"/>
      <c r="U51" s="19"/>
    </row>
    <row r="52" spans="1:21" x14ac:dyDescent="0.25">
      <c r="A52" s="1">
        <v>256</v>
      </c>
      <c r="B52" s="1">
        <v>96</v>
      </c>
      <c r="C52" s="1">
        <v>21.5</v>
      </c>
      <c r="D52" s="1">
        <v>3.9618899999999999</v>
      </c>
      <c r="E52" s="1"/>
      <c r="J52" s="19"/>
      <c r="K52" s="19"/>
      <c r="L52" s="19"/>
      <c r="T52" s="19"/>
      <c r="U52" s="19"/>
    </row>
    <row r="53" spans="1:21" x14ac:dyDescent="0.25">
      <c r="A53" s="1">
        <v>179</v>
      </c>
      <c r="B53" s="1">
        <v>25</v>
      </c>
      <c r="C53" s="1">
        <v>21.5</v>
      </c>
      <c r="D53" s="1"/>
      <c r="E53" s="1">
        <v>3.9616699999999998</v>
      </c>
      <c r="J53" s="19"/>
      <c r="K53" s="19"/>
      <c r="L53" s="19"/>
      <c r="T53" s="19"/>
      <c r="U53" s="19"/>
    </row>
    <row r="54" spans="1:21" x14ac:dyDescent="0.25">
      <c r="A54" s="1">
        <v>187</v>
      </c>
      <c r="B54" s="1">
        <v>33</v>
      </c>
      <c r="C54" s="1">
        <v>21.5</v>
      </c>
      <c r="D54" s="1"/>
      <c r="E54" s="1">
        <v>3.9617</v>
      </c>
      <c r="J54" s="19"/>
      <c r="K54" s="19"/>
      <c r="L54" s="19"/>
      <c r="T54" s="19"/>
      <c r="U54" s="19"/>
    </row>
    <row r="55" spans="1:21" x14ac:dyDescent="0.25">
      <c r="A55" s="1">
        <v>249</v>
      </c>
      <c r="B55" s="1">
        <v>89</v>
      </c>
      <c r="C55" s="1">
        <v>21.5</v>
      </c>
      <c r="D55" s="1"/>
      <c r="E55" s="1">
        <v>3.9616699999999998</v>
      </c>
      <c r="J55" s="19"/>
      <c r="K55" s="19"/>
      <c r="L55" s="19"/>
      <c r="T55" s="19"/>
      <c r="U55" s="19"/>
    </row>
    <row r="56" spans="1:21" x14ac:dyDescent="0.25">
      <c r="A56" s="1">
        <v>185</v>
      </c>
      <c r="B56" s="1">
        <v>31</v>
      </c>
      <c r="C56" s="1">
        <v>31.5</v>
      </c>
      <c r="D56" s="1">
        <v>3.9619599999999999</v>
      </c>
      <c r="E56" s="1"/>
      <c r="J56" s="19"/>
      <c r="K56" s="19"/>
      <c r="L56" s="19"/>
      <c r="T56" s="19"/>
      <c r="U56" s="19"/>
    </row>
    <row r="57" spans="1:21" x14ac:dyDescent="0.25">
      <c r="A57" s="1">
        <v>247</v>
      </c>
      <c r="B57" s="1">
        <v>87</v>
      </c>
      <c r="C57" s="1">
        <v>31.5</v>
      </c>
      <c r="D57" s="1">
        <v>3.96197</v>
      </c>
      <c r="E57" s="1"/>
      <c r="J57" s="19"/>
      <c r="K57" s="19"/>
      <c r="L57" s="19"/>
      <c r="T57" s="19"/>
      <c r="U57" s="19"/>
    </row>
    <row r="58" spans="1:21" x14ac:dyDescent="0.25">
      <c r="A58" s="1">
        <v>255</v>
      </c>
      <c r="B58" s="1">
        <v>95</v>
      </c>
      <c r="C58" s="1">
        <v>31.5</v>
      </c>
      <c r="D58" s="1">
        <v>3.9619800000000001</v>
      </c>
      <c r="E58" s="1"/>
      <c r="J58" s="19"/>
      <c r="K58" s="19"/>
      <c r="L58" s="19"/>
      <c r="T58" s="19"/>
      <c r="U58" s="19"/>
    </row>
    <row r="59" spans="1:21" x14ac:dyDescent="0.25">
      <c r="A59" s="1">
        <v>180</v>
      </c>
      <c r="B59" s="1">
        <v>26</v>
      </c>
      <c r="C59" s="1">
        <v>31.5</v>
      </c>
      <c r="D59" s="1"/>
      <c r="E59" s="1">
        <v>3.9617399999999998</v>
      </c>
      <c r="J59" s="19"/>
      <c r="K59" s="19"/>
      <c r="L59" s="19"/>
      <c r="T59" s="19"/>
      <c r="U59" s="19"/>
    </row>
    <row r="60" spans="1:21" x14ac:dyDescent="0.25">
      <c r="A60" s="1">
        <v>188</v>
      </c>
      <c r="B60" s="1">
        <v>34</v>
      </c>
      <c r="C60" s="1">
        <v>31.5</v>
      </c>
      <c r="D60" s="1"/>
      <c r="E60" s="1">
        <v>3.9617800000000001</v>
      </c>
      <c r="J60" s="19"/>
      <c r="K60" s="19"/>
      <c r="L60" s="19"/>
      <c r="T60" s="19"/>
      <c r="U60" s="19"/>
    </row>
    <row r="61" spans="1:21" x14ac:dyDescent="0.25">
      <c r="A61" s="1">
        <v>250</v>
      </c>
      <c r="B61" s="1">
        <v>90</v>
      </c>
      <c r="C61" s="1">
        <v>31.5</v>
      </c>
      <c r="D61" s="1"/>
      <c r="E61" s="1">
        <v>3.9618199999999999</v>
      </c>
      <c r="J61" s="19"/>
      <c r="K61" s="19"/>
      <c r="L61" s="19"/>
      <c r="T61" s="19"/>
      <c r="U61" s="19"/>
    </row>
    <row r="62" spans="1:21" x14ac:dyDescent="0.25">
      <c r="A62" s="1">
        <v>184</v>
      </c>
      <c r="B62" s="1">
        <v>30</v>
      </c>
      <c r="C62" s="1">
        <v>41.5</v>
      </c>
      <c r="D62" s="1">
        <v>3.9620799999999998</v>
      </c>
      <c r="E62" s="1"/>
      <c r="J62" s="19"/>
      <c r="K62" s="19"/>
      <c r="L62" s="19"/>
      <c r="T62" s="19"/>
      <c r="U62" s="19"/>
    </row>
    <row r="63" spans="1:21" x14ac:dyDescent="0.25">
      <c r="A63" s="1">
        <v>254</v>
      </c>
      <c r="B63" s="1">
        <v>94</v>
      </c>
      <c r="C63" s="1">
        <v>41.5</v>
      </c>
      <c r="D63" s="1">
        <v>3.9620799999999998</v>
      </c>
      <c r="E63" s="1"/>
      <c r="J63" s="19"/>
      <c r="K63" s="19"/>
      <c r="L63" s="19"/>
      <c r="T63" s="19"/>
      <c r="U63" s="19"/>
    </row>
    <row r="64" spans="1:21" x14ac:dyDescent="0.25">
      <c r="A64" s="1">
        <v>246</v>
      </c>
      <c r="B64" s="1">
        <v>86</v>
      </c>
      <c r="C64" s="1">
        <v>41.5</v>
      </c>
      <c r="D64" s="1">
        <v>3.9621</v>
      </c>
      <c r="E64" s="1"/>
      <c r="J64" s="19"/>
      <c r="K64" s="19"/>
      <c r="L64" s="19"/>
      <c r="T64" s="19"/>
      <c r="U64" s="19"/>
    </row>
    <row r="65" spans="1:21" x14ac:dyDescent="0.25">
      <c r="A65" s="1">
        <v>181</v>
      </c>
      <c r="B65" s="1">
        <v>27</v>
      </c>
      <c r="C65" s="1">
        <v>41.5</v>
      </c>
      <c r="D65" s="1"/>
      <c r="E65" s="1">
        <v>3.9619599999999999</v>
      </c>
      <c r="J65" s="19"/>
      <c r="K65" s="19"/>
      <c r="L65" s="19"/>
      <c r="T65" s="19"/>
      <c r="U65" s="19"/>
    </row>
    <row r="66" spans="1:21" x14ac:dyDescent="0.25">
      <c r="A66" s="1">
        <v>189</v>
      </c>
      <c r="B66" s="1">
        <v>35</v>
      </c>
      <c r="C66" s="1">
        <v>41.5</v>
      </c>
      <c r="D66" s="1"/>
      <c r="E66" s="1">
        <v>3.9619300000000002</v>
      </c>
      <c r="J66" s="19"/>
      <c r="K66" s="19"/>
      <c r="L66" s="19"/>
      <c r="T66" s="19"/>
      <c r="U66" s="19"/>
    </row>
    <row r="67" spans="1:21" x14ac:dyDescent="0.25">
      <c r="A67" s="1">
        <v>251</v>
      </c>
      <c r="B67" s="1">
        <v>91</v>
      </c>
      <c r="C67" s="1">
        <v>41.5</v>
      </c>
      <c r="D67" s="1"/>
      <c r="E67" s="1">
        <v>3.9619800000000001</v>
      </c>
      <c r="J67" s="19"/>
      <c r="K67" s="19"/>
      <c r="L67" s="19"/>
      <c r="T67" s="19"/>
      <c r="U67" s="19"/>
    </row>
    <row r="68" spans="1:21" x14ac:dyDescent="0.25">
      <c r="A68" s="1">
        <v>183</v>
      </c>
      <c r="B68" s="1">
        <v>29</v>
      </c>
      <c r="C68" s="1">
        <v>51.5</v>
      </c>
      <c r="D68" s="1">
        <v>3.9621900000000001</v>
      </c>
      <c r="E68" s="1"/>
      <c r="J68" s="19"/>
      <c r="K68" s="19"/>
      <c r="L68" s="19"/>
      <c r="T68" s="19"/>
      <c r="U68" s="19"/>
    </row>
    <row r="69" spans="1:21" x14ac:dyDescent="0.25">
      <c r="A69" s="1">
        <v>253</v>
      </c>
      <c r="B69" s="1">
        <v>93</v>
      </c>
      <c r="C69" s="1">
        <v>51.5</v>
      </c>
      <c r="D69" s="1">
        <v>3.9622099999999998</v>
      </c>
      <c r="E69" s="1"/>
      <c r="J69" s="19"/>
      <c r="K69" s="19"/>
      <c r="L69" s="19"/>
      <c r="T69" s="19"/>
      <c r="U69" s="19"/>
    </row>
    <row r="70" spans="1:21" x14ac:dyDescent="0.25">
      <c r="A70" s="1">
        <v>245</v>
      </c>
      <c r="B70" s="1">
        <v>85</v>
      </c>
      <c r="C70" s="1">
        <v>51.5</v>
      </c>
      <c r="D70" s="1">
        <v>3.96224</v>
      </c>
      <c r="E70" s="1"/>
      <c r="J70" s="19"/>
      <c r="K70" s="19"/>
      <c r="L70" s="19"/>
      <c r="T70" s="19"/>
      <c r="U70" s="19"/>
    </row>
    <row r="71" spans="1:21" x14ac:dyDescent="0.25">
      <c r="A71" s="1">
        <v>182</v>
      </c>
      <c r="B71" s="1">
        <v>28</v>
      </c>
      <c r="C71" s="1">
        <v>51.5</v>
      </c>
      <c r="D71" s="1"/>
      <c r="E71" s="1">
        <v>3.9621599999999999</v>
      </c>
      <c r="J71" s="19"/>
      <c r="K71" s="19"/>
      <c r="L71" s="19"/>
      <c r="T71" s="19"/>
      <c r="U71" s="19"/>
    </row>
    <row r="72" spans="1:21" x14ac:dyDescent="0.25">
      <c r="A72" s="1">
        <v>190</v>
      </c>
      <c r="B72" s="1">
        <v>36</v>
      </c>
      <c r="C72" s="1">
        <v>51.5</v>
      </c>
      <c r="D72" s="1"/>
      <c r="E72" s="1">
        <v>3.9621200000000001</v>
      </c>
      <c r="J72" s="19"/>
      <c r="K72" s="19"/>
      <c r="L72" s="19"/>
      <c r="T72" s="19"/>
      <c r="U72" s="19"/>
    </row>
    <row r="73" spans="1:21" x14ac:dyDescent="0.25">
      <c r="A73" s="1">
        <v>252</v>
      </c>
      <c r="B73" s="1">
        <v>92</v>
      </c>
      <c r="C73" s="1">
        <v>51.5</v>
      </c>
      <c r="D73" s="1"/>
      <c r="E73" s="1">
        <v>3.9621200000000001</v>
      </c>
      <c r="J73" s="19"/>
      <c r="K73" s="19"/>
      <c r="L73" s="19"/>
      <c r="T73" s="19"/>
      <c r="U73" s="19"/>
    </row>
    <row r="74" spans="1:21" x14ac:dyDescent="0.25">
      <c r="A74" s="1">
        <v>237</v>
      </c>
      <c r="B74" s="1">
        <v>77</v>
      </c>
      <c r="C74" s="1">
        <v>61.5</v>
      </c>
      <c r="D74" s="1">
        <v>3.9623499999999998</v>
      </c>
      <c r="E74" s="1"/>
      <c r="J74" s="19"/>
      <c r="K74" s="19"/>
      <c r="L74" s="19"/>
      <c r="T74" s="19"/>
      <c r="U74" s="19"/>
    </row>
    <row r="75" spans="1:21" x14ac:dyDescent="0.25">
      <c r="A75" s="1">
        <v>199</v>
      </c>
      <c r="B75" s="1">
        <v>45</v>
      </c>
      <c r="C75" s="1">
        <v>61.5</v>
      </c>
      <c r="D75" s="1">
        <v>3.9623699999999999</v>
      </c>
      <c r="E75" s="1"/>
      <c r="J75" s="19"/>
      <c r="K75" s="19"/>
      <c r="L75" s="19"/>
      <c r="T75" s="19"/>
      <c r="U75" s="19"/>
    </row>
    <row r="76" spans="1:21" x14ac:dyDescent="0.25">
      <c r="A76" s="1">
        <v>191</v>
      </c>
      <c r="B76" s="1">
        <v>37</v>
      </c>
      <c r="C76" s="1">
        <v>61.5</v>
      </c>
      <c r="D76" s="1">
        <v>3.96238</v>
      </c>
      <c r="E76" s="1"/>
      <c r="J76" s="19"/>
      <c r="K76" s="19"/>
      <c r="L76" s="19"/>
      <c r="T76" s="19"/>
      <c r="U76" s="19"/>
    </row>
    <row r="77" spans="1:21" x14ac:dyDescent="0.25">
      <c r="A77" s="1">
        <v>198</v>
      </c>
      <c r="B77" s="1">
        <v>44</v>
      </c>
      <c r="C77" s="1">
        <v>61.5</v>
      </c>
      <c r="D77" s="1"/>
      <c r="E77" s="1">
        <v>3.9622299999999999</v>
      </c>
      <c r="J77" s="19"/>
      <c r="K77" s="19"/>
      <c r="L77" s="19"/>
      <c r="T77" s="19"/>
      <c r="U77" s="19"/>
    </row>
    <row r="78" spans="1:21" x14ac:dyDescent="0.25">
      <c r="A78" s="1">
        <v>236</v>
      </c>
      <c r="B78" s="1">
        <v>76</v>
      </c>
      <c r="C78" s="1">
        <v>61.5</v>
      </c>
      <c r="D78" s="1"/>
      <c r="E78" s="1">
        <v>3.96225</v>
      </c>
      <c r="J78" s="19"/>
      <c r="K78" s="19"/>
      <c r="L78" s="19"/>
      <c r="T78" s="19"/>
      <c r="U78" s="19"/>
    </row>
    <row r="79" spans="1:21" x14ac:dyDescent="0.25">
      <c r="A79" s="1">
        <v>244</v>
      </c>
      <c r="B79" s="1">
        <v>84</v>
      </c>
      <c r="C79" s="1">
        <v>61.5</v>
      </c>
      <c r="D79" s="1"/>
      <c r="E79" s="1">
        <v>3.9622700000000002</v>
      </c>
      <c r="J79" s="19"/>
      <c r="K79" s="19"/>
      <c r="L79" s="19"/>
      <c r="T79" s="19"/>
      <c r="U79" s="19"/>
    </row>
    <row r="80" spans="1:21" x14ac:dyDescent="0.25">
      <c r="A80" s="1">
        <v>200</v>
      </c>
      <c r="B80" s="1">
        <v>46</v>
      </c>
      <c r="C80" s="1">
        <v>71.5</v>
      </c>
      <c r="D80" s="1">
        <v>3.9625400000000002</v>
      </c>
      <c r="E80" s="1"/>
      <c r="J80" s="19"/>
      <c r="K80" s="19"/>
      <c r="L80" s="19"/>
      <c r="T80" s="19"/>
      <c r="U80" s="19"/>
    </row>
    <row r="81" spans="1:21" x14ac:dyDescent="0.25">
      <c r="A81" s="1">
        <v>192</v>
      </c>
      <c r="B81" s="1">
        <v>38</v>
      </c>
      <c r="C81" s="1">
        <v>71.5</v>
      </c>
      <c r="D81" s="1">
        <v>3.9625699999999999</v>
      </c>
      <c r="E81" s="1"/>
      <c r="J81" s="19"/>
      <c r="K81" s="19"/>
      <c r="L81" s="19"/>
      <c r="T81" s="19"/>
      <c r="U81" s="19"/>
    </row>
    <row r="82" spans="1:21" x14ac:dyDescent="0.25">
      <c r="A82" s="1">
        <v>238</v>
      </c>
      <c r="B82" s="1">
        <v>78</v>
      </c>
      <c r="C82" s="1">
        <v>71.5</v>
      </c>
      <c r="D82" s="1">
        <v>3.9626399999999999</v>
      </c>
      <c r="E82" s="1"/>
      <c r="J82" s="19"/>
      <c r="K82" s="19"/>
      <c r="L82" s="19"/>
      <c r="T82" s="19"/>
      <c r="U82" s="19"/>
    </row>
    <row r="83" spans="1:21" x14ac:dyDescent="0.25">
      <c r="A83" s="1">
        <v>197</v>
      </c>
      <c r="B83" s="1">
        <v>43</v>
      </c>
      <c r="C83" s="1">
        <v>71.5</v>
      </c>
      <c r="D83" s="1"/>
      <c r="E83" s="1">
        <v>3.9624199999999998</v>
      </c>
      <c r="J83" s="19"/>
      <c r="K83" s="19"/>
      <c r="L83" s="19"/>
      <c r="T83" s="19"/>
      <c r="U83" s="19"/>
    </row>
    <row r="84" spans="1:21" x14ac:dyDescent="0.25">
      <c r="A84" s="1">
        <v>235</v>
      </c>
      <c r="B84" s="1">
        <v>75</v>
      </c>
      <c r="C84" s="1">
        <v>71.5</v>
      </c>
      <c r="D84" s="1"/>
      <c r="E84" s="1">
        <v>3.9624600000000001</v>
      </c>
      <c r="J84" s="19"/>
      <c r="K84" s="19"/>
      <c r="L84" s="19"/>
      <c r="T84" s="19"/>
      <c r="U84" s="19"/>
    </row>
    <row r="85" spans="1:21" x14ac:dyDescent="0.25">
      <c r="A85" s="1">
        <v>243</v>
      </c>
      <c r="B85" s="1">
        <v>83</v>
      </c>
      <c r="C85" s="1">
        <v>71.5</v>
      </c>
      <c r="D85" s="1"/>
      <c r="E85" s="1">
        <v>3.96245</v>
      </c>
      <c r="J85" s="19"/>
      <c r="K85" s="19"/>
      <c r="L85" s="19"/>
      <c r="T85" s="19"/>
      <c r="U85" s="19"/>
    </row>
    <row r="86" spans="1:21" x14ac:dyDescent="0.25">
      <c r="A86" s="1">
        <v>193</v>
      </c>
      <c r="B86" s="1">
        <v>39</v>
      </c>
      <c r="C86" s="1">
        <v>81.5</v>
      </c>
      <c r="D86" s="1">
        <v>3.9628299999999999</v>
      </c>
      <c r="E86" s="1"/>
      <c r="J86" s="19"/>
      <c r="K86" s="19"/>
      <c r="L86" s="19"/>
      <c r="T86" s="19"/>
      <c r="U86" s="19"/>
    </row>
    <row r="87" spans="1:21" x14ac:dyDescent="0.25">
      <c r="A87" s="1">
        <v>201</v>
      </c>
      <c r="B87" s="1">
        <v>47</v>
      </c>
      <c r="C87" s="1">
        <v>81.5</v>
      </c>
      <c r="D87" s="1">
        <v>3.9628299999999999</v>
      </c>
      <c r="E87" s="1"/>
      <c r="J87" s="19"/>
      <c r="K87" s="19"/>
      <c r="L87" s="19"/>
      <c r="T87" s="19"/>
      <c r="U87" s="19"/>
    </row>
    <row r="88" spans="1:21" x14ac:dyDescent="0.25">
      <c r="A88" s="1">
        <v>239</v>
      </c>
      <c r="B88" s="1">
        <v>79</v>
      </c>
      <c r="C88" s="1">
        <v>81.5</v>
      </c>
      <c r="D88" s="1">
        <v>3.9629099999999999</v>
      </c>
      <c r="E88" s="1"/>
      <c r="J88" s="19"/>
      <c r="K88" s="19"/>
      <c r="L88" s="19"/>
      <c r="T88" s="19"/>
      <c r="U88" s="19"/>
    </row>
    <row r="89" spans="1:21" x14ac:dyDescent="0.25">
      <c r="A89" s="1">
        <v>196</v>
      </c>
      <c r="B89" s="1">
        <v>42</v>
      </c>
      <c r="C89" s="1">
        <v>81.5</v>
      </c>
      <c r="D89" s="1"/>
      <c r="E89" s="1">
        <v>3.9626700000000001</v>
      </c>
      <c r="J89" s="19"/>
      <c r="K89" s="19"/>
      <c r="L89" s="19"/>
      <c r="T89" s="19"/>
      <c r="U89" s="19"/>
    </row>
    <row r="90" spans="1:21" x14ac:dyDescent="0.25">
      <c r="A90" s="1">
        <v>234</v>
      </c>
      <c r="B90" s="1">
        <v>74</v>
      </c>
      <c r="C90" s="1">
        <v>81.5</v>
      </c>
      <c r="D90" s="1"/>
      <c r="E90" s="1">
        <v>3.9627300000000001</v>
      </c>
      <c r="J90" s="19"/>
      <c r="K90" s="19"/>
      <c r="L90" s="19"/>
      <c r="T90" s="19"/>
      <c r="U90" s="19"/>
    </row>
    <row r="91" spans="1:21" x14ac:dyDescent="0.25">
      <c r="A91" s="1">
        <v>242</v>
      </c>
      <c r="B91" s="1">
        <v>82</v>
      </c>
      <c r="C91" s="1">
        <v>81.5</v>
      </c>
      <c r="D91" s="1"/>
      <c r="E91" s="1">
        <v>3.9627400000000002</v>
      </c>
      <c r="J91" s="19"/>
      <c r="K91" s="19"/>
      <c r="L91" s="19"/>
      <c r="T91" s="19"/>
      <c r="U91" s="19"/>
    </row>
    <row r="92" spans="1:21" x14ac:dyDescent="0.25">
      <c r="A92" s="1">
        <v>194</v>
      </c>
      <c r="B92" s="1">
        <v>40</v>
      </c>
      <c r="C92" s="1">
        <v>91.5</v>
      </c>
      <c r="D92" s="1">
        <v>3.96312</v>
      </c>
      <c r="E92" s="1"/>
      <c r="J92" s="19"/>
      <c r="K92" s="19"/>
      <c r="L92" s="19"/>
      <c r="T92" s="19"/>
      <c r="U92" s="19"/>
    </row>
    <row r="93" spans="1:21" x14ac:dyDescent="0.25">
      <c r="A93" s="1">
        <v>202</v>
      </c>
      <c r="B93" s="1">
        <v>48</v>
      </c>
      <c r="C93" s="1">
        <v>91.5</v>
      </c>
      <c r="D93" s="1">
        <v>3.96312</v>
      </c>
      <c r="E93" s="1"/>
      <c r="J93" s="19"/>
      <c r="K93" s="19"/>
      <c r="L93" s="19"/>
      <c r="T93" s="19"/>
      <c r="U93" s="19"/>
    </row>
    <row r="94" spans="1:21" x14ac:dyDescent="0.25">
      <c r="A94" s="1">
        <v>240</v>
      </c>
      <c r="B94" s="1">
        <v>80</v>
      </c>
      <c r="C94" s="1">
        <v>91.5</v>
      </c>
      <c r="D94" s="1">
        <v>3.9631599999999998</v>
      </c>
      <c r="E94" s="1"/>
      <c r="J94" s="19"/>
      <c r="K94" s="19"/>
      <c r="L94" s="19"/>
      <c r="T94" s="19"/>
      <c r="U94" s="19"/>
    </row>
    <row r="95" spans="1:21" x14ac:dyDescent="0.25">
      <c r="A95" s="1">
        <v>195</v>
      </c>
      <c r="B95" s="1">
        <v>41</v>
      </c>
      <c r="C95" s="1">
        <v>91.5</v>
      </c>
      <c r="D95" s="1"/>
      <c r="E95" s="1">
        <v>3.9630000000000001</v>
      </c>
      <c r="J95" s="19"/>
      <c r="K95" s="19"/>
      <c r="L95" s="19"/>
      <c r="T95" s="19"/>
      <c r="U95" s="19"/>
    </row>
    <row r="96" spans="1:21" x14ac:dyDescent="0.25">
      <c r="A96" s="1">
        <v>233</v>
      </c>
      <c r="B96" s="1">
        <v>73</v>
      </c>
      <c r="C96" s="1">
        <v>91.5</v>
      </c>
      <c r="D96" s="1"/>
      <c r="E96" s="1">
        <v>3.9630800000000002</v>
      </c>
      <c r="J96" s="19"/>
      <c r="K96" s="19"/>
      <c r="L96" s="19"/>
      <c r="T96" s="19"/>
      <c r="U96" s="19"/>
    </row>
    <row r="97" spans="1:21" x14ac:dyDescent="0.25">
      <c r="A97" s="1">
        <v>241</v>
      </c>
      <c r="B97" s="1">
        <v>81</v>
      </c>
      <c r="C97" s="1">
        <v>91.5</v>
      </c>
      <c r="D97" s="1"/>
      <c r="E97" s="1">
        <v>3.9630399999999999</v>
      </c>
      <c r="J97" s="19"/>
      <c r="K97" s="19"/>
      <c r="L97" s="19"/>
      <c r="T97" s="19"/>
      <c r="U97" s="19"/>
    </row>
    <row r="98" spans="1:21" x14ac:dyDescent="0.25">
      <c r="A98" s="1">
        <v>212</v>
      </c>
      <c r="B98" s="1">
        <v>56</v>
      </c>
      <c r="C98" s="1">
        <v>106.5</v>
      </c>
      <c r="D98" s="1">
        <v>3.96347</v>
      </c>
      <c r="E98" s="1"/>
      <c r="J98" s="19"/>
      <c r="K98" s="19"/>
      <c r="L98" s="19"/>
      <c r="T98" s="19"/>
      <c r="U98" s="19"/>
    </row>
    <row r="99" spans="1:21" x14ac:dyDescent="0.25">
      <c r="A99" s="1">
        <v>222</v>
      </c>
      <c r="B99" s="1">
        <v>64</v>
      </c>
      <c r="C99" s="1">
        <v>106.5</v>
      </c>
      <c r="D99" s="1">
        <v>3.9634800000000001</v>
      </c>
      <c r="E99" s="1"/>
      <c r="J99" s="19"/>
      <c r="K99" s="19"/>
      <c r="L99" s="19"/>
      <c r="T99" s="19"/>
      <c r="U99" s="19"/>
    </row>
    <row r="100" spans="1:21" x14ac:dyDescent="0.25">
      <c r="A100" s="1">
        <v>232</v>
      </c>
      <c r="B100" s="1">
        <v>72</v>
      </c>
      <c r="C100" s="1">
        <v>106.5</v>
      </c>
      <c r="D100" s="1">
        <v>3.9634800000000001</v>
      </c>
      <c r="E100" s="1"/>
      <c r="J100" s="19"/>
      <c r="K100" s="19"/>
      <c r="L100" s="19"/>
      <c r="T100" s="19"/>
      <c r="U100" s="19"/>
    </row>
    <row r="101" spans="1:21" x14ac:dyDescent="0.25">
      <c r="A101" s="1">
        <v>203</v>
      </c>
      <c r="B101" s="1">
        <v>49</v>
      </c>
      <c r="C101" s="1">
        <v>106.5</v>
      </c>
      <c r="D101" s="1"/>
      <c r="E101" s="1">
        <v>3.9632900000000002</v>
      </c>
      <c r="J101" s="19"/>
      <c r="K101" s="19"/>
      <c r="L101" s="19"/>
      <c r="T101" s="19"/>
      <c r="U101" s="19"/>
    </row>
    <row r="102" spans="1:21" x14ac:dyDescent="0.25">
      <c r="A102" s="1">
        <v>213</v>
      </c>
      <c r="B102" s="1">
        <v>57</v>
      </c>
      <c r="C102" s="1">
        <v>106.5</v>
      </c>
      <c r="D102" s="1"/>
      <c r="E102" s="1">
        <v>3.9632900000000002</v>
      </c>
      <c r="J102" s="19"/>
      <c r="K102" s="19"/>
      <c r="L102" s="19"/>
      <c r="T102" s="19"/>
      <c r="U102" s="19"/>
    </row>
    <row r="103" spans="1:21" x14ac:dyDescent="0.25">
      <c r="A103" s="1">
        <v>223</v>
      </c>
      <c r="B103" s="1">
        <v>65</v>
      </c>
      <c r="C103" s="1">
        <v>106.5</v>
      </c>
      <c r="D103" s="1"/>
      <c r="E103" s="1">
        <v>3.9632700000000001</v>
      </c>
      <c r="J103" s="19"/>
      <c r="K103" s="19"/>
      <c r="L103" s="19"/>
      <c r="T103" s="19"/>
      <c r="U103" s="19"/>
    </row>
    <row r="104" spans="1:21" x14ac:dyDescent="0.25">
      <c r="A104" s="1">
        <v>211</v>
      </c>
      <c r="B104" s="1">
        <v>55</v>
      </c>
      <c r="C104" s="1">
        <v>108.5</v>
      </c>
      <c r="D104" s="1">
        <v>3.9634499999999999</v>
      </c>
      <c r="E104" s="1"/>
      <c r="J104" s="19"/>
      <c r="K104" s="19"/>
      <c r="L104" s="19"/>
      <c r="T104" s="19"/>
      <c r="U104" s="19"/>
    </row>
    <row r="105" spans="1:21" x14ac:dyDescent="0.25">
      <c r="A105" s="1">
        <v>221</v>
      </c>
      <c r="B105" s="1">
        <v>63</v>
      </c>
      <c r="C105" s="1">
        <v>108.5</v>
      </c>
      <c r="D105" s="1">
        <v>3.9634499999999999</v>
      </c>
      <c r="E105" s="1"/>
      <c r="J105" s="19"/>
      <c r="K105" s="19"/>
      <c r="L105" s="19"/>
      <c r="T105" s="19"/>
      <c r="U105" s="19"/>
    </row>
    <row r="106" spans="1:21" x14ac:dyDescent="0.25">
      <c r="A106" s="1">
        <v>231</v>
      </c>
      <c r="B106" s="1">
        <v>71</v>
      </c>
      <c r="C106" s="1">
        <v>108.5</v>
      </c>
      <c r="D106" s="1">
        <v>3.96347</v>
      </c>
      <c r="E106" s="1"/>
      <c r="J106" s="19"/>
      <c r="K106" s="19"/>
      <c r="L106" s="19"/>
      <c r="T106" s="19"/>
      <c r="U106" s="19"/>
    </row>
    <row r="107" spans="1:21" x14ac:dyDescent="0.25">
      <c r="A107" s="1">
        <v>204</v>
      </c>
      <c r="B107" s="1">
        <v>50</v>
      </c>
      <c r="C107" s="1">
        <v>108.5</v>
      </c>
      <c r="D107" s="1"/>
      <c r="E107" s="1">
        <v>3.9632999999999998</v>
      </c>
      <c r="J107" s="19"/>
      <c r="K107" s="19"/>
      <c r="L107" s="19"/>
      <c r="T107" s="19"/>
      <c r="U107" s="19"/>
    </row>
    <row r="108" spans="1:21" x14ac:dyDescent="0.25">
      <c r="A108" s="1">
        <v>214</v>
      </c>
      <c r="B108" s="1">
        <v>58</v>
      </c>
      <c r="C108" s="1">
        <v>108.5</v>
      </c>
      <c r="D108" s="1"/>
      <c r="E108" s="1">
        <v>3.9632999999999998</v>
      </c>
      <c r="J108" s="19"/>
      <c r="K108" s="19"/>
      <c r="L108" s="19"/>
      <c r="T108" s="19"/>
      <c r="U108" s="19"/>
    </row>
    <row r="109" spans="1:21" x14ac:dyDescent="0.25">
      <c r="A109" s="1">
        <v>224</v>
      </c>
      <c r="B109" s="1">
        <v>66</v>
      </c>
      <c r="C109" s="1">
        <v>108.5</v>
      </c>
      <c r="D109" s="1"/>
      <c r="E109" s="1">
        <v>3.9633099999999999</v>
      </c>
      <c r="J109" s="19"/>
      <c r="K109" s="19"/>
      <c r="L109" s="19"/>
      <c r="T109" s="19"/>
      <c r="U109" s="19"/>
    </row>
    <row r="110" spans="1:21" x14ac:dyDescent="0.25">
      <c r="A110" s="1">
        <v>210</v>
      </c>
      <c r="B110" s="1">
        <v>54</v>
      </c>
      <c r="C110" s="1">
        <v>110.5</v>
      </c>
      <c r="D110" s="1">
        <v>3.9635500000000001</v>
      </c>
      <c r="E110" s="1"/>
      <c r="J110" s="19"/>
      <c r="K110" s="19"/>
      <c r="L110" s="19"/>
      <c r="T110" s="19"/>
      <c r="U110" s="19"/>
    </row>
    <row r="111" spans="1:21" x14ac:dyDescent="0.25">
      <c r="A111" s="1">
        <v>220</v>
      </c>
      <c r="B111" s="1">
        <v>62</v>
      </c>
      <c r="C111" s="1">
        <v>110.5</v>
      </c>
      <c r="D111" s="1">
        <v>3.9635699999999998</v>
      </c>
      <c r="E111" s="1"/>
      <c r="J111" s="19"/>
      <c r="K111" s="19"/>
      <c r="L111" s="19"/>
      <c r="T111" s="19"/>
      <c r="U111" s="19"/>
    </row>
    <row r="112" spans="1:21" x14ac:dyDescent="0.25">
      <c r="A112" s="1">
        <v>230</v>
      </c>
      <c r="B112" s="1">
        <v>70</v>
      </c>
      <c r="C112" s="1">
        <v>110.5</v>
      </c>
      <c r="D112" s="1">
        <v>3.9635799999999999</v>
      </c>
      <c r="E112" s="1"/>
      <c r="J112" s="19"/>
      <c r="K112" s="19"/>
      <c r="L112" s="19"/>
      <c r="T112" s="19"/>
      <c r="U112" s="19"/>
    </row>
    <row r="113" spans="1:21" x14ac:dyDescent="0.25">
      <c r="A113" s="1">
        <v>205</v>
      </c>
      <c r="B113" s="1">
        <v>51</v>
      </c>
      <c r="C113" s="1">
        <v>110.5</v>
      </c>
      <c r="D113" s="1"/>
      <c r="E113" s="1">
        <v>3.9633500000000002</v>
      </c>
      <c r="J113" s="19"/>
      <c r="K113" s="19"/>
      <c r="L113" s="19"/>
      <c r="T113" s="19"/>
      <c r="U113" s="19"/>
    </row>
    <row r="114" spans="1:21" x14ac:dyDescent="0.25">
      <c r="A114" s="1">
        <v>215</v>
      </c>
      <c r="B114" s="1">
        <v>59</v>
      </c>
      <c r="C114" s="1">
        <v>110.5</v>
      </c>
      <c r="D114" s="1"/>
      <c r="E114" s="1">
        <v>3.9633500000000002</v>
      </c>
      <c r="J114" s="19"/>
      <c r="K114" s="19"/>
      <c r="L114" s="19"/>
      <c r="T114" s="19"/>
      <c r="U114" s="19"/>
    </row>
    <row r="115" spans="1:21" x14ac:dyDescent="0.25">
      <c r="A115" s="1">
        <v>225</v>
      </c>
      <c r="B115" s="1">
        <v>67</v>
      </c>
      <c r="C115" s="1">
        <v>110.5</v>
      </c>
      <c r="D115" s="1"/>
      <c r="E115" s="1">
        <v>3.9633699999999998</v>
      </c>
      <c r="J115" s="19"/>
      <c r="K115" s="19"/>
      <c r="L115" s="19"/>
      <c r="T115" s="19"/>
      <c r="U115" s="19"/>
    </row>
    <row r="116" spans="1:21" x14ac:dyDescent="0.25">
      <c r="A116" s="1">
        <v>209</v>
      </c>
      <c r="B116" s="1">
        <v>53</v>
      </c>
      <c r="C116" s="1">
        <v>112.5</v>
      </c>
      <c r="D116" s="1">
        <v>3.9636300000000002</v>
      </c>
      <c r="E116" s="1"/>
      <c r="J116" s="19"/>
      <c r="K116" s="19"/>
      <c r="L116" s="19"/>
      <c r="T116" s="19"/>
      <c r="U116" s="19"/>
    </row>
    <row r="117" spans="1:21" x14ac:dyDescent="0.25">
      <c r="A117" s="1">
        <v>219</v>
      </c>
      <c r="B117" s="1">
        <v>61</v>
      </c>
      <c r="C117" s="1">
        <v>112.5</v>
      </c>
      <c r="D117" s="1">
        <v>3.96367</v>
      </c>
      <c r="E117" s="1"/>
      <c r="J117" s="19"/>
      <c r="K117" s="19"/>
      <c r="L117" s="19"/>
      <c r="T117" s="19"/>
      <c r="U117" s="19"/>
    </row>
    <row r="118" spans="1:21" x14ac:dyDescent="0.25">
      <c r="A118" s="1">
        <v>229</v>
      </c>
      <c r="B118" s="1">
        <v>69</v>
      </c>
      <c r="C118" s="1">
        <v>112.5</v>
      </c>
      <c r="D118" s="1">
        <v>3.9637099999999998</v>
      </c>
      <c r="E118" s="1"/>
      <c r="J118" s="19"/>
      <c r="K118" s="19"/>
      <c r="L118" s="19"/>
      <c r="T118" s="19"/>
      <c r="U118" s="19"/>
    </row>
    <row r="119" spans="1:21" x14ac:dyDescent="0.25">
      <c r="A119" s="1">
        <v>206</v>
      </c>
      <c r="B119" s="1">
        <v>52</v>
      </c>
      <c r="C119" s="1">
        <v>112.5</v>
      </c>
      <c r="D119" s="1"/>
      <c r="E119" s="1">
        <v>3.9633500000000002</v>
      </c>
      <c r="J119" s="19"/>
      <c r="K119" s="19"/>
      <c r="L119" s="19"/>
      <c r="T119" s="19"/>
      <c r="U119" s="19"/>
    </row>
    <row r="120" spans="1:21" x14ac:dyDescent="0.25">
      <c r="A120" s="1">
        <v>216</v>
      </c>
      <c r="B120" s="1">
        <v>60</v>
      </c>
      <c r="C120" s="1">
        <v>112.5</v>
      </c>
      <c r="D120" s="1"/>
      <c r="E120" s="1">
        <v>3.9633400000000001</v>
      </c>
      <c r="J120" s="19"/>
      <c r="K120" s="19"/>
      <c r="L120" s="19"/>
      <c r="T120" s="19"/>
      <c r="U120" s="19"/>
    </row>
    <row r="121" spans="1:21" x14ac:dyDescent="0.25">
      <c r="A121" s="1">
        <v>226</v>
      </c>
      <c r="B121" s="1">
        <v>68</v>
      </c>
      <c r="C121" s="1">
        <v>112.5</v>
      </c>
      <c r="D121" s="1"/>
      <c r="E121" s="1">
        <v>3.96333</v>
      </c>
      <c r="J121" s="19"/>
      <c r="K121" s="19"/>
      <c r="L121" s="19"/>
      <c r="T121" s="19"/>
      <c r="U121" s="19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>
      <selection activeCell="C41" sqref="C4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Z12" sqref="Z1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23" sqref="T2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1"/>
  <sheetViews>
    <sheetView topLeftCell="A76" zoomScale="80" zoomScaleNormal="80" workbookViewId="0">
      <selection activeCell="G3" sqref="G2:G17"/>
    </sheetView>
  </sheetViews>
  <sheetFormatPr defaultRowHeight="15" x14ac:dyDescent="0.25"/>
  <cols>
    <col min="4" max="4" width="11.7109375" bestFit="1" customWidth="1"/>
    <col min="5" max="5" width="12.85546875" bestFit="1" customWidth="1"/>
    <col min="6" max="6" width="13.7109375" bestFit="1" customWidth="1"/>
    <col min="7" max="7" width="12.7109375" bestFit="1" customWidth="1"/>
    <col min="8" max="11" width="11.140625" customWidth="1"/>
    <col min="12" max="28" width="16.5703125" customWidth="1"/>
  </cols>
  <sheetData>
    <row r="1" spans="1:34" ht="60" customHeight="1" thickTop="1" thickBot="1" x14ac:dyDescent="0.3">
      <c r="A1" t="s">
        <v>0</v>
      </c>
      <c r="B1" t="s">
        <v>5</v>
      </c>
      <c r="C1" t="s">
        <v>1</v>
      </c>
      <c r="D1" t="s">
        <v>3</v>
      </c>
      <c r="E1" t="s">
        <v>4</v>
      </c>
      <c r="F1" s="50" t="s">
        <v>6</v>
      </c>
      <c r="G1" s="51" t="s">
        <v>7</v>
      </c>
      <c r="H1" s="52" t="s">
        <v>22</v>
      </c>
      <c r="I1" s="52" t="s">
        <v>74</v>
      </c>
      <c r="J1" s="52" t="s">
        <v>75</v>
      </c>
      <c r="K1" s="52" t="s">
        <v>76</v>
      </c>
      <c r="L1" s="53" t="s">
        <v>41</v>
      </c>
      <c r="M1" s="50" t="s">
        <v>10</v>
      </c>
      <c r="N1" s="51" t="s">
        <v>70</v>
      </c>
      <c r="O1" s="51" t="s">
        <v>72</v>
      </c>
      <c r="P1" s="51" t="s">
        <v>42</v>
      </c>
      <c r="Q1" s="51" t="s">
        <v>25</v>
      </c>
      <c r="R1" s="51" t="s">
        <v>30</v>
      </c>
      <c r="S1" s="51" t="s">
        <v>31</v>
      </c>
      <c r="T1" s="51" t="s">
        <v>32</v>
      </c>
      <c r="U1" s="51" t="s">
        <v>33</v>
      </c>
      <c r="V1" s="50" t="s">
        <v>11</v>
      </c>
      <c r="W1" s="51" t="s">
        <v>71</v>
      </c>
      <c r="X1" s="51" t="s">
        <v>73</v>
      </c>
      <c r="Y1" s="51" t="s">
        <v>43</v>
      </c>
      <c r="Z1" s="51" t="s">
        <v>34</v>
      </c>
      <c r="AA1" s="51" t="s">
        <v>35</v>
      </c>
      <c r="AB1" s="51" t="s">
        <v>31</v>
      </c>
      <c r="AC1" s="51" t="s">
        <v>32</v>
      </c>
      <c r="AD1" s="53" t="s">
        <v>33</v>
      </c>
    </row>
    <row r="2" spans="1:34" ht="15.75" thickTop="1" x14ac:dyDescent="0.25">
      <c r="A2" s="1">
        <v>155</v>
      </c>
      <c r="B2" s="1">
        <v>5</v>
      </c>
      <c r="C2" s="1">
        <v>2</v>
      </c>
      <c r="D2" s="1">
        <v>3.9620899999999999</v>
      </c>
      <c r="E2" s="1"/>
      <c r="F2" s="6">
        <f>C2</f>
        <v>2</v>
      </c>
      <c r="G2" s="14">
        <f>IF(F2&lt;$AE$4,$AF$3+F2/$AE$4*($AF$4-$AF$3),$AF$4-($AF$5-$AF$4)+F2/$AE$5*2*($AF$5-$AF$4))</f>
        <v>790.69868995633192</v>
      </c>
      <c r="H2" s="46">
        <v>3</v>
      </c>
      <c r="I2" s="46">
        <f>(M2+V2)/2</f>
        <v>3.9619400000000002</v>
      </c>
      <c r="J2" s="19">
        <f>(O2+X2)/2</f>
        <v>0.40036069630234461</v>
      </c>
      <c r="K2" s="19">
        <f>J2*$H2</f>
        <v>1.2010820889070337</v>
      </c>
      <c r="L2" s="48">
        <v>0.366501369527092</v>
      </c>
      <c r="M2" s="18">
        <f>AVERAGE(D2:D7)</f>
        <v>3.9621366666666664</v>
      </c>
      <c r="N2" s="19">
        <f t="shared" ref="N2:N17" si="0">(M2-$AF$8-$AF$9*($G2+273.15))/$AF$10</f>
        <v>0.40289082195095105</v>
      </c>
      <c r="O2" s="19">
        <f>(N2-AVERAGE(N2,W2))*3.7*2.2/1.4+AVERAGE(N2,W2)</f>
        <v>0.41507156971638492</v>
      </c>
      <c r="P2" s="19">
        <f>$L2-O2</f>
        <v>-4.8570200189292922E-2</v>
      </c>
      <c r="Q2" s="19">
        <f>O2*$H2</f>
        <v>1.2452147091491548</v>
      </c>
      <c r="R2" s="28">
        <v>8.8125538472674991E-22</v>
      </c>
      <c r="S2" s="28">
        <f t="shared" ref="S2:S17" si="1">R2*$H2</f>
        <v>2.6437661541802496E-21</v>
      </c>
      <c r="T2" s="32">
        <f t="shared" ref="T2:T17" si="2">LOG(R2)</f>
        <v>-21.054898216326819</v>
      </c>
      <c r="U2" s="34">
        <f>T2*$H2</f>
        <v>-63.164694648980458</v>
      </c>
      <c r="V2" s="18">
        <f>AVERAGE(E8:E13)</f>
        <v>3.9617433333333341</v>
      </c>
      <c r="W2" s="19">
        <f t="shared" ref="W2:W17" si="3">(V2-$AF$8-$AF$9*($G2+273.15))/$AF$10</f>
        <v>0.39783057065373817</v>
      </c>
      <c r="X2" s="19">
        <f>(W2-AVERAGE(N2,W2))*3.7*2.2/1.4+AVERAGE(N2,W2)</f>
        <v>0.38564982288830429</v>
      </c>
      <c r="Y2" s="19">
        <f>$L2-X2</f>
        <v>-1.9148453361212292E-2</v>
      </c>
      <c r="Z2" s="19">
        <f>X2*$H2</f>
        <v>1.1569494686649129</v>
      </c>
      <c r="AA2" s="28">
        <v>1.4321198610826686E-21</v>
      </c>
      <c r="AB2" s="28">
        <f>AA2*$H2</f>
        <v>4.2963595832480057E-21</v>
      </c>
      <c r="AC2" s="32">
        <f>LOG(AA2)</f>
        <v>-20.844020632287684</v>
      </c>
      <c r="AD2" s="34">
        <f>AC2*$H2</f>
        <v>-62.532061896863055</v>
      </c>
      <c r="AE2" t="s">
        <v>2</v>
      </c>
      <c r="AG2" s="48"/>
    </row>
    <row r="3" spans="1:34" x14ac:dyDescent="0.25">
      <c r="A3" s="1">
        <v>165</v>
      </c>
      <c r="B3" s="1">
        <v>13</v>
      </c>
      <c r="C3" s="1">
        <v>2</v>
      </c>
      <c r="D3" s="1">
        <v>3.9621</v>
      </c>
      <c r="E3" s="1"/>
      <c r="F3" s="6">
        <f>C14</f>
        <v>4</v>
      </c>
      <c r="G3" s="14">
        <f t="shared" ref="G3:G17" si="4">IF(F3&lt;$AE$4,$AF$3+F3/$AE$4*($AF$4-$AF$3),$AF$4-($AF$5-$AF$4)+F3/$AE$5*2*($AF$5-$AF$4))</f>
        <v>791.39737991266372</v>
      </c>
      <c r="H3" s="46">
        <f>AVERAGE(F3:F4)-AVERAGE(F2:F3)</f>
        <v>2</v>
      </c>
      <c r="I3" s="46">
        <f t="shared" ref="I3:I17" si="5">(M3+V3)/2</f>
        <v>3.9619249999999999</v>
      </c>
      <c r="J3" s="19">
        <f t="shared" ref="J3:J17" si="6">(O3+X3)/2</f>
        <v>0.39978057824729091</v>
      </c>
      <c r="K3" s="19">
        <f t="shared" ref="K3:K17" si="7">J3*$H3</f>
        <v>0.79956115649458182</v>
      </c>
      <c r="L3" s="48">
        <v>0.367749456513496</v>
      </c>
      <c r="M3" s="18">
        <f>AVERAGE(D14:D19)</f>
        <v>3.9621133333333334</v>
      </c>
      <c r="N3" s="19">
        <f t="shared" si="0"/>
        <v>0.40220349518197823</v>
      </c>
      <c r="O3" s="19">
        <f>(N3-AVERAGE(N3,W3))*3.7*2.2/1.4+AVERAGE(N3,W3)</f>
        <v>0.41386810956754355</v>
      </c>
      <c r="P3" s="19">
        <f t="shared" ref="P3:P17" si="8">$L3-O3</f>
        <v>-4.6118653054047554E-2</v>
      </c>
      <c r="Q3" s="19">
        <f t="shared" ref="Q3:Q17" si="9">O3*$H3</f>
        <v>0.8277362191350871</v>
      </c>
      <c r="R3" s="28">
        <v>9.4155832463872511E-22</v>
      </c>
      <c r="S3" s="28">
        <f t="shared" si="1"/>
        <v>1.8831166492774502E-21</v>
      </c>
      <c r="T3" s="32">
        <f t="shared" si="2"/>
        <v>-21.026152772530793</v>
      </c>
      <c r="U3" s="32">
        <f t="shared" ref="U3:U17" si="10">T3*$H3</f>
        <v>-42.052305545061586</v>
      </c>
      <c r="V3" s="18">
        <f>AVERAGE(E20:E25)</f>
        <v>3.9617366666666669</v>
      </c>
      <c r="W3" s="19">
        <f t="shared" si="3"/>
        <v>0.39735766131260386</v>
      </c>
      <c r="X3" s="19">
        <f t="shared" ref="X3:X17" si="11">(W3-AVERAGE(N3,W3))*3.7*2.2/1.4+AVERAGE(N3,W3)</f>
        <v>0.38569304692703826</v>
      </c>
      <c r="Y3" s="19">
        <f t="shared" ref="Y3:Y17" si="12">$L3-X3</f>
        <v>-1.7943590413542265E-2</v>
      </c>
      <c r="Z3" s="19">
        <f t="shared" ref="Z3:Z17" si="13">X3*$H3</f>
        <v>0.77138609385407653</v>
      </c>
      <c r="AA3" s="28">
        <v>1.5011113613385126E-21</v>
      </c>
      <c r="AB3" s="28">
        <f t="shared" ref="AB3:AB17" si="14">AA3*$H3</f>
        <v>3.0022227226770252E-21</v>
      </c>
      <c r="AC3" s="32">
        <f t="shared" ref="AC3:AC17" si="15">LOG(AA3)</f>
        <v>-20.823587088022673</v>
      </c>
      <c r="AD3" s="34">
        <f t="shared" ref="AD3:AD17" si="16">AC3*$H3</f>
        <v>-41.647174176045347</v>
      </c>
      <c r="AE3" s="4">
        <v>0</v>
      </c>
      <c r="AF3" s="5">
        <v>790</v>
      </c>
      <c r="AG3" s="48"/>
    </row>
    <row r="4" spans="1:34" x14ac:dyDescent="0.25">
      <c r="A4" s="1">
        <v>175</v>
      </c>
      <c r="B4" s="1">
        <v>21</v>
      </c>
      <c r="C4" s="1">
        <v>2</v>
      </c>
      <c r="D4" s="1">
        <v>3.9621300000000002</v>
      </c>
      <c r="E4" s="1"/>
      <c r="F4" s="6">
        <f>C26</f>
        <v>6</v>
      </c>
      <c r="G4" s="14">
        <f t="shared" si="4"/>
        <v>792.09606986899564</v>
      </c>
      <c r="H4" s="46">
        <f t="shared" ref="H4:H16" si="17">AVERAGE(F4:F5)-AVERAGE(F3:F4)</f>
        <v>2</v>
      </c>
      <c r="I4" s="46">
        <f t="shared" si="5"/>
        <v>3.9618408333333335</v>
      </c>
      <c r="J4" s="19">
        <f>(O4+X4)/2</f>
        <v>0.39831062786666432</v>
      </c>
      <c r="K4" s="19">
        <f t="shared" si="7"/>
        <v>0.79662125573332865</v>
      </c>
      <c r="L4" s="48">
        <v>0.369000367290785</v>
      </c>
      <c r="M4" s="18">
        <f>AVERAGE(D26:D31)</f>
        <v>3.9620116666666667</v>
      </c>
      <c r="N4" s="19">
        <f t="shared" si="0"/>
        <v>0.4005084065021135</v>
      </c>
      <c r="O4" s="19">
        <f t="shared" ref="O4:O17" si="18">(N4-AVERAGE(N4,W4))*3.7*2.2/1.4+AVERAGE(N4,W4)</f>
        <v>0.41108914078991804</v>
      </c>
      <c r="P4" s="19">
        <f t="shared" si="8"/>
        <v>-4.2088773499133036E-2</v>
      </c>
      <c r="Q4" s="19">
        <f>O4*$H4</f>
        <v>0.82217828157983608</v>
      </c>
      <c r="R4" s="28">
        <v>1.0399707050665018E-21</v>
      </c>
      <c r="S4" s="28">
        <f t="shared" si="1"/>
        <v>2.0799414101330035E-21</v>
      </c>
      <c r="T4" s="32">
        <f t="shared" si="2"/>
        <v>-20.982978894169641</v>
      </c>
      <c r="U4" s="32">
        <f t="shared" si="10"/>
        <v>-41.965957788339281</v>
      </c>
      <c r="V4" s="18">
        <f>AVERAGE(E32:E37)</f>
        <v>3.9616699999999998</v>
      </c>
      <c r="W4" s="19">
        <f t="shared" si="3"/>
        <v>0.39611284923121542</v>
      </c>
      <c r="X4" s="19">
        <f t="shared" si="11"/>
        <v>0.38553211494341061</v>
      </c>
      <c r="Y4" s="19">
        <f t="shared" si="12"/>
        <v>-1.6531747652625606E-2</v>
      </c>
      <c r="Z4" s="19">
        <f t="shared" si="13"/>
        <v>0.77106422988682122</v>
      </c>
      <c r="AA4" s="28">
        <v>1.5929987261760369E-21</v>
      </c>
      <c r="AB4" s="28">
        <f t="shared" si="14"/>
        <v>3.1859974523520738E-21</v>
      </c>
      <c r="AC4" s="32">
        <f t="shared" si="15"/>
        <v>-20.79778457147755</v>
      </c>
      <c r="AD4" s="34">
        <f t="shared" si="16"/>
        <v>-41.5955691429551</v>
      </c>
      <c r="AE4" s="4">
        <f>114.5/2</f>
        <v>57.25</v>
      </c>
      <c r="AF4" s="5">
        <v>810</v>
      </c>
      <c r="AG4" s="48"/>
    </row>
    <row r="5" spans="1:34" x14ac:dyDescent="0.25">
      <c r="A5" s="1">
        <v>263</v>
      </c>
      <c r="B5" s="1">
        <v>101</v>
      </c>
      <c r="C5" s="1">
        <v>2</v>
      </c>
      <c r="D5" s="1">
        <v>3.9621599999999999</v>
      </c>
      <c r="E5" s="1"/>
      <c r="F5" s="6">
        <f>C38</f>
        <v>8</v>
      </c>
      <c r="G5" s="14">
        <f t="shared" si="4"/>
        <v>792.79475982532756</v>
      </c>
      <c r="H5" s="46">
        <f t="shared" si="17"/>
        <v>7.75</v>
      </c>
      <c r="I5" s="46">
        <f t="shared" si="5"/>
        <v>3.961840833333333</v>
      </c>
      <c r="J5" s="19">
        <f t="shared" si="6"/>
        <v>0.397923485496673</v>
      </c>
      <c r="K5" s="19">
        <f t="shared" si="7"/>
        <v>3.0839070125992158</v>
      </c>
      <c r="L5" s="48">
        <v>0.370236113960351</v>
      </c>
      <c r="M5" s="18">
        <f>AVERAGE(D38:D43)</f>
        <v>3.9620116666666667</v>
      </c>
      <c r="N5" s="19">
        <f t="shared" si="0"/>
        <v>0.4001212641321249</v>
      </c>
      <c r="O5" s="19">
        <f t="shared" si="18"/>
        <v>0.41070199841994331</v>
      </c>
      <c r="P5" s="19">
        <f t="shared" si="8"/>
        <v>-4.0465884459592316E-2</v>
      </c>
      <c r="Q5" s="19">
        <f t="shared" si="9"/>
        <v>3.1829404877545606</v>
      </c>
      <c r="R5" s="28">
        <v>1.0951018505648479E-21</v>
      </c>
      <c r="S5" s="28">
        <f t="shared" si="1"/>
        <v>8.4870393418775717E-21</v>
      </c>
      <c r="T5" s="32">
        <f t="shared" si="2"/>
        <v>-20.960545487142344</v>
      </c>
      <c r="U5" s="32">
        <f t="shared" si="10"/>
        <v>-162.44422752535317</v>
      </c>
      <c r="V5" s="18">
        <f>AVERAGE(E44:E49)</f>
        <v>3.9616699999999994</v>
      </c>
      <c r="W5" s="19">
        <f t="shared" si="3"/>
        <v>0.3957257068612211</v>
      </c>
      <c r="X5" s="19">
        <f t="shared" si="11"/>
        <v>0.38514497257340269</v>
      </c>
      <c r="Y5" s="19">
        <f t="shared" si="12"/>
        <v>-1.490885861305169E-2</v>
      </c>
      <c r="Z5" s="19">
        <f t="shared" si="13"/>
        <v>2.9848735374438706</v>
      </c>
      <c r="AA5" s="28">
        <v>1.6789561761307475E-21</v>
      </c>
      <c r="AB5" s="28">
        <f t="shared" si="14"/>
        <v>1.3011910365013294E-20</v>
      </c>
      <c r="AC5" s="32">
        <f t="shared" si="15"/>
        <v>-20.77496063960524</v>
      </c>
      <c r="AD5" s="34">
        <f t="shared" si="16"/>
        <v>-161.0059449569406</v>
      </c>
      <c r="AE5" s="4">
        <v>114.5</v>
      </c>
      <c r="AF5" s="5">
        <v>820</v>
      </c>
      <c r="AG5" s="48"/>
    </row>
    <row r="6" spans="1:34" x14ac:dyDescent="0.25">
      <c r="A6" s="1">
        <v>273</v>
      </c>
      <c r="B6" s="1">
        <v>109</v>
      </c>
      <c r="C6" s="1">
        <v>2</v>
      </c>
      <c r="D6" s="1">
        <v>3.96217</v>
      </c>
      <c r="E6" s="1"/>
      <c r="F6" s="6">
        <f>C50</f>
        <v>21.5</v>
      </c>
      <c r="G6" s="14">
        <f t="shared" si="4"/>
        <v>797.51091703056773</v>
      </c>
      <c r="H6" s="46">
        <f t="shared" si="17"/>
        <v>11.75</v>
      </c>
      <c r="I6" s="46">
        <f t="shared" si="5"/>
        <v>3.9617783333333332</v>
      </c>
      <c r="J6" s="19">
        <f t="shared" si="6"/>
        <v>0.39450620914482259</v>
      </c>
      <c r="K6" s="19">
        <f t="shared" si="7"/>
        <v>4.6354479574516656</v>
      </c>
      <c r="L6" s="48">
        <v>0.37875684434900098</v>
      </c>
      <c r="M6" s="18">
        <f>AVERAGE(D50:D55)</f>
        <v>3.9618766666666669</v>
      </c>
      <c r="N6" s="19">
        <f t="shared" si="0"/>
        <v>0.39577127196913153</v>
      </c>
      <c r="O6" s="19">
        <f t="shared" si="18"/>
        <v>0.401861645851876</v>
      </c>
      <c r="P6" s="19">
        <f t="shared" si="8"/>
        <v>-2.3104801502875028E-2</v>
      </c>
      <c r="Q6" s="19">
        <f t="shared" si="9"/>
        <v>4.7218743387595428</v>
      </c>
      <c r="R6" s="28">
        <v>1.7303628699538925E-21</v>
      </c>
      <c r="S6" s="28">
        <f t="shared" si="1"/>
        <v>2.0331763721958236E-20</v>
      </c>
      <c r="T6" s="32">
        <f t="shared" si="2"/>
        <v>-20.761862812539807</v>
      </c>
      <c r="U6" s="32">
        <f t="shared" si="10"/>
        <v>-243.95188804734272</v>
      </c>
      <c r="V6" s="18">
        <f>AVERAGE(E50:E55)</f>
        <v>3.9616799999999999</v>
      </c>
      <c r="W6" s="19">
        <f t="shared" si="3"/>
        <v>0.39324114632051366</v>
      </c>
      <c r="X6" s="19">
        <f t="shared" si="11"/>
        <v>0.38715077243776919</v>
      </c>
      <c r="Y6" s="19">
        <f t="shared" si="12"/>
        <v>-8.3939280887682099E-3</v>
      </c>
      <c r="Z6" s="19">
        <f t="shared" si="13"/>
        <v>4.5490215761437875</v>
      </c>
      <c r="AA6" s="28">
        <v>2.2230041199515079E-21</v>
      </c>
      <c r="AB6" s="28">
        <f t="shared" si="14"/>
        <v>2.6120298409430216E-20</v>
      </c>
      <c r="AC6" s="32">
        <f t="shared" si="15"/>
        <v>-20.653059732410973</v>
      </c>
      <c r="AD6" s="34">
        <f t="shared" si="16"/>
        <v>-242.67345185582894</v>
      </c>
      <c r="AG6" s="48"/>
    </row>
    <row r="7" spans="1:34" x14ac:dyDescent="0.25">
      <c r="A7" s="1">
        <v>283</v>
      </c>
      <c r="B7" s="1">
        <v>117</v>
      </c>
      <c r="C7" s="1">
        <v>2</v>
      </c>
      <c r="D7" s="1">
        <v>3.96217</v>
      </c>
      <c r="E7" s="1"/>
      <c r="F7" s="6">
        <f>C56</f>
        <v>31.5</v>
      </c>
      <c r="G7" s="14">
        <f t="shared" si="4"/>
        <v>801.00436681222709</v>
      </c>
      <c r="H7" s="46">
        <f t="shared" si="17"/>
        <v>10</v>
      </c>
      <c r="I7" s="46">
        <f t="shared" si="5"/>
        <v>3.961875</v>
      </c>
      <c r="J7" s="19">
        <f t="shared" si="6"/>
        <v>0.39381411837640073</v>
      </c>
      <c r="K7" s="19">
        <f t="shared" si="7"/>
        <v>3.9381411837640075</v>
      </c>
      <c r="L7" s="48">
        <v>0.38512532816935002</v>
      </c>
      <c r="M7" s="18">
        <f>AVERAGE(D56:D61)</f>
        <v>3.9619700000000004</v>
      </c>
      <c r="N7" s="19">
        <f t="shared" si="0"/>
        <v>0.39503629771514254</v>
      </c>
      <c r="O7" s="19">
        <f t="shared" si="18"/>
        <v>0.40092021824594237</v>
      </c>
      <c r="P7" s="19">
        <f t="shared" si="8"/>
        <v>-1.5794890076592349E-2</v>
      </c>
      <c r="Q7" s="19">
        <f t="shared" si="9"/>
        <v>4.0092021824594237</v>
      </c>
      <c r="R7" s="28">
        <v>2.176201642012335E-21</v>
      </c>
      <c r="S7" s="28">
        <f t="shared" si="1"/>
        <v>2.1762016420123351E-20</v>
      </c>
      <c r="T7" s="32">
        <f t="shared" si="2"/>
        <v>-20.662300866347003</v>
      </c>
      <c r="U7" s="32">
        <f t="shared" si="10"/>
        <v>-206.62300866347005</v>
      </c>
      <c r="V7" s="18">
        <f>AVERAGE(E56:E61)</f>
        <v>3.9617799999999996</v>
      </c>
      <c r="W7" s="19">
        <f t="shared" si="3"/>
        <v>0.39259193903765893</v>
      </c>
      <c r="X7" s="19">
        <f t="shared" si="11"/>
        <v>0.3867080185068591</v>
      </c>
      <c r="Y7" s="19">
        <f t="shared" si="12"/>
        <v>-1.582690337509074E-3</v>
      </c>
      <c r="Z7" s="19">
        <f t="shared" si="13"/>
        <v>3.8670801850685912</v>
      </c>
      <c r="AA7" s="28">
        <v>2.7746882058762268E-21</v>
      </c>
      <c r="AB7" s="28">
        <f t="shared" si="14"/>
        <v>2.7746882058762267E-20</v>
      </c>
      <c r="AC7" s="32">
        <f t="shared" si="15"/>
        <v>-20.556785811847703</v>
      </c>
      <c r="AD7" s="34">
        <f t="shared" si="16"/>
        <v>-205.56785811847703</v>
      </c>
      <c r="AE7" t="s">
        <v>12</v>
      </c>
      <c r="AF7" s="7" t="s">
        <v>13</v>
      </c>
      <c r="AG7" s="48"/>
    </row>
    <row r="8" spans="1:34" x14ac:dyDescent="0.25">
      <c r="A8" s="1">
        <v>152</v>
      </c>
      <c r="B8" s="1">
        <v>4</v>
      </c>
      <c r="C8" s="1">
        <v>2</v>
      </c>
      <c r="D8" s="1"/>
      <c r="E8" s="1">
        <v>3.96149</v>
      </c>
      <c r="F8" s="6">
        <f>C62</f>
        <v>41.5</v>
      </c>
      <c r="G8" s="14">
        <f t="shared" si="4"/>
        <v>804.49781659388645</v>
      </c>
      <c r="H8" s="46">
        <f t="shared" si="17"/>
        <v>10</v>
      </c>
      <c r="I8" s="46">
        <f t="shared" si="5"/>
        <v>3.9620216666666668</v>
      </c>
      <c r="J8" s="19">
        <f t="shared" si="6"/>
        <v>0.39376527989152593</v>
      </c>
      <c r="K8" s="19">
        <f t="shared" si="7"/>
        <v>3.9376527989152592</v>
      </c>
      <c r="L8" s="48">
        <v>0.39156163786789699</v>
      </c>
      <c r="M8" s="18">
        <f>AVERAGE(D62:D67)</f>
        <v>3.9620866666666665</v>
      </c>
      <c r="N8" s="19">
        <f t="shared" si="0"/>
        <v>0.39460150786013198</v>
      </c>
      <c r="O8" s="19">
        <f t="shared" si="18"/>
        <v>0.39862734822327905</v>
      </c>
      <c r="P8" s="19">
        <f t="shared" si="8"/>
        <v>-7.0657103553820599E-3</v>
      </c>
      <c r="Q8" s="19">
        <f t="shared" si="9"/>
        <v>3.9862734822327903</v>
      </c>
      <c r="R8" s="28">
        <v>2.7790299927696747E-21</v>
      </c>
      <c r="S8" s="28">
        <f t="shared" si="1"/>
        <v>2.7790299927696747E-20</v>
      </c>
      <c r="T8" s="32">
        <f t="shared" si="2"/>
        <v>-20.556106766060314</v>
      </c>
      <c r="U8" s="32">
        <f t="shared" si="10"/>
        <v>-205.56106766060313</v>
      </c>
      <c r="V8" s="18">
        <f>AVERAGE(E62:E67)</f>
        <v>3.961956666666667</v>
      </c>
      <c r="W8" s="19">
        <f t="shared" si="3"/>
        <v>0.3929290519229196</v>
      </c>
      <c r="X8" s="19">
        <f t="shared" si="11"/>
        <v>0.38890321155977281</v>
      </c>
      <c r="Y8" s="19">
        <f t="shared" si="12"/>
        <v>2.6584263081241843E-3</v>
      </c>
      <c r="Z8" s="19">
        <f t="shared" si="13"/>
        <v>3.8890321155977281</v>
      </c>
      <c r="AA8" s="28">
        <v>3.2817166827271423E-21</v>
      </c>
      <c r="AB8" s="28">
        <f t="shared" si="14"/>
        <v>3.281716682727142E-20</v>
      </c>
      <c r="AC8" s="32">
        <f t="shared" si="15"/>
        <v>-20.483898915190103</v>
      </c>
      <c r="AD8" s="34">
        <f t="shared" si="16"/>
        <v>-204.83898915190105</v>
      </c>
      <c r="AE8" t="s">
        <v>14</v>
      </c>
      <c r="AF8" s="5">
        <v>3.8849999999999998</v>
      </c>
      <c r="AG8" s="48"/>
    </row>
    <row r="9" spans="1:34" x14ac:dyDescent="0.25">
      <c r="A9" s="1">
        <v>162</v>
      </c>
      <c r="B9" s="1">
        <v>12</v>
      </c>
      <c r="C9" s="1">
        <v>2</v>
      </c>
      <c r="D9" s="1"/>
      <c r="E9" s="1">
        <v>3.9617399999999998</v>
      </c>
      <c r="F9" s="6">
        <f>C68</f>
        <v>51.5</v>
      </c>
      <c r="G9" s="14">
        <f t="shared" si="4"/>
        <v>807.99126637554582</v>
      </c>
      <c r="H9" s="46">
        <f t="shared" si="17"/>
        <v>10</v>
      </c>
      <c r="I9" s="46">
        <f t="shared" si="5"/>
        <v>3.9621733333333333</v>
      </c>
      <c r="J9" s="19">
        <f t="shared" si="6"/>
        <v>0.39378076663500278</v>
      </c>
      <c r="K9" s="19">
        <f t="shared" si="7"/>
        <v>3.9378076663500279</v>
      </c>
      <c r="L9" s="48">
        <v>0.39802111799825901</v>
      </c>
      <c r="M9" s="18">
        <f>AVERAGE(D68:D73)</f>
        <v>3.9622133333333331</v>
      </c>
      <c r="N9" s="19">
        <f t="shared" si="0"/>
        <v>0.39429536846183705</v>
      </c>
      <c r="O9" s="19">
        <f t="shared" si="18"/>
        <v>0.39677280868530979</v>
      </c>
      <c r="P9" s="19">
        <f t="shared" si="8"/>
        <v>1.2483093129492251E-3</v>
      </c>
      <c r="Q9" s="19">
        <f t="shared" si="9"/>
        <v>3.9677280868530977</v>
      </c>
      <c r="R9" s="28">
        <v>3.5168461370935515E-21</v>
      </c>
      <c r="S9" s="28">
        <f t="shared" si="1"/>
        <v>3.5168461370935514E-20</v>
      </c>
      <c r="T9" s="32">
        <f t="shared" si="2"/>
        <v>-20.453846631760669</v>
      </c>
      <c r="U9" s="32">
        <f t="shared" si="10"/>
        <v>-204.53846631760669</v>
      </c>
      <c r="V9" s="18">
        <f>AVERAGE(E68:E73)</f>
        <v>3.9621333333333335</v>
      </c>
      <c r="W9" s="19">
        <f t="shared" si="3"/>
        <v>0.39326616480816878</v>
      </c>
      <c r="X9" s="19">
        <f t="shared" si="11"/>
        <v>0.39078872458469577</v>
      </c>
      <c r="Y9" s="19">
        <f t="shared" si="12"/>
        <v>7.2323934135632428E-3</v>
      </c>
      <c r="Z9" s="19">
        <f t="shared" si="13"/>
        <v>3.9078872458469576</v>
      </c>
      <c r="AA9" s="28">
        <v>3.8956790869729392E-21</v>
      </c>
      <c r="AB9" s="28">
        <f t="shared" si="14"/>
        <v>3.8956790869729394E-20</v>
      </c>
      <c r="AC9" s="32">
        <f t="shared" si="15"/>
        <v>-20.409416826048329</v>
      </c>
      <c r="AD9" s="34">
        <f t="shared" si="16"/>
        <v>-204.09416826048329</v>
      </c>
      <c r="AE9" t="s">
        <v>15</v>
      </c>
      <c r="AF9" s="5">
        <v>4.3069999999999999E-5</v>
      </c>
      <c r="AG9" s="48"/>
    </row>
    <row r="10" spans="1:34" x14ac:dyDescent="0.25">
      <c r="A10" s="1">
        <v>172</v>
      </c>
      <c r="B10" s="1">
        <v>20</v>
      </c>
      <c r="C10" s="1">
        <v>2</v>
      </c>
      <c r="D10" s="1"/>
      <c r="E10" s="1">
        <v>3.9617800000000001</v>
      </c>
      <c r="F10" s="6">
        <f>C74</f>
        <v>61.5</v>
      </c>
      <c r="G10" s="14">
        <f t="shared" si="4"/>
        <v>810.74235807860259</v>
      </c>
      <c r="H10" s="46">
        <f t="shared" si="17"/>
        <v>10</v>
      </c>
      <c r="I10" s="46">
        <f t="shared" si="5"/>
        <v>3.9623083333333331</v>
      </c>
      <c r="J10" s="19">
        <f t="shared" si="6"/>
        <v>0.39399317471874301</v>
      </c>
      <c r="K10" s="19">
        <f t="shared" si="7"/>
        <v>3.9399317471874302</v>
      </c>
      <c r="L10" s="48">
        <v>0.40313498228675698</v>
      </c>
      <c r="M10" s="18">
        <f>AVERAGE(D74:D79)</f>
        <v>3.9623666666666666</v>
      </c>
      <c r="N10" s="19">
        <f t="shared" si="0"/>
        <v>0.39474363571621496</v>
      </c>
      <c r="O10" s="19">
        <f t="shared" si="18"/>
        <v>0.39835656937547276</v>
      </c>
      <c r="P10" s="19">
        <f t="shared" si="8"/>
        <v>4.7784129112842244E-3</v>
      </c>
      <c r="Q10" s="19">
        <f t="shared" si="9"/>
        <v>3.9835656937547275</v>
      </c>
      <c r="R10" s="28">
        <v>4.0100061353392896E-21</v>
      </c>
      <c r="S10" s="28">
        <f t="shared" si="1"/>
        <v>4.0100061353392896E-20</v>
      </c>
      <c r="T10" s="32">
        <f t="shared" si="2"/>
        <v>-20.396854962905515</v>
      </c>
      <c r="U10" s="32">
        <f t="shared" si="10"/>
        <v>-203.96854962905513</v>
      </c>
      <c r="V10" s="18">
        <f>AVERAGE(E74:E79)</f>
        <v>3.9622499999999996</v>
      </c>
      <c r="W10" s="19">
        <f t="shared" si="3"/>
        <v>0.39324271372127106</v>
      </c>
      <c r="X10" s="19">
        <f t="shared" si="11"/>
        <v>0.38962978006201326</v>
      </c>
      <c r="Y10" s="19">
        <f t="shared" si="12"/>
        <v>1.3505202224743718E-2</v>
      </c>
      <c r="Z10" s="19">
        <f t="shared" si="13"/>
        <v>3.8962978006201325</v>
      </c>
      <c r="AA10" s="28">
        <v>4.6544134465575065E-21</v>
      </c>
      <c r="AB10" s="28">
        <f t="shared" si="14"/>
        <v>4.6544134465575063E-20</v>
      </c>
      <c r="AC10" s="32">
        <f t="shared" si="15"/>
        <v>-20.33213504142245</v>
      </c>
      <c r="AD10" s="34">
        <f t="shared" si="16"/>
        <v>-203.3213504142245</v>
      </c>
      <c r="AE10" t="s">
        <v>16</v>
      </c>
      <c r="AF10" s="5">
        <v>7.7729999999999994E-2</v>
      </c>
      <c r="AG10" s="48"/>
    </row>
    <row r="11" spans="1:34" x14ac:dyDescent="0.25">
      <c r="A11" s="1">
        <v>260</v>
      </c>
      <c r="B11" s="1">
        <v>100</v>
      </c>
      <c r="C11" s="1">
        <v>2</v>
      </c>
      <c r="D11" s="1"/>
      <c r="E11" s="1">
        <v>3.9618600000000002</v>
      </c>
      <c r="F11" s="6">
        <f>C80</f>
        <v>71.5</v>
      </c>
      <c r="G11" s="14">
        <f t="shared" si="4"/>
        <v>812.48908296943227</v>
      </c>
      <c r="H11" s="46">
        <f t="shared" si="17"/>
        <v>10</v>
      </c>
      <c r="I11" s="46">
        <f t="shared" si="5"/>
        <v>3.9625133333333333</v>
      </c>
      <c r="J11" s="19">
        <f t="shared" si="6"/>
        <v>0.39566265315631138</v>
      </c>
      <c r="K11" s="19">
        <f t="shared" si="7"/>
        <v>3.9566265315631139</v>
      </c>
      <c r="L11" s="48">
        <v>0.40639829956951701</v>
      </c>
      <c r="M11" s="18">
        <f>AVERAGE(D80:D85)</f>
        <v>3.9625833333333333</v>
      </c>
      <c r="N11" s="19">
        <f t="shared" si="0"/>
        <v>0.39656320635327558</v>
      </c>
      <c r="O11" s="19">
        <f t="shared" si="18"/>
        <v>0.40089872674437382</v>
      </c>
      <c r="P11" s="19">
        <f t="shared" si="8"/>
        <v>5.4995728251431841E-3</v>
      </c>
      <c r="Q11" s="19">
        <f t="shared" si="9"/>
        <v>4.0089872674437386</v>
      </c>
      <c r="R11" s="28">
        <v>4.1850175796828514E-21</v>
      </c>
      <c r="S11" s="28">
        <f t="shared" si="1"/>
        <v>4.1850175796828514E-20</v>
      </c>
      <c r="T11" s="32">
        <f t="shared" si="2"/>
        <v>-20.378302713359318</v>
      </c>
      <c r="U11" s="32">
        <f t="shared" si="10"/>
        <v>-203.78302713359318</v>
      </c>
      <c r="V11" s="18">
        <f>AVERAGE(E80:E85)</f>
        <v>3.9624433333333333</v>
      </c>
      <c r="W11" s="19">
        <f t="shared" si="3"/>
        <v>0.39476209995934747</v>
      </c>
      <c r="X11" s="19">
        <f t="shared" si="11"/>
        <v>0.39042657956824894</v>
      </c>
      <c r="Y11" s="19">
        <f t="shared" si="12"/>
        <v>1.5971720001268064E-2</v>
      </c>
      <c r="Z11" s="19">
        <f t="shared" si="13"/>
        <v>3.9042657956824893</v>
      </c>
      <c r="AA11" s="28">
        <v>4.9963685757899735E-21</v>
      </c>
      <c r="AB11" s="28">
        <f t="shared" si="14"/>
        <v>4.9963685757899733E-20</v>
      </c>
      <c r="AC11" s="32">
        <f t="shared" si="15"/>
        <v>-20.301345531761573</v>
      </c>
      <c r="AD11" s="34">
        <f t="shared" si="16"/>
        <v>-203.01345531761572</v>
      </c>
      <c r="AG11" s="48"/>
    </row>
    <row r="12" spans="1:34" x14ac:dyDescent="0.25">
      <c r="A12" s="1">
        <v>270</v>
      </c>
      <c r="B12" s="1">
        <v>108</v>
      </c>
      <c r="C12" s="1">
        <v>2</v>
      </c>
      <c r="D12" s="1"/>
      <c r="E12" s="1">
        <v>3.9618099999999998</v>
      </c>
      <c r="F12" s="6">
        <f>C86</f>
        <v>81.5</v>
      </c>
      <c r="G12" s="14">
        <f t="shared" si="4"/>
        <v>814.23580786026196</v>
      </c>
      <c r="H12" s="46">
        <f t="shared" si="17"/>
        <v>10</v>
      </c>
      <c r="I12" s="46">
        <f t="shared" si="5"/>
        <v>3.9627850000000002</v>
      </c>
      <c r="J12" s="19">
        <f t="shared" si="6"/>
        <v>0.39818980130527121</v>
      </c>
      <c r="K12" s="19">
        <f t="shared" si="7"/>
        <v>3.981898013052712</v>
      </c>
      <c r="L12" s="48">
        <v>0.40966743632499603</v>
      </c>
      <c r="M12" s="18">
        <f>AVERAGE(D86:D91)</f>
        <v>3.9628566666666667</v>
      </c>
      <c r="N12" s="19">
        <f t="shared" si="0"/>
        <v>0.39911179624502024</v>
      </c>
      <c r="O12" s="19">
        <f t="shared" si="18"/>
        <v>0.40355054331209778</v>
      </c>
      <c r="P12" s="19">
        <f t="shared" si="8"/>
        <v>6.1168930128982502E-3</v>
      </c>
      <c r="Q12" s="19">
        <f t="shared" si="9"/>
        <v>4.0355054331209779</v>
      </c>
      <c r="R12" s="28">
        <v>4.3265429429704486E-21</v>
      </c>
      <c r="S12" s="28">
        <f t="shared" si="1"/>
        <v>4.3265429429704485E-20</v>
      </c>
      <c r="T12" s="32">
        <f t="shared" si="2"/>
        <v>-20.36385898135088</v>
      </c>
      <c r="U12" s="32">
        <f t="shared" si="10"/>
        <v>-203.63858981350882</v>
      </c>
      <c r="V12" s="18">
        <f>AVERAGE(E86:E91)</f>
        <v>3.9627133333333333</v>
      </c>
      <c r="W12" s="19">
        <f t="shared" si="3"/>
        <v>0.39726780636552217</v>
      </c>
      <c r="X12" s="19">
        <f t="shared" si="11"/>
        <v>0.39282905929844464</v>
      </c>
      <c r="Y12" s="19">
        <f t="shared" si="12"/>
        <v>1.6838377026551388E-2</v>
      </c>
      <c r="Z12" s="19">
        <f t="shared" si="13"/>
        <v>3.9282905929844465</v>
      </c>
      <c r="AA12" s="28">
        <v>5.1743029213518607E-21</v>
      </c>
      <c r="AB12" s="28">
        <f t="shared" si="14"/>
        <v>5.1743029213518606E-20</v>
      </c>
      <c r="AC12" s="32">
        <f t="shared" si="15"/>
        <v>-20.28614814979408</v>
      </c>
      <c r="AD12" s="34">
        <f t="shared" si="16"/>
        <v>-202.86148149794082</v>
      </c>
      <c r="AE12" t="s">
        <v>17</v>
      </c>
      <c r="AF12" s="7" t="s">
        <v>13</v>
      </c>
      <c r="AG12" s="48"/>
      <c r="AH12" s="7"/>
    </row>
    <row r="13" spans="1:34" x14ac:dyDescent="0.25">
      <c r="A13" s="1">
        <v>280</v>
      </c>
      <c r="B13" s="1">
        <v>116</v>
      </c>
      <c r="C13" s="1">
        <v>2</v>
      </c>
      <c r="D13" s="1"/>
      <c r="E13" s="1">
        <v>3.9617800000000001</v>
      </c>
      <c r="F13" s="6">
        <f>C92</f>
        <v>91.5</v>
      </c>
      <c r="G13" s="14">
        <f t="shared" si="4"/>
        <v>815.98253275109175</v>
      </c>
      <c r="H13" s="46">
        <f t="shared" si="17"/>
        <v>12.5</v>
      </c>
      <c r="I13" s="46">
        <f t="shared" si="5"/>
        <v>3.9630866666666664</v>
      </c>
      <c r="J13" s="19">
        <f t="shared" si="6"/>
        <v>0.40110290082435796</v>
      </c>
      <c r="K13" s="19">
        <f t="shared" si="7"/>
        <v>5.0137862603044745</v>
      </c>
      <c r="L13" s="48">
        <v>0.41292265213190299</v>
      </c>
      <c r="M13" s="18">
        <f>AVERAGE(D92:D97)</f>
        <v>3.9631333333333334</v>
      </c>
      <c r="N13" s="19">
        <f t="shared" si="0"/>
        <v>0.40170326962233494</v>
      </c>
      <c r="O13" s="19">
        <f t="shared" si="18"/>
        <v>0.40459361654973841</v>
      </c>
      <c r="P13" s="19">
        <f t="shared" si="8"/>
        <v>8.329035582164579E-3</v>
      </c>
      <c r="Q13" s="19">
        <f t="shared" si="9"/>
        <v>5.05742020687173</v>
      </c>
      <c r="R13" s="28">
        <v>4.5773700233694413E-21</v>
      </c>
      <c r="S13" s="28">
        <f t="shared" si="1"/>
        <v>5.7217125292118015E-20</v>
      </c>
      <c r="T13" s="32">
        <f t="shared" si="2"/>
        <v>-20.33938397885256</v>
      </c>
      <c r="U13" s="32">
        <f t="shared" si="10"/>
        <v>-254.24229973565699</v>
      </c>
      <c r="V13" s="18">
        <f>AVERAGE(E92:E97)</f>
        <v>3.9630399999999999</v>
      </c>
      <c r="W13" s="19">
        <f t="shared" si="3"/>
        <v>0.40050253202638098</v>
      </c>
      <c r="X13" s="19">
        <f t="shared" si="11"/>
        <v>0.3976121850989775</v>
      </c>
      <c r="Y13" s="19">
        <f t="shared" si="12"/>
        <v>1.531046703292549E-2</v>
      </c>
      <c r="Z13" s="19">
        <f t="shared" si="13"/>
        <v>4.970152313737219</v>
      </c>
      <c r="AA13" s="28">
        <v>5.1336287045397884E-21</v>
      </c>
      <c r="AB13" s="28">
        <f t="shared" si="14"/>
        <v>6.4170358806747355E-20</v>
      </c>
      <c r="AC13" s="32">
        <f t="shared" si="15"/>
        <v>-20.289575545364759</v>
      </c>
      <c r="AD13" s="34">
        <f t="shared" si="16"/>
        <v>-253.6196943170595</v>
      </c>
      <c r="AE13" s="10" t="s">
        <v>18</v>
      </c>
      <c r="AF13" s="5">
        <v>-80.5</v>
      </c>
      <c r="AG13" s="48"/>
      <c r="AH13" s="7"/>
    </row>
    <row r="14" spans="1:34" x14ac:dyDescent="0.25">
      <c r="A14" s="1">
        <v>156</v>
      </c>
      <c r="B14" s="1">
        <v>6</v>
      </c>
      <c r="C14" s="1">
        <v>4</v>
      </c>
      <c r="D14" s="1">
        <v>3.9620799999999998</v>
      </c>
      <c r="E14" s="1"/>
      <c r="F14" s="6">
        <f>C98</f>
        <v>106.5</v>
      </c>
      <c r="G14" s="14">
        <f t="shared" si="4"/>
        <v>818.60262008733628</v>
      </c>
      <c r="H14" s="46">
        <f t="shared" si="17"/>
        <v>8.5</v>
      </c>
      <c r="I14" s="46">
        <f t="shared" si="5"/>
        <v>3.9633799999999999</v>
      </c>
      <c r="J14" s="19">
        <f t="shared" si="6"/>
        <v>0.40342486366703662</v>
      </c>
      <c r="K14" s="19">
        <f t="shared" si="7"/>
        <v>3.4291113411698113</v>
      </c>
      <c r="L14" s="48">
        <v>0.41783091991883298</v>
      </c>
      <c r="M14" s="18">
        <f>AVERAGE(D98:D103)</f>
        <v>3.9634766666666668</v>
      </c>
      <c r="N14" s="19">
        <f t="shared" si="0"/>
        <v>0.40466848474855782</v>
      </c>
      <c r="O14" s="19">
        <f t="shared" si="18"/>
        <v>0.41065563195530913</v>
      </c>
      <c r="P14" s="19">
        <f t="shared" si="8"/>
        <v>7.1752879635238465E-3</v>
      </c>
      <c r="Q14" s="19">
        <f t="shared" si="9"/>
        <v>3.4905728716201274</v>
      </c>
      <c r="R14" s="28">
        <v>4.724875201084098E-21</v>
      </c>
      <c r="S14" s="28">
        <f t="shared" si="1"/>
        <v>4.0161439209214832E-20</v>
      </c>
      <c r="T14" s="32">
        <f t="shared" si="2"/>
        <v>-20.325609658095736</v>
      </c>
      <c r="U14" s="32">
        <f t="shared" si="10"/>
        <v>-172.76768209381376</v>
      </c>
      <c r="V14" s="18">
        <f>AVERAGE(E98:E103)</f>
        <v>3.9632833333333335</v>
      </c>
      <c r="W14" s="19">
        <f t="shared" si="3"/>
        <v>0.40218124258551569</v>
      </c>
      <c r="X14" s="19">
        <f t="shared" si="11"/>
        <v>0.3961940953787641</v>
      </c>
      <c r="Y14" s="19">
        <f t="shared" si="12"/>
        <v>2.1636824540068877E-2</v>
      </c>
      <c r="Z14" s="19">
        <f t="shared" si="13"/>
        <v>3.3676498107194948</v>
      </c>
      <c r="AA14" s="28">
        <v>5.9744640794030947E-21</v>
      </c>
      <c r="AB14" s="28">
        <f t="shared" si="14"/>
        <v>5.0782944674926306E-20</v>
      </c>
      <c r="AC14" s="32">
        <f t="shared" si="15"/>
        <v>-20.223701045659592</v>
      </c>
      <c r="AD14" s="34">
        <f t="shared" si="16"/>
        <v>-171.90145888810653</v>
      </c>
      <c r="AE14" s="10" t="s">
        <v>19</v>
      </c>
      <c r="AF14" s="5">
        <v>-50.1</v>
      </c>
      <c r="AG14" s="48"/>
      <c r="AH14" s="7"/>
    </row>
    <row r="15" spans="1:34" x14ac:dyDescent="0.25">
      <c r="A15" s="1">
        <v>166</v>
      </c>
      <c r="B15" s="1">
        <v>14</v>
      </c>
      <c r="C15" s="1">
        <v>4</v>
      </c>
      <c r="D15" s="1">
        <v>3.9620799999999998</v>
      </c>
      <c r="E15" s="1"/>
      <c r="F15" s="6">
        <f>C104</f>
        <v>108.5</v>
      </c>
      <c r="G15" s="14">
        <f t="shared" si="4"/>
        <v>818.95196506550224</v>
      </c>
      <c r="H15" s="46">
        <f t="shared" si="17"/>
        <v>2</v>
      </c>
      <c r="I15" s="46">
        <f t="shared" si="5"/>
        <v>3.9633800000000003</v>
      </c>
      <c r="J15" s="19">
        <f t="shared" si="6"/>
        <v>0.40323129248204542</v>
      </c>
      <c r="K15" s="19">
        <f t="shared" si="7"/>
        <v>0.80646258496409085</v>
      </c>
      <c r="L15" s="48">
        <v>0.41848706191305801</v>
      </c>
      <c r="M15" s="18">
        <f>AVERAGE(D104:D109)</f>
        <v>3.9634566666666671</v>
      </c>
      <c r="N15" s="19">
        <f t="shared" si="0"/>
        <v>0.40421761265014944</v>
      </c>
      <c r="O15" s="19">
        <f t="shared" si="18"/>
        <v>0.40896603974516449</v>
      </c>
      <c r="P15" s="19">
        <f t="shared" si="8"/>
        <v>9.5210221678935225E-3</v>
      </c>
      <c r="Q15" s="19">
        <f t="shared" si="9"/>
        <v>0.81793207949032898</v>
      </c>
      <c r="R15" s="28">
        <v>4.9599465493612322E-21</v>
      </c>
      <c r="S15" s="28">
        <f t="shared" si="1"/>
        <v>9.9198930987224644E-21</v>
      </c>
      <c r="T15" s="32">
        <f t="shared" si="2"/>
        <v>-20.30452300363935</v>
      </c>
      <c r="U15" s="32">
        <f t="shared" si="10"/>
        <v>-40.6090460072787</v>
      </c>
      <c r="V15" s="18">
        <f>AVERAGE(E104:E109)</f>
        <v>3.9633033333333336</v>
      </c>
      <c r="W15" s="19">
        <f t="shared" si="3"/>
        <v>0.40224497231394141</v>
      </c>
      <c r="X15" s="19">
        <f t="shared" si="11"/>
        <v>0.39749654521892636</v>
      </c>
      <c r="Y15" s="19">
        <f t="shared" si="12"/>
        <v>2.0990516694131656E-2</v>
      </c>
      <c r="Z15" s="19">
        <f t="shared" si="13"/>
        <v>0.79499309043785271</v>
      </c>
      <c r="AA15" s="28">
        <v>5.9755817779670342E-21</v>
      </c>
      <c r="AB15" s="28">
        <f t="shared" si="14"/>
        <v>1.1951163555934068E-20</v>
      </c>
      <c r="AC15" s="32">
        <f t="shared" si="15"/>
        <v>-20.223619805750396</v>
      </c>
      <c r="AD15" s="34">
        <f t="shared" si="16"/>
        <v>-40.447239611500791</v>
      </c>
      <c r="AE15" s="10" t="s">
        <v>20</v>
      </c>
      <c r="AF15" s="5">
        <v>101.39999999999999</v>
      </c>
      <c r="AG15" s="48"/>
      <c r="AH15" s="7"/>
    </row>
    <row r="16" spans="1:34" x14ac:dyDescent="0.25">
      <c r="A16" s="1">
        <v>176</v>
      </c>
      <c r="B16" s="1">
        <v>22</v>
      </c>
      <c r="C16" s="1">
        <v>4</v>
      </c>
      <c r="D16" s="1">
        <v>3.9621</v>
      </c>
      <c r="E16" s="1"/>
      <c r="F16" s="6">
        <f>C110</f>
        <v>110.5</v>
      </c>
      <c r="G16" s="14">
        <f t="shared" si="4"/>
        <v>819.30131004366808</v>
      </c>
      <c r="H16" s="46">
        <f t="shared" si="17"/>
        <v>2</v>
      </c>
      <c r="I16" s="46">
        <f t="shared" si="5"/>
        <v>3.9634616666666664</v>
      </c>
      <c r="J16" s="19">
        <f t="shared" si="6"/>
        <v>0.4040883666935044</v>
      </c>
      <c r="K16" s="19">
        <f t="shared" si="7"/>
        <v>0.80817673338700879</v>
      </c>
      <c r="L16" s="48">
        <v>0.41914328586580701</v>
      </c>
      <c r="M16" s="18">
        <f>AVERAGE(D110:D115)</f>
        <v>3.9635666666666669</v>
      </c>
      <c r="N16" s="19">
        <f t="shared" si="0"/>
        <v>0.40543919648895332</v>
      </c>
      <c r="O16" s="19">
        <f t="shared" si="18"/>
        <v>0.4119424770756146</v>
      </c>
      <c r="P16" s="19">
        <f t="shared" si="8"/>
        <v>7.2008087901924145E-3</v>
      </c>
      <c r="Q16" s="19">
        <f t="shared" si="9"/>
        <v>0.8238849541512292</v>
      </c>
      <c r="R16" s="28">
        <v>4.7896710346265181E-21</v>
      </c>
      <c r="S16" s="28">
        <f t="shared" si="1"/>
        <v>9.5793420692530361E-21</v>
      </c>
      <c r="T16" s="32">
        <f t="shared" si="2"/>
        <v>-20.319694313882426</v>
      </c>
      <c r="U16" s="32">
        <f t="shared" si="10"/>
        <v>-40.639388627764852</v>
      </c>
      <c r="V16" s="18">
        <f>AVERAGE(E110:E115)</f>
        <v>3.9633566666666664</v>
      </c>
      <c r="W16" s="19">
        <f t="shared" si="3"/>
        <v>0.40273753689805547</v>
      </c>
      <c r="X16" s="19">
        <f t="shared" si="11"/>
        <v>0.3962342563113942</v>
      </c>
      <c r="Y16" s="19">
        <f t="shared" si="12"/>
        <v>2.2909029554412819E-2</v>
      </c>
      <c r="Z16" s="19">
        <f t="shared" si="13"/>
        <v>0.79246851262278839</v>
      </c>
      <c r="AA16" s="28">
        <v>6.1746257592608853E-21</v>
      </c>
      <c r="AB16" s="28">
        <f t="shared" si="14"/>
        <v>1.2349251518521771E-20</v>
      </c>
      <c r="AC16" s="32">
        <f t="shared" si="15"/>
        <v>-20.209389359625099</v>
      </c>
      <c r="AD16" s="34">
        <f t="shared" si="16"/>
        <v>-40.418778719250199</v>
      </c>
      <c r="AE16" s="10" t="s">
        <v>21</v>
      </c>
      <c r="AF16" s="5">
        <v>-6</v>
      </c>
      <c r="AG16" s="48"/>
      <c r="AH16" s="7"/>
    </row>
    <row r="17" spans="1:33" ht="15.75" thickBot="1" x14ac:dyDescent="0.3">
      <c r="A17" s="1">
        <v>274</v>
      </c>
      <c r="B17" s="1">
        <v>110</v>
      </c>
      <c r="C17" s="1">
        <v>4</v>
      </c>
      <c r="D17" s="1">
        <v>3.9621200000000001</v>
      </c>
      <c r="E17" s="1"/>
      <c r="F17" s="15">
        <f>C116</f>
        <v>112.5</v>
      </c>
      <c r="G17" s="16">
        <f t="shared" si="4"/>
        <v>819.65065502183404</v>
      </c>
      <c r="H17" s="47">
        <v>3</v>
      </c>
      <c r="I17" s="46">
        <f t="shared" si="5"/>
        <v>3.9635050000000005</v>
      </c>
      <c r="J17" s="19">
        <f t="shared" si="6"/>
        <v>0.40445228082091972</v>
      </c>
      <c r="K17" s="19">
        <f t="shared" si="7"/>
        <v>1.2133568424627592</v>
      </c>
      <c r="L17" s="49">
        <v>0.41979958361077302</v>
      </c>
      <c r="M17" s="20">
        <f>AVERAGE(D116:D121)</f>
        <v>3.9636700000000005</v>
      </c>
      <c r="N17" s="21">
        <f t="shared" si="0"/>
        <v>0.40657501335662283</v>
      </c>
      <c r="O17" s="19">
        <f t="shared" si="18"/>
        <v>0.41679445427850698</v>
      </c>
      <c r="P17" s="21">
        <f t="shared" si="8"/>
        <v>3.0051293322660433E-3</v>
      </c>
      <c r="Q17" s="21">
        <f t="shared" si="9"/>
        <v>1.250383362835521</v>
      </c>
      <c r="R17" s="29">
        <v>4.5150371281638269E-21</v>
      </c>
      <c r="S17" s="29">
        <f t="shared" si="1"/>
        <v>1.3545111384491481E-20</v>
      </c>
      <c r="T17" s="33">
        <f t="shared" si="2"/>
        <v>-20.345338674034778</v>
      </c>
      <c r="U17" s="33">
        <f t="shared" si="10"/>
        <v>-61.036016022104334</v>
      </c>
      <c r="V17" s="20">
        <f>AVERAGE(E116:E121)</f>
        <v>3.9633400000000001</v>
      </c>
      <c r="W17" s="21">
        <f t="shared" si="3"/>
        <v>0.40232954828521689</v>
      </c>
      <c r="X17" s="19">
        <f t="shared" si="11"/>
        <v>0.39211010736333246</v>
      </c>
      <c r="Y17" s="21">
        <f t="shared" si="12"/>
        <v>2.7689476247440559E-2</v>
      </c>
      <c r="Z17" s="21">
        <f t="shared" si="13"/>
        <v>1.1763303220899974</v>
      </c>
      <c r="AA17" s="29">
        <v>6.7252397157140402E-21</v>
      </c>
      <c r="AB17" s="29">
        <f t="shared" si="14"/>
        <v>2.017571914714212E-20</v>
      </c>
      <c r="AC17" s="33">
        <f t="shared" si="15"/>
        <v>-20.17229223097516</v>
      </c>
      <c r="AD17" s="39">
        <f t="shared" si="16"/>
        <v>-60.516876692925479</v>
      </c>
      <c r="AG17" s="49"/>
    </row>
    <row r="18" spans="1:33" ht="16.5" thickTop="1" thickBot="1" x14ac:dyDescent="0.3">
      <c r="A18" s="1">
        <v>264</v>
      </c>
      <c r="B18" s="1">
        <v>102</v>
      </c>
      <c r="C18" s="1">
        <v>4</v>
      </c>
      <c r="D18" s="1">
        <v>3.9621400000000002</v>
      </c>
      <c r="E18" s="1"/>
      <c r="H18" s="25">
        <f>SUM(H2:H17)</f>
        <v>114.5</v>
      </c>
      <c r="I18" s="54"/>
      <c r="J18" s="19"/>
      <c r="K18" s="19">
        <f>SUM(K2:K17)</f>
        <v>45.479571174306514</v>
      </c>
      <c r="L18" s="54"/>
      <c r="M18" s="7"/>
      <c r="N18" s="7"/>
      <c r="O18" s="7"/>
      <c r="P18" s="7"/>
      <c r="Q18" s="26">
        <f>SUM(Q2:Q17)</f>
        <v>46.231399657211881</v>
      </c>
      <c r="R18" s="27"/>
      <c r="S18" s="30">
        <f>SUM(S2:S17)</f>
        <v>3.7578498262990779E-19</v>
      </c>
      <c r="T18" s="31"/>
      <c r="U18" s="35">
        <f>SUM(U2:U17)</f>
        <v>-2350.9862152595329</v>
      </c>
      <c r="V18" s="24"/>
      <c r="W18" s="24"/>
      <c r="X18" s="24"/>
      <c r="Y18" s="24"/>
      <c r="Z18" s="26">
        <f>SUM(Z2:Z17)</f>
        <v>44.727742691401161</v>
      </c>
      <c r="AA18" s="27"/>
      <c r="AB18" s="30">
        <f>SUM(AB2:AB17)</f>
        <v>4.5681791542874871E-19</v>
      </c>
      <c r="AC18" s="31"/>
      <c r="AD18" s="35">
        <f>SUM(AD2:AD17)</f>
        <v>-2340.0555530181177</v>
      </c>
    </row>
    <row r="19" spans="1:33" ht="15.75" thickTop="1" x14ac:dyDescent="0.25">
      <c r="A19" s="1">
        <v>284</v>
      </c>
      <c r="B19" s="1">
        <v>118</v>
      </c>
      <c r="C19" s="1">
        <v>4</v>
      </c>
      <c r="D19" s="1">
        <v>3.9621599999999999</v>
      </c>
      <c r="E19" s="1"/>
      <c r="G19" s="12" t="s">
        <v>23</v>
      </c>
      <c r="H19" s="22">
        <f>AVERAGE(Q19,Z19)</f>
        <v>0.39720149497210933</v>
      </c>
      <c r="I19" s="22"/>
      <c r="J19" s="19"/>
      <c r="K19" s="19"/>
      <c r="L19" s="22"/>
      <c r="M19" s="22"/>
      <c r="P19" s="23" t="s">
        <v>8</v>
      </c>
      <c r="Q19" s="17">
        <f>Q18/$H$18</f>
        <v>0.40376768259573698</v>
      </c>
      <c r="R19" s="37" t="s">
        <v>27</v>
      </c>
      <c r="S19" s="28">
        <f>S18/$H$18</f>
        <v>3.2819649137983214E-21</v>
      </c>
      <c r="T19" s="41" t="s">
        <v>36</v>
      </c>
      <c r="U19" s="32">
        <f>U18/$H$18</f>
        <v>-20.53263070095662</v>
      </c>
      <c r="V19" s="22"/>
      <c r="Y19" s="23" t="s">
        <v>9</v>
      </c>
      <c r="Z19" s="17">
        <f>Z18/$H$18</f>
        <v>0.39063530734848173</v>
      </c>
      <c r="AA19" s="37" t="s">
        <v>27</v>
      </c>
      <c r="AB19" s="28">
        <f>AB18/$H$18</f>
        <v>3.9896761172816481E-21</v>
      </c>
      <c r="AC19" s="41" t="s">
        <v>36</v>
      </c>
      <c r="AD19" s="32">
        <f>AD18/$H$18</f>
        <v>-20.437166401904957</v>
      </c>
    </row>
    <row r="20" spans="1:33" x14ac:dyDescent="0.25">
      <c r="A20" s="1">
        <v>151</v>
      </c>
      <c r="B20" s="1">
        <v>3</v>
      </c>
      <c r="C20" s="1">
        <v>4</v>
      </c>
      <c r="D20" s="1"/>
      <c r="E20" s="1">
        <v>3.9618000000000002</v>
      </c>
      <c r="G20" s="40" t="s">
        <v>29</v>
      </c>
      <c r="H20" s="22">
        <f>Q19-Z19</f>
        <v>1.3132375247255246E-2</v>
      </c>
      <c r="I20" s="22"/>
      <c r="J20" s="19"/>
      <c r="K20" s="19"/>
      <c r="L20" s="22"/>
      <c r="S20" s="36">
        <f>LOG(S19)</f>
        <v>-20.483866066130346</v>
      </c>
      <c r="AB20" s="36">
        <f>LOG(AB19)</f>
        <v>-20.39906235899662</v>
      </c>
    </row>
    <row r="21" spans="1:33" x14ac:dyDescent="0.25">
      <c r="A21" s="1">
        <v>161</v>
      </c>
      <c r="B21" s="1">
        <v>11</v>
      </c>
      <c r="C21" s="1">
        <v>4</v>
      </c>
      <c r="D21" s="1"/>
      <c r="E21" s="1">
        <v>3.9617300000000002</v>
      </c>
      <c r="G21" s="12" t="s">
        <v>28</v>
      </c>
      <c r="H21" s="8">
        <f>LOG(AVERAGE(S19,AB19))</f>
        <v>-20.439397564128438</v>
      </c>
      <c r="I21" s="8"/>
      <c r="J21" s="19"/>
      <c r="K21" s="19"/>
      <c r="L21" s="8"/>
    </row>
    <row r="22" spans="1:33" x14ac:dyDescent="0.25">
      <c r="A22" s="1">
        <v>171</v>
      </c>
      <c r="B22" s="1">
        <v>19</v>
      </c>
      <c r="C22" s="1">
        <v>4</v>
      </c>
      <c r="D22" s="1"/>
      <c r="E22" s="1">
        <v>3.9617499999999999</v>
      </c>
      <c r="G22" s="12" t="s">
        <v>37</v>
      </c>
      <c r="H22" s="8">
        <f>AVERAGE(U19,AD19)</f>
        <v>-20.484898551430788</v>
      </c>
      <c r="I22" s="8"/>
      <c r="J22" s="19"/>
      <c r="K22" s="19"/>
      <c r="L22" s="8"/>
    </row>
    <row r="23" spans="1:33" x14ac:dyDescent="0.25">
      <c r="A23" s="1">
        <v>259</v>
      </c>
      <c r="B23" s="1">
        <v>99</v>
      </c>
      <c r="C23" s="1">
        <v>4</v>
      </c>
      <c r="D23" s="1"/>
      <c r="E23" s="1">
        <v>3.9617300000000002</v>
      </c>
      <c r="J23" s="19"/>
      <c r="K23" s="19"/>
    </row>
    <row r="24" spans="1:33" x14ac:dyDescent="0.25">
      <c r="A24" s="1">
        <v>269</v>
      </c>
      <c r="B24" s="1">
        <v>107</v>
      </c>
      <c r="C24" s="1">
        <v>4</v>
      </c>
      <c r="D24" s="1"/>
      <c r="E24" s="1">
        <v>3.9616899999999999</v>
      </c>
      <c r="J24" s="19"/>
      <c r="K24" s="19"/>
    </row>
    <row r="25" spans="1:33" x14ac:dyDescent="0.25">
      <c r="A25" s="1">
        <v>279</v>
      </c>
      <c r="B25" s="1">
        <v>115</v>
      </c>
      <c r="C25" s="1">
        <v>4</v>
      </c>
      <c r="D25" s="1"/>
      <c r="E25" s="1">
        <v>3.9617200000000001</v>
      </c>
      <c r="J25" s="19"/>
      <c r="K25" s="19"/>
    </row>
    <row r="26" spans="1:33" x14ac:dyDescent="0.25">
      <c r="A26" s="1">
        <v>157</v>
      </c>
      <c r="B26" s="1">
        <v>7</v>
      </c>
      <c r="C26" s="1">
        <v>6</v>
      </c>
      <c r="D26" s="1">
        <v>3.96197</v>
      </c>
      <c r="E26" s="1"/>
      <c r="J26" s="19"/>
      <c r="K26" s="19"/>
    </row>
    <row r="27" spans="1:33" x14ac:dyDescent="0.25">
      <c r="A27" s="1">
        <v>167</v>
      </c>
      <c r="B27" s="1">
        <v>15</v>
      </c>
      <c r="C27" s="1">
        <v>6</v>
      </c>
      <c r="D27" s="1">
        <v>3.9619900000000001</v>
      </c>
      <c r="E27" s="1"/>
      <c r="J27" s="19"/>
      <c r="K27" s="19"/>
      <c r="L27">
        <f>0.078/0.021</f>
        <v>3.714285714285714</v>
      </c>
      <c r="M27">
        <f>L27*2.2/1.4</f>
        <v>5.8367346938775508</v>
      </c>
      <c r="N27">
        <f>0.078/M27</f>
        <v>1.3363636363636364E-2</v>
      </c>
    </row>
    <row r="28" spans="1:33" x14ac:dyDescent="0.25">
      <c r="A28" s="1">
        <v>177</v>
      </c>
      <c r="B28" s="1">
        <v>23</v>
      </c>
      <c r="C28" s="1">
        <v>6</v>
      </c>
      <c r="D28" s="1">
        <v>3.9620000000000002</v>
      </c>
      <c r="E28" s="1"/>
      <c r="J28" s="19"/>
      <c r="K28" s="19"/>
    </row>
    <row r="29" spans="1:33" x14ac:dyDescent="0.25">
      <c r="A29" s="1">
        <v>265</v>
      </c>
      <c r="B29" s="1">
        <v>103</v>
      </c>
      <c r="C29" s="1">
        <v>6</v>
      </c>
      <c r="D29" s="1">
        <v>3.9620199999999999</v>
      </c>
      <c r="E29" s="1"/>
      <c r="J29" s="19"/>
      <c r="K29" s="19"/>
      <c r="L29">
        <f>0.078/0.015</f>
        <v>5.2</v>
      </c>
    </row>
    <row r="30" spans="1:33" x14ac:dyDescent="0.25">
      <c r="A30" s="1">
        <v>275</v>
      </c>
      <c r="B30" s="1">
        <v>111</v>
      </c>
      <c r="C30" s="1">
        <v>6</v>
      </c>
      <c r="D30" s="1">
        <v>3.9620199999999999</v>
      </c>
      <c r="E30" s="1"/>
      <c r="J30" s="19"/>
      <c r="K30" s="19"/>
    </row>
    <row r="31" spans="1:33" x14ac:dyDescent="0.25">
      <c r="A31" s="1">
        <v>285</v>
      </c>
      <c r="B31" s="1">
        <v>119</v>
      </c>
      <c r="C31" s="1">
        <v>6</v>
      </c>
      <c r="D31" s="1">
        <v>3.9620700000000002</v>
      </c>
      <c r="E31" s="1"/>
      <c r="J31" s="19"/>
      <c r="K31" s="19"/>
    </row>
    <row r="32" spans="1:33" x14ac:dyDescent="0.25">
      <c r="A32" s="1">
        <v>150</v>
      </c>
      <c r="B32" s="1">
        <v>2</v>
      </c>
      <c r="C32" s="1">
        <v>6</v>
      </c>
      <c r="D32" s="1"/>
      <c r="E32" s="1">
        <v>3.9616899999999999</v>
      </c>
      <c r="J32" s="19"/>
      <c r="K32" s="19"/>
    </row>
    <row r="33" spans="1:11" x14ac:dyDescent="0.25">
      <c r="A33" s="1">
        <v>160</v>
      </c>
      <c r="B33" s="1">
        <v>10</v>
      </c>
      <c r="C33" s="1">
        <v>6</v>
      </c>
      <c r="D33" s="1"/>
      <c r="E33" s="1">
        <v>3.9616500000000001</v>
      </c>
      <c r="J33" s="19"/>
      <c r="K33" s="19"/>
    </row>
    <row r="34" spans="1:11" x14ac:dyDescent="0.25">
      <c r="A34" s="1">
        <v>170</v>
      </c>
      <c r="B34" s="1">
        <v>18</v>
      </c>
      <c r="C34" s="1">
        <v>6</v>
      </c>
      <c r="D34" s="1"/>
      <c r="E34" s="1">
        <v>3.9616799999999999</v>
      </c>
      <c r="J34" s="19"/>
      <c r="K34" s="19"/>
    </row>
    <row r="35" spans="1:11" x14ac:dyDescent="0.25">
      <c r="A35" s="1">
        <v>258</v>
      </c>
      <c r="B35" s="1">
        <v>98</v>
      </c>
      <c r="C35" s="1">
        <v>6</v>
      </c>
      <c r="D35" s="1"/>
      <c r="E35" s="1">
        <v>3.9617</v>
      </c>
      <c r="J35" s="19"/>
      <c r="K35" s="19"/>
    </row>
    <row r="36" spans="1:11" x14ac:dyDescent="0.25">
      <c r="A36" s="1">
        <v>268</v>
      </c>
      <c r="B36" s="1">
        <v>106</v>
      </c>
      <c r="C36" s="1">
        <v>6</v>
      </c>
      <c r="D36" s="1"/>
      <c r="E36" s="1">
        <v>3.9616500000000001</v>
      </c>
      <c r="J36" s="19"/>
      <c r="K36" s="19"/>
    </row>
    <row r="37" spans="1:11" x14ac:dyDescent="0.25">
      <c r="A37" s="1">
        <v>278</v>
      </c>
      <c r="B37" s="1">
        <v>114</v>
      </c>
      <c r="C37" s="1">
        <v>6</v>
      </c>
      <c r="D37" s="1"/>
      <c r="E37" s="1">
        <v>3.9616500000000001</v>
      </c>
      <c r="J37" s="19"/>
      <c r="K37" s="19"/>
    </row>
    <row r="38" spans="1:11" x14ac:dyDescent="0.25">
      <c r="A38" s="1">
        <v>158</v>
      </c>
      <c r="B38" s="1">
        <v>8</v>
      </c>
      <c r="C38" s="1">
        <v>8</v>
      </c>
      <c r="D38" s="1">
        <v>3.9619800000000001</v>
      </c>
      <c r="E38" s="1"/>
      <c r="J38" s="19"/>
      <c r="K38" s="19"/>
    </row>
    <row r="39" spans="1:11" x14ac:dyDescent="0.25">
      <c r="A39" s="1">
        <v>168</v>
      </c>
      <c r="B39" s="1">
        <v>16</v>
      </c>
      <c r="C39" s="1">
        <v>8</v>
      </c>
      <c r="D39" s="1">
        <v>3.9619900000000001</v>
      </c>
      <c r="E39" s="1"/>
      <c r="J39" s="19"/>
      <c r="K39" s="19"/>
    </row>
    <row r="40" spans="1:11" x14ac:dyDescent="0.25">
      <c r="A40" s="1">
        <v>178</v>
      </c>
      <c r="B40" s="1">
        <v>24</v>
      </c>
      <c r="C40" s="1">
        <v>8</v>
      </c>
      <c r="D40" s="1">
        <v>3.9620000000000002</v>
      </c>
      <c r="E40" s="1"/>
      <c r="J40" s="19"/>
      <c r="K40" s="19"/>
    </row>
    <row r="41" spans="1:11" x14ac:dyDescent="0.25">
      <c r="A41" s="1">
        <v>266</v>
      </c>
      <c r="B41" s="1">
        <v>104</v>
      </c>
      <c r="C41" s="1">
        <v>8</v>
      </c>
      <c r="D41" s="1">
        <v>3.9620299999999999</v>
      </c>
      <c r="E41" s="1"/>
      <c r="J41" s="19"/>
      <c r="K41" s="19"/>
    </row>
    <row r="42" spans="1:11" x14ac:dyDescent="0.25">
      <c r="A42" s="1">
        <v>276</v>
      </c>
      <c r="B42" s="1">
        <v>112</v>
      </c>
      <c r="C42" s="1">
        <v>8</v>
      </c>
      <c r="D42" s="1">
        <v>3.9620299999999999</v>
      </c>
      <c r="E42" s="1"/>
      <c r="J42" s="19"/>
      <c r="K42" s="19"/>
    </row>
    <row r="43" spans="1:11" x14ac:dyDescent="0.25">
      <c r="A43" s="1">
        <v>286</v>
      </c>
      <c r="B43" s="1">
        <v>120</v>
      </c>
      <c r="C43" s="1">
        <v>8</v>
      </c>
      <c r="D43" s="1">
        <v>3.96204</v>
      </c>
      <c r="E43" s="1"/>
      <c r="J43" s="19"/>
      <c r="K43" s="19"/>
    </row>
    <row r="44" spans="1:11" x14ac:dyDescent="0.25">
      <c r="A44" s="1">
        <v>149</v>
      </c>
      <c r="B44" s="1">
        <v>1</v>
      </c>
      <c r="C44" s="1">
        <v>8</v>
      </c>
      <c r="D44" s="1"/>
      <c r="E44" s="1">
        <v>3.9616799999999999</v>
      </c>
      <c r="J44" s="19"/>
      <c r="K44" s="19"/>
    </row>
    <row r="45" spans="1:11" x14ac:dyDescent="0.25">
      <c r="A45" s="1">
        <v>159</v>
      </c>
      <c r="B45" s="1">
        <v>9</v>
      </c>
      <c r="C45" s="1">
        <v>8</v>
      </c>
      <c r="D45" s="1"/>
      <c r="E45" s="1">
        <v>3.9616699999999998</v>
      </c>
      <c r="J45" s="19"/>
      <c r="K45" s="19"/>
    </row>
    <row r="46" spans="1:11" x14ac:dyDescent="0.25">
      <c r="A46" s="1">
        <v>169</v>
      </c>
      <c r="B46" s="1">
        <v>17</v>
      </c>
      <c r="C46" s="1">
        <v>8</v>
      </c>
      <c r="D46" s="1"/>
      <c r="E46" s="1">
        <v>3.9616699999999998</v>
      </c>
      <c r="J46" s="19"/>
      <c r="K46" s="19"/>
    </row>
    <row r="47" spans="1:11" x14ac:dyDescent="0.25">
      <c r="A47" s="1">
        <v>257</v>
      </c>
      <c r="B47" s="1">
        <v>97</v>
      </c>
      <c r="C47" s="1">
        <v>8</v>
      </c>
      <c r="D47" s="1"/>
      <c r="E47" s="1">
        <v>3.9616799999999999</v>
      </c>
      <c r="J47" s="19"/>
      <c r="K47" s="19"/>
    </row>
    <row r="48" spans="1:11" x14ac:dyDescent="0.25">
      <c r="A48" s="1">
        <v>267</v>
      </c>
      <c r="B48" s="1">
        <v>105</v>
      </c>
      <c r="C48" s="1">
        <v>8</v>
      </c>
      <c r="D48" s="1"/>
      <c r="E48" s="1">
        <v>3.9616500000000001</v>
      </c>
      <c r="J48" s="19"/>
      <c r="K48" s="19"/>
    </row>
    <row r="49" spans="1:11" x14ac:dyDescent="0.25">
      <c r="A49" s="1">
        <v>277</v>
      </c>
      <c r="B49" s="1">
        <v>113</v>
      </c>
      <c r="C49" s="1">
        <v>8</v>
      </c>
      <c r="D49" s="1"/>
      <c r="E49" s="1">
        <v>3.9616699999999998</v>
      </c>
      <c r="J49" s="19"/>
      <c r="K49" s="19"/>
    </row>
    <row r="50" spans="1:11" x14ac:dyDescent="0.25">
      <c r="A50" s="1">
        <v>186</v>
      </c>
      <c r="B50" s="1">
        <v>32</v>
      </c>
      <c r="C50" s="1">
        <v>21.5</v>
      </c>
      <c r="D50" s="1">
        <v>3.9618600000000002</v>
      </c>
      <c r="E50" s="1"/>
      <c r="J50" s="19"/>
      <c r="K50" s="19"/>
    </row>
    <row r="51" spans="1:11" x14ac:dyDescent="0.25">
      <c r="A51" s="1">
        <v>248</v>
      </c>
      <c r="B51" s="1">
        <v>88</v>
      </c>
      <c r="C51" s="1">
        <v>21.5</v>
      </c>
      <c r="D51" s="1">
        <v>3.9618799999999998</v>
      </c>
      <c r="E51" s="1"/>
      <c r="J51" s="19"/>
      <c r="K51" s="19"/>
    </row>
    <row r="52" spans="1:11" x14ac:dyDescent="0.25">
      <c r="A52" s="1">
        <v>256</v>
      </c>
      <c r="B52" s="1">
        <v>96</v>
      </c>
      <c r="C52" s="1">
        <v>21.5</v>
      </c>
      <c r="D52" s="1">
        <v>3.9618899999999999</v>
      </c>
      <c r="E52" s="1"/>
      <c r="J52" s="19"/>
      <c r="K52" s="19"/>
    </row>
    <row r="53" spans="1:11" x14ac:dyDescent="0.25">
      <c r="A53" s="1">
        <v>179</v>
      </c>
      <c r="B53" s="1">
        <v>25</v>
      </c>
      <c r="C53" s="1">
        <v>21.5</v>
      </c>
      <c r="D53" s="1"/>
      <c r="E53" s="1">
        <v>3.9616699999999998</v>
      </c>
      <c r="J53" s="19"/>
      <c r="K53" s="19"/>
    </row>
    <row r="54" spans="1:11" x14ac:dyDescent="0.25">
      <c r="A54" s="1">
        <v>187</v>
      </c>
      <c r="B54" s="1">
        <v>33</v>
      </c>
      <c r="C54" s="1">
        <v>21.5</v>
      </c>
      <c r="D54" s="1"/>
      <c r="E54" s="1">
        <v>3.9617</v>
      </c>
      <c r="J54" s="19"/>
      <c r="K54" s="19"/>
    </row>
    <row r="55" spans="1:11" x14ac:dyDescent="0.25">
      <c r="A55" s="1">
        <v>249</v>
      </c>
      <c r="B55" s="1">
        <v>89</v>
      </c>
      <c r="C55" s="1">
        <v>21.5</v>
      </c>
      <c r="D55" s="1"/>
      <c r="E55" s="1">
        <v>3.9616699999999998</v>
      </c>
      <c r="J55" s="19"/>
      <c r="K55" s="19"/>
    </row>
    <row r="56" spans="1:11" x14ac:dyDescent="0.25">
      <c r="A56" s="1">
        <v>185</v>
      </c>
      <c r="B56" s="1">
        <v>31</v>
      </c>
      <c r="C56" s="1">
        <v>31.5</v>
      </c>
      <c r="D56" s="1">
        <v>3.9619599999999999</v>
      </c>
      <c r="E56" s="1"/>
      <c r="J56" s="19"/>
      <c r="K56" s="19"/>
    </row>
    <row r="57" spans="1:11" x14ac:dyDescent="0.25">
      <c r="A57" s="1">
        <v>247</v>
      </c>
      <c r="B57" s="1">
        <v>87</v>
      </c>
      <c r="C57" s="1">
        <v>31.5</v>
      </c>
      <c r="D57" s="1">
        <v>3.96197</v>
      </c>
      <c r="E57" s="1"/>
      <c r="J57" s="19"/>
      <c r="K57" s="19"/>
    </row>
    <row r="58" spans="1:11" x14ac:dyDescent="0.25">
      <c r="A58" s="1">
        <v>255</v>
      </c>
      <c r="B58" s="1">
        <v>95</v>
      </c>
      <c r="C58" s="1">
        <v>31.5</v>
      </c>
      <c r="D58" s="1">
        <v>3.9619800000000001</v>
      </c>
      <c r="E58" s="1"/>
      <c r="J58" s="19"/>
      <c r="K58" s="19"/>
    </row>
    <row r="59" spans="1:11" x14ac:dyDescent="0.25">
      <c r="A59" s="1">
        <v>180</v>
      </c>
      <c r="B59" s="1">
        <v>26</v>
      </c>
      <c r="C59" s="1">
        <v>31.5</v>
      </c>
      <c r="D59" s="1"/>
      <c r="E59" s="1">
        <v>3.9617399999999998</v>
      </c>
      <c r="J59" s="19"/>
      <c r="K59" s="19"/>
    </row>
    <row r="60" spans="1:11" x14ac:dyDescent="0.25">
      <c r="A60" s="1">
        <v>188</v>
      </c>
      <c r="B60" s="1">
        <v>34</v>
      </c>
      <c r="C60" s="1">
        <v>31.5</v>
      </c>
      <c r="D60" s="1"/>
      <c r="E60" s="1">
        <v>3.9617800000000001</v>
      </c>
      <c r="J60" s="19"/>
      <c r="K60" s="19"/>
    </row>
    <row r="61" spans="1:11" x14ac:dyDescent="0.25">
      <c r="A61" s="1">
        <v>250</v>
      </c>
      <c r="B61" s="1">
        <v>90</v>
      </c>
      <c r="C61" s="1">
        <v>31.5</v>
      </c>
      <c r="D61" s="1"/>
      <c r="E61" s="1">
        <v>3.9618199999999999</v>
      </c>
      <c r="J61" s="19"/>
      <c r="K61" s="19"/>
    </row>
    <row r="62" spans="1:11" x14ac:dyDescent="0.25">
      <c r="A62" s="1">
        <v>184</v>
      </c>
      <c r="B62" s="1">
        <v>30</v>
      </c>
      <c r="C62" s="1">
        <v>41.5</v>
      </c>
      <c r="D62" s="1">
        <v>3.9620799999999998</v>
      </c>
      <c r="E62" s="1"/>
      <c r="J62" s="19"/>
      <c r="K62" s="19"/>
    </row>
    <row r="63" spans="1:11" x14ac:dyDescent="0.25">
      <c r="A63" s="1">
        <v>254</v>
      </c>
      <c r="B63" s="1">
        <v>94</v>
      </c>
      <c r="C63" s="1">
        <v>41.5</v>
      </c>
      <c r="D63" s="1">
        <v>3.9620799999999998</v>
      </c>
      <c r="E63" s="1"/>
      <c r="J63" s="19"/>
      <c r="K63" s="19"/>
    </row>
    <row r="64" spans="1:11" x14ac:dyDescent="0.25">
      <c r="A64" s="1">
        <v>246</v>
      </c>
      <c r="B64" s="1">
        <v>86</v>
      </c>
      <c r="C64" s="1">
        <v>41.5</v>
      </c>
      <c r="D64" s="1">
        <v>3.9621</v>
      </c>
      <c r="E64" s="1"/>
      <c r="J64" s="19"/>
      <c r="K64" s="19"/>
    </row>
    <row r="65" spans="1:11" x14ac:dyDescent="0.25">
      <c r="A65" s="1">
        <v>181</v>
      </c>
      <c r="B65" s="1">
        <v>27</v>
      </c>
      <c r="C65" s="1">
        <v>41.5</v>
      </c>
      <c r="D65" s="1"/>
      <c r="E65" s="1">
        <v>3.9619599999999999</v>
      </c>
      <c r="J65" s="19"/>
      <c r="K65" s="19"/>
    </row>
    <row r="66" spans="1:11" x14ac:dyDescent="0.25">
      <c r="A66" s="1">
        <v>189</v>
      </c>
      <c r="B66" s="1">
        <v>35</v>
      </c>
      <c r="C66" s="1">
        <v>41.5</v>
      </c>
      <c r="D66" s="1"/>
      <c r="E66" s="1">
        <v>3.9619300000000002</v>
      </c>
      <c r="J66" s="19"/>
      <c r="K66" s="19"/>
    </row>
    <row r="67" spans="1:11" x14ac:dyDescent="0.25">
      <c r="A67" s="1">
        <v>251</v>
      </c>
      <c r="B67" s="1">
        <v>91</v>
      </c>
      <c r="C67" s="1">
        <v>41.5</v>
      </c>
      <c r="D67" s="1"/>
      <c r="E67" s="1">
        <v>3.9619800000000001</v>
      </c>
      <c r="J67" s="19"/>
      <c r="K67" s="19"/>
    </row>
    <row r="68" spans="1:11" x14ac:dyDescent="0.25">
      <c r="A68" s="1">
        <v>183</v>
      </c>
      <c r="B68" s="1">
        <v>29</v>
      </c>
      <c r="C68" s="1">
        <v>51.5</v>
      </c>
      <c r="D68" s="1">
        <v>3.9621900000000001</v>
      </c>
      <c r="E68" s="1"/>
      <c r="J68" s="19"/>
      <c r="K68" s="19"/>
    </row>
    <row r="69" spans="1:11" x14ac:dyDescent="0.25">
      <c r="A69" s="1">
        <v>253</v>
      </c>
      <c r="B69" s="1">
        <v>93</v>
      </c>
      <c r="C69" s="1">
        <v>51.5</v>
      </c>
      <c r="D69" s="1">
        <v>3.9622099999999998</v>
      </c>
      <c r="E69" s="1"/>
      <c r="J69" s="19"/>
      <c r="K69" s="19"/>
    </row>
    <row r="70" spans="1:11" x14ac:dyDescent="0.25">
      <c r="A70" s="1">
        <v>245</v>
      </c>
      <c r="B70" s="1">
        <v>85</v>
      </c>
      <c r="C70" s="1">
        <v>51.5</v>
      </c>
      <c r="D70" s="1">
        <v>3.96224</v>
      </c>
      <c r="E70" s="1"/>
      <c r="J70" s="19"/>
      <c r="K70" s="19"/>
    </row>
    <row r="71" spans="1:11" x14ac:dyDescent="0.25">
      <c r="A71" s="1">
        <v>182</v>
      </c>
      <c r="B71" s="1">
        <v>28</v>
      </c>
      <c r="C71" s="1">
        <v>51.5</v>
      </c>
      <c r="D71" s="1"/>
      <c r="E71" s="1">
        <v>3.9621599999999999</v>
      </c>
      <c r="J71" s="19"/>
      <c r="K71" s="19"/>
    </row>
    <row r="72" spans="1:11" x14ac:dyDescent="0.25">
      <c r="A72" s="1">
        <v>190</v>
      </c>
      <c r="B72" s="1">
        <v>36</v>
      </c>
      <c r="C72" s="1">
        <v>51.5</v>
      </c>
      <c r="D72" s="1"/>
      <c r="E72" s="1">
        <v>3.9621200000000001</v>
      </c>
      <c r="J72" s="19"/>
      <c r="K72" s="19"/>
    </row>
    <row r="73" spans="1:11" x14ac:dyDescent="0.25">
      <c r="A73" s="1">
        <v>252</v>
      </c>
      <c r="B73" s="1">
        <v>92</v>
      </c>
      <c r="C73" s="1">
        <v>51.5</v>
      </c>
      <c r="D73" s="1"/>
      <c r="E73" s="1">
        <v>3.9621200000000001</v>
      </c>
      <c r="J73" s="19"/>
      <c r="K73" s="19"/>
    </row>
    <row r="74" spans="1:11" x14ac:dyDescent="0.25">
      <c r="A74" s="1">
        <v>237</v>
      </c>
      <c r="B74" s="1">
        <v>77</v>
      </c>
      <c r="C74" s="1">
        <v>61.5</v>
      </c>
      <c r="D74" s="1">
        <v>3.9623499999999998</v>
      </c>
      <c r="E74" s="1"/>
      <c r="J74" s="19"/>
      <c r="K74" s="19"/>
    </row>
    <row r="75" spans="1:11" x14ac:dyDescent="0.25">
      <c r="A75" s="1">
        <v>199</v>
      </c>
      <c r="B75" s="1">
        <v>45</v>
      </c>
      <c r="C75" s="1">
        <v>61.5</v>
      </c>
      <c r="D75" s="1">
        <v>3.9623699999999999</v>
      </c>
      <c r="E75" s="1"/>
      <c r="J75" s="19"/>
      <c r="K75" s="19"/>
    </row>
    <row r="76" spans="1:11" x14ac:dyDescent="0.25">
      <c r="A76" s="1">
        <v>191</v>
      </c>
      <c r="B76" s="1">
        <v>37</v>
      </c>
      <c r="C76" s="1">
        <v>61.5</v>
      </c>
      <c r="D76" s="1">
        <v>3.96238</v>
      </c>
      <c r="E76" s="1"/>
      <c r="J76" s="19"/>
      <c r="K76" s="19"/>
    </row>
    <row r="77" spans="1:11" x14ac:dyDescent="0.25">
      <c r="A77" s="1">
        <v>198</v>
      </c>
      <c r="B77" s="1">
        <v>44</v>
      </c>
      <c r="C77" s="1">
        <v>61.5</v>
      </c>
      <c r="D77" s="1"/>
      <c r="E77" s="1">
        <v>3.9622299999999999</v>
      </c>
      <c r="J77" s="19"/>
      <c r="K77" s="19"/>
    </row>
    <row r="78" spans="1:11" x14ac:dyDescent="0.25">
      <c r="A78" s="1">
        <v>236</v>
      </c>
      <c r="B78" s="1">
        <v>76</v>
      </c>
      <c r="C78" s="1">
        <v>61.5</v>
      </c>
      <c r="D78" s="1"/>
      <c r="E78" s="1">
        <v>3.96225</v>
      </c>
      <c r="J78" s="19"/>
      <c r="K78" s="19"/>
    </row>
    <row r="79" spans="1:11" x14ac:dyDescent="0.25">
      <c r="A79" s="1">
        <v>244</v>
      </c>
      <c r="B79" s="1">
        <v>84</v>
      </c>
      <c r="C79" s="1">
        <v>61.5</v>
      </c>
      <c r="D79" s="1"/>
      <c r="E79" s="1">
        <v>3.9622700000000002</v>
      </c>
      <c r="J79" s="19"/>
      <c r="K79" s="19"/>
    </row>
    <row r="80" spans="1:11" x14ac:dyDescent="0.25">
      <c r="A80" s="1">
        <v>200</v>
      </c>
      <c r="B80" s="1">
        <v>46</v>
      </c>
      <c r="C80" s="1">
        <v>71.5</v>
      </c>
      <c r="D80" s="1">
        <v>3.9625400000000002</v>
      </c>
      <c r="E80" s="1"/>
      <c r="J80" s="19"/>
      <c r="K80" s="19"/>
    </row>
    <row r="81" spans="1:11" x14ac:dyDescent="0.25">
      <c r="A81" s="1">
        <v>192</v>
      </c>
      <c r="B81" s="1">
        <v>38</v>
      </c>
      <c r="C81" s="1">
        <v>71.5</v>
      </c>
      <c r="D81" s="1">
        <v>3.9625699999999999</v>
      </c>
      <c r="E81" s="1"/>
      <c r="J81" s="19"/>
      <c r="K81" s="19"/>
    </row>
    <row r="82" spans="1:11" x14ac:dyDescent="0.25">
      <c r="A82" s="1">
        <v>238</v>
      </c>
      <c r="B82" s="1">
        <v>78</v>
      </c>
      <c r="C82" s="1">
        <v>71.5</v>
      </c>
      <c r="D82" s="1">
        <v>3.9626399999999999</v>
      </c>
      <c r="E82" s="1"/>
      <c r="J82" s="19"/>
      <c r="K82" s="19"/>
    </row>
    <row r="83" spans="1:11" x14ac:dyDescent="0.25">
      <c r="A83" s="1">
        <v>197</v>
      </c>
      <c r="B83" s="1">
        <v>43</v>
      </c>
      <c r="C83" s="1">
        <v>71.5</v>
      </c>
      <c r="D83" s="1"/>
      <c r="E83" s="1">
        <v>3.9624199999999998</v>
      </c>
      <c r="J83" s="19"/>
      <c r="K83" s="19"/>
    </row>
    <row r="84" spans="1:11" x14ac:dyDescent="0.25">
      <c r="A84" s="1">
        <v>235</v>
      </c>
      <c r="B84" s="1">
        <v>75</v>
      </c>
      <c r="C84" s="1">
        <v>71.5</v>
      </c>
      <c r="D84" s="1"/>
      <c r="E84" s="1">
        <v>3.9624600000000001</v>
      </c>
      <c r="J84" s="19"/>
      <c r="K84" s="19"/>
    </row>
    <row r="85" spans="1:11" x14ac:dyDescent="0.25">
      <c r="A85" s="1">
        <v>243</v>
      </c>
      <c r="B85" s="1">
        <v>83</v>
      </c>
      <c r="C85" s="1">
        <v>71.5</v>
      </c>
      <c r="D85" s="1"/>
      <c r="E85" s="1">
        <v>3.96245</v>
      </c>
      <c r="J85" s="19"/>
      <c r="K85" s="19"/>
    </row>
    <row r="86" spans="1:11" x14ac:dyDescent="0.25">
      <c r="A86" s="1">
        <v>193</v>
      </c>
      <c r="B86" s="1">
        <v>39</v>
      </c>
      <c r="C86" s="1">
        <v>81.5</v>
      </c>
      <c r="D86" s="1">
        <v>3.9628299999999999</v>
      </c>
      <c r="E86" s="1"/>
      <c r="J86" s="19"/>
      <c r="K86" s="19"/>
    </row>
    <row r="87" spans="1:11" x14ac:dyDescent="0.25">
      <c r="A87" s="1">
        <v>201</v>
      </c>
      <c r="B87" s="1">
        <v>47</v>
      </c>
      <c r="C87" s="1">
        <v>81.5</v>
      </c>
      <c r="D87" s="1">
        <v>3.9628299999999999</v>
      </c>
      <c r="E87" s="1"/>
      <c r="J87" s="19"/>
      <c r="K87" s="19"/>
    </row>
    <row r="88" spans="1:11" x14ac:dyDescent="0.25">
      <c r="A88" s="1">
        <v>239</v>
      </c>
      <c r="B88" s="1">
        <v>79</v>
      </c>
      <c r="C88" s="1">
        <v>81.5</v>
      </c>
      <c r="D88" s="1">
        <v>3.9629099999999999</v>
      </c>
      <c r="E88" s="1"/>
      <c r="J88" s="19"/>
      <c r="K88" s="19"/>
    </row>
    <row r="89" spans="1:11" x14ac:dyDescent="0.25">
      <c r="A89" s="1">
        <v>196</v>
      </c>
      <c r="B89" s="1">
        <v>42</v>
      </c>
      <c r="C89" s="1">
        <v>81.5</v>
      </c>
      <c r="D89" s="1"/>
      <c r="E89" s="1">
        <v>3.9626700000000001</v>
      </c>
      <c r="J89" s="19"/>
      <c r="K89" s="19"/>
    </row>
    <row r="90" spans="1:11" x14ac:dyDescent="0.25">
      <c r="A90" s="1">
        <v>234</v>
      </c>
      <c r="B90" s="1">
        <v>74</v>
      </c>
      <c r="C90" s="1">
        <v>81.5</v>
      </c>
      <c r="D90" s="1"/>
      <c r="E90" s="1">
        <v>3.9627300000000001</v>
      </c>
      <c r="J90" s="19"/>
      <c r="K90" s="19"/>
    </row>
    <row r="91" spans="1:11" x14ac:dyDescent="0.25">
      <c r="A91" s="1">
        <v>242</v>
      </c>
      <c r="B91" s="1">
        <v>82</v>
      </c>
      <c r="C91" s="1">
        <v>81.5</v>
      </c>
      <c r="D91" s="1"/>
      <c r="E91" s="1">
        <v>3.9627400000000002</v>
      </c>
      <c r="J91" s="19"/>
      <c r="K91" s="19"/>
    </row>
    <row r="92" spans="1:11" x14ac:dyDescent="0.25">
      <c r="A92" s="1">
        <v>194</v>
      </c>
      <c r="B92" s="1">
        <v>40</v>
      </c>
      <c r="C92" s="1">
        <v>91.5</v>
      </c>
      <c r="D92" s="1">
        <v>3.96312</v>
      </c>
      <c r="E92" s="1"/>
      <c r="J92" s="19"/>
      <c r="K92" s="19"/>
    </row>
    <row r="93" spans="1:11" x14ac:dyDescent="0.25">
      <c r="A93" s="1">
        <v>202</v>
      </c>
      <c r="B93" s="1">
        <v>48</v>
      </c>
      <c r="C93" s="1">
        <v>91.5</v>
      </c>
      <c r="D93" s="1">
        <v>3.96312</v>
      </c>
      <c r="E93" s="1"/>
      <c r="J93" s="19"/>
      <c r="K93" s="19"/>
    </row>
    <row r="94" spans="1:11" x14ac:dyDescent="0.25">
      <c r="A94" s="1">
        <v>240</v>
      </c>
      <c r="B94" s="1">
        <v>80</v>
      </c>
      <c r="C94" s="1">
        <v>91.5</v>
      </c>
      <c r="D94" s="1">
        <v>3.9631599999999998</v>
      </c>
      <c r="E94" s="1"/>
      <c r="J94" s="19"/>
      <c r="K94" s="19"/>
    </row>
    <row r="95" spans="1:11" x14ac:dyDescent="0.25">
      <c r="A95" s="1">
        <v>195</v>
      </c>
      <c r="B95" s="1">
        <v>41</v>
      </c>
      <c r="C95" s="1">
        <v>91.5</v>
      </c>
      <c r="D95" s="1"/>
      <c r="E95" s="1">
        <v>3.9630000000000001</v>
      </c>
      <c r="J95" s="19"/>
      <c r="K95" s="19"/>
    </row>
    <row r="96" spans="1:11" x14ac:dyDescent="0.25">
      <c r="A96" s="1">
        <v>233</v>
      </c>
      <c r="B96" s="1">
        <v>73</v>
      </c>
      <c r="C96" s="1">
        <v>91.5</v>
      </c>
      <c r="D96" s="1"/>
      <c r="E96" s="1">
        <v>3.9630800000000002</v>
      </c>
      <c r="J96" s="19"/>
      <c r="K96" s="19"/>
    </row>
    <row r="97" spans="1:11" x14ac:dyDescent="0.25">
      <c r="A97" s="1">
        <v>241</v>
      </c>
      <c r="B97" s="1">
        <v>81</v>
      </c>
      <c r="C97" s="1">
        <v>91.5</v>
      </c>
      <c r="D97" s="1"/>
      <c r="E97" s="1">
        <v>3.9630399999999999</v>
      </c>
      <c r="J97" s="19"/>
      <c r="K97" s="19"/>
    </row>
    <row r="98" spans="1:11" x14ac:dyDescent="0.25">
      <c r="A98" s="1">
        <v>212</v>
      </c>
      <c r="B98" s="1">
        <v>56</v>
      </c>
      <c r="C98" s="1">
        <v>106.5</v>
      </c>
      <c r="D98" s="1">
        <v>3.96347</v>
      </c>
      <c r="E98" s="1"/>
      <c r="J98" s="19"/>
      <c r="K98" s="19"/>
    </row>
    <row r="99" spans="1:11" x14ac:dyDescent="0.25">
      <c r="A99" s="1">
        <v>222</v>
      </c>
      <c r="B99" s="1">
        <v>64</v>
      </c>
      <c r="C99" s="1">
        <v>106.5</v>
      </c>
      <c r="D99" s="1">
        <v>3.9634800000000001</v>
      </c>
      <c r="E99" s="1"/>
      <c r="J99" s="19"/>
      <c r="K99" s="19"/>
    </row>
    <row r="100" spans="1:11" x14ac:dyDescent="0.25">
      <c r="A100" s="1">
        <v>232</v>
      </c>
      <c r="B100" s="1">
        <v>72</v>
      </c>
      <c r="C100" s="1">
        <v>106.5</v>
      </c>
      <c r="D100" s="1">
        <v>3.9634800000000001</v>
      </c>
      <c r="E100" s="1"/>
      <c r="J100" s="19"/>
      <c r="K100" s="19"/>
    </row>
    <row r="101" spans="1:11" x14ac:dyDescent="0.25">
      <c r="A101" s="1">
        <v>203</v>
      </c>
      <c r="B101" s="1">
        <v>49</v>
      </c>
      <c r="C101" s="1">
        <v>106.5</v>
      </c>
      <c r="D101" s="1"/>
      <c r="E101" s="1">
        <v>3.9632900000000002</v>
      </c>
      <c r="J101" s="19"/>
      <c r="K101" s="19"/>
    </row>
    <row r="102" spans="1:11" x14ac:dyDescent="0.25">
      <c r="A102" s="1">
        <v>213</v>
      </c>
      <c r="B102" s="1">
        <v>57</v>
      </c>
      <c r="C102" s="1">
        <v>106.5</v>
      </c>
      <c r="D102" s="1"/>
      <c r="E102" s="1">
        <v>3.9632900000000002</v>
      </c>
      <c r="J102" s="19"/>
      <c r="K102" s="19"/>
    </row>
    <row r="103" spans="1:11" x14ac:dyDescent="0.25">
      <c r="A103" s="1">
        <v>223</v>
      </c>
      <c r="B103" s="1">
        <v>65</v>
      </c>
      <c r="C103" s="1">
        <v>106.5</v>
      </c>
      <c r="D103" s="1"/>
      <c r="E103" s="1">
        <v>3.9632700000000001</v>
      </c>
      <c r="J103" s="19"/>
      <c r="K103" s="19"/>
    </row>
    <row r="104" spans="1:11" x14ac:dyDescent="0.25">
      <c r="A104" s="1">
        <v>211</v>
      </c>
      <c r="B104" s="1">
        <v>55</v>
      </c>
      <c r="C104" s="1">
        <v>108.5</v>
      </c>
      <c r="D104" s="1">
        <v>3.9634499999999999</v>
      </c>
      <c r="E104" s="1"/>
      <c r="J104" s="19"/>
      <c r="K104" s="19"/>
    </row>
    <row r="105" spans="1:11" x14ac:dyDescent="0.25">
      <c r="A105" s="1">
        <v>221</v>
      </c>
      <c r="B105" s="1">
        <v>63</v>
      </c>
      <c r="C105" s="1">
        <v>108.5</v>
      </c>
      <c r="D105" s="1">
        <v>3.9634499999999999</v>
      </c>
      <c r="E105" s="1"/>
      <c r="J105" s="19"/>
      <c r="K105" s="19"/>
    </row>
    <row r="106" spans="1:11" x14ac:dyDescent="0.25">
      <c r="A106" s="1">
        <v>231</v>
      </c>
      <c r="B106" s="1">
        <v>71</v>
      </c>
      <c r="C106" s="1">
        <v>108.5</v>
      </c>
      <c r="D106" s="1">
        <v>3.96347</v>
      </c>
      <c r="E106" s="1"/>
      <c r="J106" s="19"/>
      <c r="K106" s="19"/>
    </row>
    <row r="107" spans="1:11" x14ac:dyDescent="0.25">
      <c r="A107" s="1">
        <v>204</v>
      </c>
      <c r="B107" s="1">
        <v>50</v>
      </c>
      <c r="C107" s="1">
        <v>108.5</v>
      </c>
      <c r="D107" s="1"/>
      <c r="E107" s="1">
        <v>3.9632999999999998</v>
      </c>
      <c r="J107" s="19"/>
      <c r="K107" s="19"/>
    </row>
    <row r="108" spans="1:11" x14ac:dyDescent="0.25">
      <c r="A108" s="1">
        <v>214</v>
      </c>
      <c r="B108" s="1">
        <v>58</v>
      </c>
      <c r="C108" s="1">
        <v>108.5</v>
      </c>
      <c r="D108" s="1"/>
      <c r="E108" s="1">
        <v>3.9632999999999998</v>
      </c>
      <c r="J108" s="19"/>
      <c r="K108" s="19"/>
    </row>
    <row r="109" spans="1:11" x14ac:dyDescent="0.25">
      <c r="A109" s="1">
        <v>224</v>
      </c>
      <c r="B109" s="1">
        <v>66</v>
      </c>
      <c r="C109" s="1">
        <v>108.5</v>
      </c>
      <c r="D109" s="1"/>
      <c r="E109" s="1">
        <v>3.9633099999999999</v>
      </c>
      <c r="J109" s="19"/>
      <c r="K109" s="19"/>
    </row>
    <row r="110" spans="1:11" x14ac:dyDescent="0.25">
      <c r="A110" s="1">
        <v>210</v>
      </c>
      <c r="B110" s="1">
        <v>54</v>
      </c>
      <c r="C110" s="1">
        <v>110.5</v>
      </c>
      <c r="D110" s="1">
        <v>3.9635500000000001</v>
      </c>
      <c r="E110" s="1"/>
      <c r="J110" s="19"/>
      <c r="K110" s="19"/>
    </row>
    <row r="111" spans="1:11" x14ac:dyDescent="0.25">
      <c r="A111" s="1">
        <v>220</v>
      </c>
      <c r="B111" s="1">
        <v>62</v>
      </c>
      <c r="C111" s="1">
        <v>110.5</v>
      </c>
      <c r="D111" s="1">
        <v>3.9635699999999998</v>
      </c>
      <c r="E111" s="1"/>
      <c r="J111" s="19"/>
      <c r="K111" s="19"/>
    </row>
    <row r="112" spans="1:11" x14ac:dyDescent="0.25">
      <c r="A112" s="1">
        <v>230</v>
      </c>
      <c r="B112" s="1">
        <v>70</v>
      </c>
      <c r="C112" s="1">
        <v>110.5</v>
      </c>
      <c r="D112" s="1">
        <v>3.9635799999999999</v>
      </c>
      <c r="E112" s="1"/>
      <c r="J112" s="19"/>
      <c r="K112" s="19"/>
    </row>
    <row r="113" spans="1:11" x14ac:dyDescent="0.25">
      <c r="A113" s="1">
        <v>205</v>
      </c>
      <c r="B113" s="1">
        <v>51</v>
      </c>
      <c r="C113" s="1">
        <v>110.5</v>
      </c>
      <c r="D113" s="1"/>
      <c r="E113" s="1">
        <v>3.9633500000000002</v>
      </c>
      <c r="J113" s="19"/>
      <c r="K113" s="19"/>
    </row>
    <row r="114" spans="1:11" x14ac:dyDescent="0.25">
      <c r="A114" s="1">
        <v>215</v>
      </c>
      <c r="B114" s="1">
        <v>59</v>
      </c>
      <c r="C114" s="1">
        <v>110.5</v>
      </c>
      <c r="D114" s="1"/>
      <c r="E114" s="1">
        <v>3.9633500000000002</v>
      </c>
      <c r="J114" s="19"/>
      <c r="K114" s="19"/>
    </row>
    <row r="115" spans="1:11" x14ac:dyDescent="0.25">
      <c r="A115" s="1">
        <v>225</v>
      </c>
      <c r="B115" s="1">
        <v>67</v>
      </c>
      <c r="C115" s="1">
        <v>110.5</v>
      </c>
      <c r="D115" s="1"/>
      <c r="E115" s="1">
        <v>3.9633699999999998</v>
      </c>
      <c r="J115" s="19"/>
      <c r="K115" s="19"/>
    </row>
    <row r="116" spans="1:11" x14ac:dyDescent="0.25">
      <c r="A116" s="1">
        <v>209</v>
      </c>
      <c r="B116" s="1">
        <v>53</v>
      </c>
      <c r="C116" s="1">
        <v>112.5</v>
      </c>
      <c r="D116" s="1">
        <v>3.9636300000000002</v>
      </c>
      <c r="E116" s="1"/>
      <c r="J116" s="19"/>
      <c r="K116" s="19"/>
    </row>
    <row r="117" spans="1:11" x14ac:dyDescent="0.25">
      <c r="A117" s="1">
        <v>219</v>
      </c>
      <c r="B117" s="1">
        <v>61</v>
      </c>
      <c r="C117" s="1">
        <v>112.5</v>
      </c>
      <c r="D117" s="1">
        <v>3.96367</v>
      </c>
      <c r="E117" s="1"/>
      <c r="J117" s="19"/>
      <c r="K117" s="19"/>
    </row>
    <row r="118" spans="1:11" x14ac:dyDescent="0.25">
      <c r="A118" s="1">
        <v>229</v>
      </c>
      <c r="B118" s="1">
        <v>69</v>
      </c>
      <c r="C118" s="1">
        <v>112.5</v>
      </c>
      <c r="D118" s="1">
        <v>3.9637099999999998</v>
      </c>
      <c r="E118" s="1"/>
      <c r="J118" s="19"/>
      <c r="K118" s="19"/>
    </row>
    <row r="119" spans="1:11" x14ac:dyDescent="0.25">
      <c r="A119" s="1">
        <v>206</v>
      </c>
      <c r="B119" s="1">
        <v>52</v>
      </c>
      <c r="C119" s="1">
        <v>112.5</v>
      </c>
      <c r="D119" s="1"/>
      <c r="E119" s="1">
        <v>3.9633500000000002</v>
      </c>
      <c r="J119" s="19"/>
      <c r="K119" s="19"/>
    </row>
    <row r="120" spans="1:11" x14ac:dyDescent="0.25">
      <c r="A120" s="1">
        <v>216</v>
      </c>
      <c r="B120" s="1">
        <v>60</v>
      </c>
      <c r="C120" s="1">
        <v>112.5</v>
      </c>
      <c r="D120" s="1"/>
      <c r="E120" s="1">
        <v>3.9633400000000001</v>
      </c>
      <c r="J120" s="19"/>
      <c r="K120" s="19"/>
    </row>
    <row r="121" spans="1:11" x14ac:dyDescent="0.25">
      <c r="A121" s="1">
        <v>226</v>
      </c>
      <c r="B121" s="1">
        <v>68</v>
      </c>
      <c r="C121" s="1">
        <v>112.5</v>
      </c>
      <c r="D121" s="1"/>
      <c r="E121" s="1">
        <v>3.96333</v>
      </c>
      <c r="J121" s="19"/>
      <c r="K121" s="19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21"/>
  <sheetViews>
    <sheetView workbookViewId="0">
      <selection activeCell="O8" sqref="O8"/>
    </sheetView>
  </sheetViews>
  <sheetFormatPr defaultRowHeight="15" x14ac:dyDescent="0.25"/>
  <cols>
    <col min="4" max="4" width="11.7109375" bestFit="1" customWidth="1"/>
    <col min="5" max="5" width="12.85546875" bestFit="1" customWidth="1"/>
    <col min="6" max="6" width="13.7109375" bestFit="1" customWidth="1"/>
    <col min="7" max="7" width="12.7109375" bestFit="1" customWidth="1"/>
    <col min="8" max="12" width="11.140625" customWidth="1"/>
    <col min="13" max="14" width="16.5703125" customWidth="1"/>
    <col min="15" max="15" width="19.5703125" customWidth="1"/>
    <col min="16" max="47" width="16.5703125" customWidth="1"/>
  </cols>
  <sheetData>
    <row r="1" spans="1:53" ht="60" customHeight="1" thickTop="1" thickBot="1" x14ac:dyDescent="0.3">
      <c r="A1" t="s">
        <v>0</v>
      </c>
      <c r="B1" t="s">
        <v>5</v>
      </c>
      <c r="C1" t="s">
        <v>1</v>
      </c>
      <c r="D1" t="s">
        <v>3</v>
      </c>
      <c r="E1" t="s">
        <v>4</v>
      </c>
      <c r="F1" s="50" t="s">
        <v>6</v>
      </c>
      <c r="G1" s="51" t="s">
        <v>7</v>
      </c>
      <c r="H1" s="52" t="s">
        <v>22</v>
      </c>
      <c r="I1" s="52" t="s">
        <v>74</v>
      </c>
      <c r="J1" s="52" t="s">
        <v>75</v>
      </c>
      <c r="K1" s="52"/>
      <c r="L1" s="52" t="s">
        <v>76</v>
      </c>
      <c r="M1" s="53" t="s">
        <v>41</v>
      </c>
      <c r="N1" s="50" t="s">
        <v>10</v>
      </c>
      <c r="O1" s="51"/>
      <c r="P1" s="51" t="s">
        <v>70</v>
      </c>
      <c r="Q1" s="51"/>
      <c r="R1" s="51"/>
      <c r="S1" s="51" t="s">
        <v>72</v>
      </c>
      <c r="T1" s="51"/>
      <c r="U1" s="51"/>
      <c r="V1" s="51" t="s">
        <v>42</v>
      </c>
      <c r="W1" s="51"/>
      <c r="X1" s="51"/>
      <c r="Y1" s="51" t="s">
        <v>78</v>
      </c>
      <c r="Z1" s="51" t="s">
        <v>77</v>
      </c>
      <c r="AA1" s="51" t="s">
        <v>25</v>
      </c>
      <c r="AB1" s="51" t="s">
        <v>30</v>
      </c>
      <c r="AC1" s="51" t="s">
        <v>31</v>
      </c>
      <c r="AD1" s="51" t="s">
        <v>32</v>
      </c>
      <c r="AE1" s="51" t="s">
        <v>33</v>
      </c>
      <c r="AF1" s="50" t="s">
        <v>11</v>
      </c>
      <c r="AG1" s="51"/>
      <c r="AH1" s="51" t="s">
        <v>71</v>
      </c>
      <c r="AI1" s="51"/>
      <c r="AJ1" s="51"/>
      <c r="AK1" s="51" t="s">
        <v>73</v>
      </c>
      <c r="AL1" s="51"/>
      <c r="AM1" s="51"/>
      <c r="AN1" s="51" t="s">
        <v>43</v>
      </c>
      <c r="AO1" s="51"/>
      <c r="AP1" s="51"/>
      <c r="AQ1" s="51" t="s">
        <v>77</v>
      </c>
      <c r="AR1" s="51" t="s">
        <v>78</v>
      </c>
      <c r="AS1" s="51" t="s">
        <v>34</v>
      </c>
      <c r="AT1" s="51" t="s">
        <v>35</v>
      </c>
      <c r="AU1" s="51" t="s">
        <v>31</v>
      </c>
      <c r="AV1" s="51" t="s">
        <v>32</v>
      </c>
      <c r="AW1" s="53" t="s">
        <v>33</v>
      </c>
    </row>
    <row r="2" spans="1:53" ht="15.75" thickTop="1" x14ac:dyDescent="0.25">
      <c r="A2" s="1">
        <v>155</v>
      </c>
      <c r="B2" s="1">
        <v>5</v>
      </c>
      <c r="C2" s="1">
        <v>2</v>
      </c>
      <c r="D2" s="1">
        <v>3.9620899999999999</v>
      </c>
      <c r="E2" s="1"/>
      <c r="F2" s="6">
        <f>C2</f>
        <v>2</v>
      </c>
      <c r="G2" s="14">
        <f t="shared" ref="G2:G13" si="0">IF(F2&lt;$AX$4,$AY$3+F2/$AX$4*($AY$4-$AY$3),$AY$4-($AY$5-$AY$4)+F2/$AX$5*2*($AY$5-$AY$4))</f>
        <v>790.69868995633192</v>
      </c>
      <c r="H2" s="46">
        <v>3</v>
      </c>
      <c r="I2" s="46">
        <f t="shared" ref="I2:I17" si="1">(N2+AF2)/2</f>
        <v>3.9619400000000002</v>
      </c>
      <c r="J2" s="19">
        <f t="shared" ref="J2:J17" si="2">(S2+AK2)/2</f>
        <v>0.40036069630234461</v>
      </c>
      <c r="K2" s="19">
        <f t="shared" ref="K2:K17" si="3">(T2+AL2)/2</f>
        <v>0.39972127905653249</v>
      </c>
      <c r="L2" s="19">
        <f>J2*$H2</f>
        <v>1.2010820889070337</v>
      </c>
      <c r="M2" s="48">
        <v>0.36624919293087499</v>
      </c>
      <c r="N2" s="18">
        <f>AVERAGE(D2:D7)</f>
        <v>3.9621366666666664</v>
      </c>
      <c r="O2" s="19">
        <f>_xlfn.STDEV.S(D2:D7)/SQRT(6)</f>
        <v>1.4529663145139073E-5</v>
      </c>
      <c r="P2" s="19">
        <f>(N2-$AY$8-$AY$9*($G2+273.15))/$AY$10</f>
        <v>0.40289082195095105</v>
      </c>
      <c r="Q2" s="19">
        <f>(N2+2.57*O2-$AY$8-$AY$9*($G2+273.15))/$AY$10</f>
        <v>0.4033712186354087</v>
      </c>
      <c r="R2" s="19">
        <f>(N2-2.57*O2-$AY$8-$AY$9*($G2+273.15))/$AY$10</f>
        <v>0.40241042526649334</v>
      </c>
      <c r="S2" s="19">
        <f t="shared" ref="S2:S17" si="4">(P2-AVERAGE(P2,AH2))*3.7*2.2/1.4+AVERAGE(P2,AH2)</f>
        <v>0.41507156971638492</v>
      </c>
      <c r="T2" s="19">
        <f t="shared" ref="T2:T17" si="5">(Q2-AVERAGE(Q2,AI2))*3.7*2.2/1.4+AVERAGE(Q2,AI2)</f>
        <v>0.42094307060799768</v>
      </c>
      <c r="U2" s="19">
        <f t="shared" ref="U2:U17" si="6">(R2-AVERAGE(R2,AJ2))*3.7*2.2/1.4+AVERAGE(R2,AJ2)</f>
        <v>0.40920006882477183</v>
      </c>
      <c r="V2" s="19">
        <f>$M2-S2</f>
        <v>-4.8822376785509936E-2</v>
      </c>
      <c r="W2" s="19">
        <f>$M2-T2</f>
        <v>-5.4693877677122693E-2</v>
      </c>
      <c r="X2" s="19">
        <f>$M2-U2</f>
        <v>-4.2950875893896845E-2</v>
      </c>
      <c r="Y2" s="19">
        <f>V2-W2</f>
        <v>5.8715008916127576E-3</v>
      </c>
      <c r="Z2" s="19">
        <f>X2-V2</f>
        <v>5.8715008916130906E-3</v>
      </c>
      <c r="AA2" s="19">
        <f t="shared" ref="AA2:AA17" si="7">S2*$H2</f>
        <v>1.2452147091491548</v>
      </c>
      <c r="AB2" s="28">
        <v>8.8125538472674991E-22</v>
      </c>
      <c r="AC2" s="28">
        <f t="shared" ref="AC2:AC17" si="8">AB2*$H2</f>
        <v>2.6437661541802496E-21</v>
      </c>
      <c r="AD2" s="32">
        <f t="shared" ref="AD2:AD17" si="9">LOG(AB2)</f>
        <v>-21.054898216326819</v>
      </c>
      <c r="AE2" s="34">
        <f>AD2*$H2</f>
        <v>-63.164694648980458</v>
      </c>
      <c r="AF2" s="18">
        <f>AVERAGE(E8:E13)</f>
        <v>3.9617433333333341</v>
      </c>
      <c r="AG2" s="19">
        <f>_xlfn.STDEV.S(E8:E13)/SQRT(6)</f>
        <v>5.3208186504642103E-5</v>
      </c>
      <c r="AH2" s="19">
        <f t="shared" ref="AH2:AH17" si="10">(AF2-$AY$8-$AY$9*($G2+273.15))/$AY$10</f>
        <v>0.39783057065373817</v>
      </c>
      <c r="AI2" s="19">
        <f>(AF2-2.57*AG2-$AY$8-$AY$9*($G2+273.15))/$AY$10</f>
        <v>0.39607133947765655</v>
      </c>
      <c r="AJ2" s="19">
        <f>(AF2+2.57*AG2-$AY$8-$AY$9*($G2+273.15))/$AY$10</f>
        <v>0.39958980182981974</v>
      </c>
      <c r="AK2" s="19">
        <f>(AH2-AVERAGE(P2,AH2))*3.7*2.2/1.4+AVERAGE(P2,AH2)</f>
        <v>0.38564982288830429</v>
      </c>
      <c r="AL2" s="19">
        <f>(AI2-AVERAGE(Q2,AI2))*3.7*2.2/1.4+AVERAGE(Q2,AI2)</f>
        <v>0.37849948750506729</v>
      </c>
      <c r="AM2" s="19">
        <f>(AJ2-AVERAGE(R2,AJ2))*3.7*2.2/1.4+AVERAGE(R2,AJ2)</f>
        <v>0.39280015827154097</v>
      </c>
      <c r="AN2" s="19">
        <f>$M2-AK2</f>
        <v>-1.9400629957429305E-2</v>
      </c>
      <c r="AO2" s="19">
        <f>$M2-AL2</f>
        <v>-1.22502945741923E-2</v>
      </c>
      <c r="AP2" s="19">
        <f>$M2-AM2</f>
        <v>-2.6550965340665977E-2</v>
      </c>
      <c r="AQ2" s="19">
        <f>-$AN2+AO2</f>
        <v>7.1503353832370053E-3</v>
      </c>
      <c r="AR2" s="19">
        <f>$AN2-AP2</f>
        <v>7.1503353832366723E-3</v>
      </c>
      <c r="AS2" s="19">
        <f t="shared" ref="AS2:AS17" si="11">AK2*$H2</f>
        <v>1.1569494686649129</v>
      </c>
      <c r="AT2" s="28">
        <v>1.4321198610826686E-21</v>
      </c>
      <c r="AU2" s="28">
        <f>AT2*$H2</f>
        <v>4.2963595832480057E-21</v>
      </c>
      <c r="AV2" s="32">
        <f>LOG(AT2)</f>
        <v>-20.844020632287684</v>
      </c>
      <c r="AW2" s="34">
        <f>AV2*$H2</f>
        <v>-62.532061896863055</v>
      </c>
      <c r="AX2" t="s">
        <v>2</v>
      </c>
      <c r="AZ2" s="48"/>
    </row>
    <row r="3" spans="1:53" x14ac:dyDescent="0.25">
      <c r="A3" s="1">
        <v>165</v>
      </c>
      <c r="B3" s="1">
        <v>13</v>
      </c>
      <c r="C3" s="1">
        <v>2</v>
      </c>
      <c r="D3" s="1">
        <v>3.9621</v>
      </c>
      <c r="E3" s="1"/>
      <c r="F3" s="6">
        <f>C14</f>
        <v>4</v>
      </c>
      <c r="G3" s="14">
        <f t="shared" si="0"/>
        <v>791.39737991266372</v>
      </c>
      <c r="H3" s="46">
        <f>AVERAGE(F3:F4)-AVERAGE(F2:F3)</f>
        <v>2</v>
      </c>
      <c r="I3" s="46">
        <f t="shared" si="1"/>
        <v>3.9619249999999999</v>
      </c>
      <c r="J3" s="19">
        <f t="shared" si="2"/>
        <v>0.39978057824729091</v>
      </c>
      <c r="K3" s="19">
        <f t="shared" si="3"/>
        <v>0.39975333193746149</v>
      </c>
      <c r="L3" s="19">
        <f t="shared" ref="L3:L17" si="12">J3*$H3</f>
        <v>0.79956115649458182</v>
      </c>
      <c r="M3" s="48">
        <v>0.36749636875448299</v>
      </c>
      <c r="N3" s="18">
        <f>AVERAGE(D14:D19)</f>
        <v>3.9621133333333334</v>
      </c>
      <c r="O3" s="19">
        <f>_xlfn.STDEV.S(D14:D19)/SQRT(6)</f>
        <v>1.3333333333368873E-5</v>
      </c>
      <c r="P3" s="19">
        <f t="shared" ref="P3:P17" si="13">(N3-$AY$8-$AY$9*($G3+273.15))/$AY$10</f>
        <v>0.40220349518197823</v>
      </c>
      <c r="Q3" s="19">
        <f t="shared" ref="Q3:Q17" si="14">(N3+2.57*O3-$AY$8-$AY$9*($G3+273.15))/$AY$10</f>
        <v>0.40264433741363703</v>
      </c>
      <c r="R3" s="19">
        <f t="shared" ref="R3:R17" si="15">(N3-2.57*O3-$AY$8-$AY$9*($G3+273.15))/$AY$10</f>
        <v>0.40176265295031943</v>
      </c>
      <c r="S3" s="19">
        <f t="shared" si="4"/>
        <v>0.41386810956754355</v>
      </c>
      <c r="T3" s="19">
        <f t="shared" si="5"/>
        <v>0.41656246377751155</v>
      </c>
      <c r="U3" s="19">
        <f t="shared" si="6"/>
        <v>0.41117375535757583</v>
      </c>
      <c r="V3" s="19">
        <f t="shared" ref="V3:V17" si="16">$M3-S3</f>
        <v>-4.6371740813060558E-2</v>
      </c>
      <c r="W3" s="19">
        <f t="shared" ref="W3:W17" si="17">$M3-T3</f>
        <v>-4.9066095023028555E-2</v>
      </c>
      <c r="X3" s="19">
        <f t="shared" ref="X3:X17" si="18">$M3-U3</f>
        <v>-4.3677386603092838E-2</v>
      </c>
      <c r="Y3" s="19">
        <f t="shared" ref="Y3:Y16" si="19">V3-W3</f>
        <v>2.6943542099679973E-3</v>
      </c>
      <c r="Z3" s="19">
        <f t="shared" ref="Z3:Z16" si="20">X3-V3</f>
        <v>2.6943542099677198E-3</v>
      </c>
      <c r="AA3" s="19">
        <f t="shared" si="7"/>
        <v>0.8277362191350871</v>
      </c>
      <c r="AB3" s="28">
        <v>9.4155832463872511E-22</v>
      </c>
      <c r="AC3" s="28">
        <f t="shared" si="8"/>
        <v>1.8831166492774502E-21</v>
      </c>
      <c r="AD3" s="32">
        <f t="shared" si="9"/>
        <v>-21.026152772530793</v>
      </c>
      <c r="AE3" s="32">
        <f t="shared" ref="AE3:AE17" si="21">AD3*$H3</f>
        <v>-42.052305545061586</v>
      </c>
      <c r="AF3" s="18">
        <f>AVERAGE(E20:E25)</f>
        <v>3.9617366666666669</v>
      </c>
      <c r="AG3" s="19">
        <f>_xlfn.STDEV.S(E20:E25)/SQRT(6)</f>
        <v>1.4981470036185215E-5</v>
      </c>
      <c r="AH3" s="19">
        <f t="shared" si="10"/>
        <v>0.39735766131260386</v>
      </c>
      <c r="AI3" s="19">
        <f t="shared" ref="AI3:AI17" si="22">(AF3-2.57*AG3-$AY$8-$AY$9*($G3+273.15))/$AY$10</f>
        <v>0.39686232646128566</v>
      </c>
      <c r="AJ3" s="19">
        <f t="shared" ref="AJ3:AJ17" si="23">(AF3+2.57*AG3-$AY$8-$AY$9*($G3+273.15))/$AY$10</f>
        <v>0.39785299616392211</v>
      </c>
      <c r="AK3" s="19">
        <f t="shared" ref="AK3:AK17" si="24">(AH3-AVERAGE(P3,AH3))*3.7*2.2/1.4+AVERAGE(P3,AH3)</f>
        <v>0.38569304692703826</v>
      </c>
      <c r="AL3" s="19">
        <f t="shared" ref="AL3:AL17" si="25">(AI3-AVERAGE(Q3,AI3))*3.7*2.2/1.4+AVERAGE(Q3,AI3)</f>
        <v>0.38294420009741142</v>
      </c>
      <c r="AM3" s="19">
        <f t="shared" ref="AM3:AM17" si="26">(AJ3-AVERAGE(R3,AJ3))*3.7*2.2/1.4+AVERAGE(R3,AJ3)</f>
        <v>0.38844189375666571</v>
      </c>
      <c r="AN3" s="19">
        <f t="shared" ref="AN3:AN17" si="27">$M3-AK3</f>
        <v>-1.819667817255527E-2</v>
      </c>
      <c r="AO3" s="19">
        <f t="shared" ref="AO3:AP17" si="28">$M3-AL3</f>
        <v>-1.5447831342928431E-2</v>
      </c>
      <c r="AP3" s="19">
        <f t="shared" si="28"/>
        <v>-2.0945525002182719E-2</v>
      </c>
      <c r="AQ3" s="19">
        <f t="shared" ref="AQ3:AQ17" si="29">-$AN3+AO3</f>
        <v>2.7488468296268387E-3</v>
      </c>
      <c r="AR3" s="19">
        <f t="shared" ref="AR3:AR17" si="30">$AN3-AP3</f>
        <v>2.7488468296274493E-3</v>
      </c>
      <c r="AS3" s="19">
        <f t="shared" si="11"/>
        <v>0.77138609385407653</v>
      </c>
      <c r="AT3" s="28">
        <v>1.5011113613385126E-21</v>
      </c>
      <c r="AU3" s="28">
        <f t="shared" ref="AU3:AU17" si="31">AT3*$H3</f>
        <v>3.0022227226770252E-21</v>
      </c>
      <c r="AV3" s="32">
        <f t="shared" ref="AV3:AV17" si="32">LOG(AT3)</f>
        <v>-20.823587088022673</v>
      </c>
      <c r="AW3" s="34">
        <f t="shared" ref="AW3:AW17" si="33">AV3*$H3</f>
        <v>-41.647174176045347</v>
      </c>
      <c r="AX3" s="4">
        <v>0</v>
      </c>
      <c r="AY3" s="5">
        <v>790</v>
      </c>
      <c r="AZ3" s="48"/>
    </row>
    <row r="4" spans="1:53" x14ac:dyDescent="0.25">
      <c r="A4" s="1">
        <v>175</v>
      </c>
      <c r="B4" s="1">
        <v>21</v>
      </c>
      <c r="C4" s="1">
        <v>2</v>
      </c>
      <c r="D4" s="1">
        <v>3.9621300000000002</v>
      </c>
      <c r="E4" s="1"/>
      <c r="F4" s="6">
        <f>C26</f>
        <v>6</v>
      </c>
      <c r="G4" s="14">
        <f t="shared" si="0"/>
        <v>792.09606986899564</v>
      </c>
      <c r="H4" s="46">
        <f t="shared" ref="H4:H16" si="34">AVERAGE(F4:F5)-AVERAGE(F3:F4)</f>
        <v>2</v>
      </c>
      <c r="I4" s="46">
        <f t="shared" si="1"/>
        <v>3.9618408333333335</v>
      </c>
      <c r="J4" s="19">
        <f t="shared" si="2"/>
        <v>0.39831062786666432</v>
      </c>
      <c r="K4" s="19">
        <f t="shared" si="3"/>
        <v>0.39838823496190756</v>
      </c>
      <c r="L4" s="19">
        <f t="shared" si="12"/>
        <v>0.79662125573332865</v>
      </c>
      <c r="M4" s="48">
        <v>0.36874637856124798</v>
      </c>
      <c r="N4" s="18">
        <f>AVERAGE(D26:D31)</f>
        <v>3.9620116666666667</v>
      </c>
      <c r="O4" s="19">
        <f>_xlfn.STDEV.S(D26:D31)/SQRT(6)</f>
        <v>1.4003967691745801E-5</v>
      </c>
      <c r="P4" s="19">
        <f t="shared" si="13"/>
        <v>0.4005084065021135</v>
      </c>
      <c r="Q4" s="19">
        <f t="shared" si="14"/>
        <v>0.40097142202981173</v>
      </c>
      <c r="R4" s="19">
        <f t="shared" si="15"/>
        <v>0.40004539097441527</v>
      </c>
      <c r="S4" s="19">
        <f t="shared" si="4"/>
        <v>0.41108914078991804</v>
      </c>
      <c r="T4" s="19">
        <f t="shared" si="5"/>
        <v>0.4134076226281504</v>
      </c>
      <c r="U4" s="19">
        <f t="shared" si="6"/>
        <v>0.40877065895168568</v>
      </c>
      <c r="V4" s="19">
        <f t="shared" si="16"/>
        <v>-4.2342762228670061E-2</v>
      </c>
      <c r="W4" s="19">
        <f t="shared" si="17"/>
        <v>-4.4661244066902417E-2</v>
      </c>
      <c r="X4" s="19">
        <f t="shared" si="18"/>
        <v>-4.0024280390437705E-2</v>
      </c>
      <c r="Y4" s="19">
        <f t="shared" si="19"/>
        <v>2.3184818382323558E-3</v>
      </c>
      <c r="Z4" s="19">
        <f t="shared" si="20"/>
        <v>2.3184818382323558E-3</v>
      </c>
      <c r="AA4" s="19">
        <f t="shared" si="7"/>
        <v>0.82217828157983608</v>
      </c>
      <c r="AB4" s="28">
        <v>1.0399707050665018E-21</v>
      </c>
      <c r="AC4" s="28">
        <f t="shared" si="8"/>
        <v>2.0799414101330035E-21</v>
      </c>
      <c r="AD4" s="32">
        <f t="shared" si="9"/>
        <v>-20.982978894169641</v>
      </c>
      <c r="AE4" s="32">
        <f t="shared" si="21"/>
        <v>-41.965957788339281</v>
      </c>
      <c r="AF4" s="18">
        <f>AVERAGE(E32:E37)</f>
        <v>3.9616699999999998</v>
      </c>
      <c r="AG4" s="19">
        <f>_xlfn.STDEV.S(E32:E37)/SQRT(6)</f>
        <v>9.3094933624782109E-6</v>
      </c>
      <c r="AH4" s="19">
        <f t="shared" si="10"/>
        <v>0.39611284923121542</v>
      </c>
      <c r="AI4" s="19">
        <f t="shared" si="22"/>
        <v>0.39580504789400339</v>
      </c>
      <c r="AJ4" s="19">
        <f t="shared" si="23"/>
        <v>0.39642065056842751</v>
      </c>
      <c r="AK4" s="19">
        <f t="shared" si="24"/>
        <v>0.38553211494341061</v>
      </c>
      <c r="AL4" s="19">
        <f t="shared" si="25"/>
        <v>0.38336884729566473</v>
      </c>
      <c r="AM4" s="19">
        <f t="shared" si="26"/>
        <v>0.38769538259115682</v>
      </c>
      <c r="AN4" s="19">
        <f t="shared" si="27"/>
        <v>-1.678573638216263E-2</v>
      </c>
      <c r="AO4" s="19">
        <f t="shared" si="28"/>
        <v>-1.4622468734416749E-2</v>
      </c>
      <c r="AP4" s="19">
        <f t="shared" si="28"/>
        <v>-1.8949004029908845E-2</v>
      </c>
      <c r="AQ4" s="19">
        <f t="shared" si="29"/>
        <v>2.1632676477458812E-3</v>
      </c>
      <c r="AR4" s="19">
        <f t="shared" si="30"/>
        <v>2.1632676477462143E-3</v>
      </c>
      <c r="AS4" s="19">
        <f t="shared" si="11"/>
        <v>0.77106422988682122</v>
      </c>
      <c r="AT4" s="28">
        <v>1.5929987261760369E-21</v>
      </c>
      <c r="AU4" s="28">
        <f t="shared" si="31"/>
        <v>3.1859974523520738E-21</v>
      </c>
      <c r="AV4" s="32">
        <f t="shared" si="32"/>
        <v>-20.79778457147755</v>
      </c>
      <c r="AW4" s="34">
        <f t="shared" si="33"/>
        <v>-41.5955691429551</v>
      </c>
      <c r="AX4" s="4">
        <f>114.5/2</f>
        <v>57.25</v>
      </c>
      <c r="AY4" s="5">
        <v>810</v>
      </c>
      <c r="AZ4" s="48"/>
    </row>
    <row r="5" spans="1:53" x14ac:dyDescent="0.25">
      <c r="A5" s="1">
        <v>263</v>
      </c>
      <c r="B5" s="1">
        <v>101</v>
      </c>
      <c r="C5" s="1">
        <v>2</v>
      </c>
      <c r="D5" s="1">
        <v>3.9621599999999999</v>
      </c>
      <c r="E5" s="1"/>
      <c r="F5" s="6">
        <f>C38</f>
        <v>8</v>
      </c>
      <c r="G5" s="14">
        <f t="shared" si="0"/>
        <v>792.79475982532756</v>
      </c>
      <c r="H5" s="46">
        <f t="shared" si="34"/>
        <v>7.75</v>
      </c>
      <c r="I5" s="46">
        <f t="shared" si="1"/>
        <v>3.961840833333333</v>
      </c>
      <c r="J5" s="19">
        <f t="shared" si="2"/>
        <v>0.397923485496673</v>
      </c>
      <c r="K5" s="19">
        <f t="shared" si="3"/>
        <v>0.39801715016990319</v>
      </c>
      <c r="L5" s="19">
        <f t="shared" si="12"/>
        <v>3.0839070125992158</v>
      </c>
      <c r="M5" s="48">
        <v>0.36998124722025699</v>
      </c>
      <c r="N5" s="18">
        <f>AVERAGE(D38:D43)</f>
        <v>3.9620116666666667</v>
      </c>
      <c r="O5" s="19">
        <f>_xlfn.STDEV.S(D38:D43)/SQRT(6)</f>
        <v>1.013793755046854E-5</v>
      </c>
      <c r="P5" s="19">
        <f t="shared" si="13"/>
        <v>0.4001212641321249</v>
      </c>
      <c r="Q5" s="19">
        <f t="shared" si="14"/>
        <v>0.40045645645818367</v>
      </c>
      <c r="R5" s="19">
        <f t="shared" si="15"/>
        <v>0.39978607180606618</v>
      </c>
      <c r="S5" s="19">
        <f t="shared" si="4"/>
        <v>0.41070199841994331</v>
      </c>
      <c r="T5" s="19">
        <f t="shared" si="5"/>
        <v>0.41219997387462054</v>
      </c>
      <c r="U5" s="19">
        <f t="shared" si="6"/>
        <v>0.40920402296526642</v>
      </c>
      <c r="V5" s="19">
        <f t="shared" si="16"/>
        <v>-4.0720751199686323E-2</v>
      </c>
      <c r="W5" s="19">
        <f t="shared" si="17"/>
        <v>-4.2218726654363548E-2</v>
      </c>
      <c r="X5" s="19">
        <f t="shared" si="18"/>
        <v>-3.9222775745009431E-2</v>
      </c>
      <c r="Y5" s="19">
        <f t="shared" si="19"/>
        <v>1.497975454677225E-3</v>
      </c>
      <c r="Z5" s="19">
        <f t="shared" si="20"/>
        <v>1.497975454676892E-3</v>
      </c>
      <c r="AA5" s="19">
        <f t="shared" si="7"/>
        <v>3.1829404877545606</v>
      </c>
      <c r="AB5" s="28">
        <v>1.0951018505648479E-21</v>
      </c>
      <c r="AC5" s="28">
        <f t="shared" si="8"/>
        <v>8.4870393418775717E-21</v>
      </c>
      <c r="AD5" s="32">
        <f t="shared" si="9"/>
        <v>-20.960545487142344</v>
      </c>
      <c r="AE5" s="32">
        <f t="shared" si="21"/>
        <v>-162.44422752535317</v>
      </c>
      <c r="AF5" s="18">
        <f>AVERAGE(E44:E49)</f>
        <v>3.9616699999999994</v>
      </c>
      <c r="AG5" s="19">
        <f>_xlfn.STDEV.S(E44:E49)/SQRT(6)</f>
        <v>4.4721359549626772E-6</v>
      </c>
      <c r="AH5" s="19">
        <f t="shared" si="10"/>
        <v>0.3957257068612211</v>
      </c>
      <c r="AI5" s="19">
        <f t="shared" si="22"/>
        <v>0.39557784388162243</v>
      </c>
      <c r="AJ5" s="19">
        <f t="shared" si="23"/>
        <v>0.39587356984081978</v>
      </c>
      <c r="AK5" s="19">
        <f t="shared" si="24"/>
        <v>0.38514497257340269</v>
      </c>
      <c r="AL5" s="19">
        <f t="shared" si="25"/>
        <v>0.38383432646518584</v>
      </c>
      <c r="AM5" s="19">
        <f t="shared" si="26"/>
        <v>0.38645561868161954</v>
      </c>
      <c r="AN5" s="19">
        <f t="shared" si="27"/>
        <v>-1.5163725353145696E-2</v>
      </c>
      <c r="AO5" s="19">
        <f t="shared" si="28"/>
        <v>-1.3853079244928845E-2</v>
      </c>
      <c r="AP5" s="19">
        <f t="shared" si="28"/>
        <v>-1.6474371461362547E-2</v>
      </c>
      <c r="AQ5" s="19">
        <f t="shared" si="29"/>
        <v>1.3106461082168508E-3</v>
      </c>
      <c r="AR5" s="19">
        <f t="shared" si="30"/>
        <v>1.3106461082168508E-3</v>
      </c>
      <c r="AS5" s="19">
        <f t="shared" si="11"/>
        <v>2.9848735374438706</v>
      </c>
      <c r="AT5" s="28">
        <v>1.6789561761307475E-21</v>
      </c>
      <c r="AU5" s="28">
        <f t="shared" si="31"/>
        <v>1.3011910365013294E-20</v>
      </c>
      <c r="AV5" s="32">
        <f t="shared" si="32"/>
        <v>-20.77496063960524</v>
      </c>
      <c r="AW5" s="34">
        <f t="shared" si="33"/>
        <v>-161.0059449569406</v>
      </c>
      <c r="AX5" s="4">
        <v>114.5</v>
      </c>
      <c r="AY5" s="5">
        <v>820</v>
      </c>
      <c r="AZ5" s="48"/>
    </row>
    <row r="6" spans="1:53" x14ac:dyDescent="0.25">
      <c r="A6" s="1">
        <v>273</v>
      </c>
      <c r="B6" s="1">
        <v>109</v>
      </c>
      <c r="C6" s="1">
        <v>2</v>
      </c>
      <c r="D6" s="1">
        <v>3.96217</v>
      </c>
      <c r="E6" s="1"/>
      <c r="F6" s="6">
        <f>C50</f>
        <v>21.5</v>
      </c>
      <c r="G6" s="14">
        <f t="shared" si="0"/>
        <v>797.51091703056773</v>
      </c>
      <c r="H6" s="46">
        <f t="shared" si="34"/>
        <v>11.75</v>
      </c>
      <c r="I6" s="46">
        <f t="shared" si="1"/>
        <v>3.9617783333333332</v>
      </c>
      <c r="J6" s="19">
        <f t="shared" si="2"/>
        <v>0.39450620914482259</v>
      </c>
      <c r="K6" s="19">
        <f t="shared" si="3"/>
        <v>0.39447354759495667</v>
      </c>
      <c r="L6" s="19">
        <f t="shared" si="12"/>
        <v>4.6354479574516656</v>
      </c>
      <c r="M6" s="48">
        <v>0.37849624873655502</v>
      </c>
      <c r="N6" s="18">
        <f>AVERAGE(D50:D55)</f>
        <v>3.9618766666666669</v>
      </c>
      <c r="O6" s="19">
        <f>_xlfn.STDEV.S(D50:D55)/SQRT(3)</f>
        <v>8.8191710367998724E-6</v>
      </c>
      <c r="P6" s="19">
        <f t="shared" si="13"/>
        <v>0.39577127196913153</v>
      </c>
      <c r="Q6" s="19">
        <f>(N6+4.3*O6-$AY$8-$AY$9*($G6+273.15))/$AY$10</f>
        <v>0.39625914583325195</v>
      </c>
      <c r="R6" s="19">
        <f>(N6-4.3*O6-$AY$8-$AY$9*($G6+273.15))/$AY$10</f>
        <v>0.39528339810501106</v>
      </c>
      <c r="S6" s="19">
        <f t="shared" si="4"/>
        <v>0.401861645851876</v>
      </c>
      <c r="T6" s="19">
        <f t="shared" si="5"/>
        <v>0.40485552592333063</v>
      </c>
      <c r="U6" s="19">
        <f t="shared" si="6"/>
        <v>0.39886776578042105</v>
      </c>
      <c r="V6" s="19">
        <f t="shared" si="16"/>
        <v>-2.3365397115320985E-2</v>
      </c>
      <c r="W6" s="19">
        <f t="shared" si="17"/>
        <v>-2.6359277186775609E-2</v>
      </c>
      <c r="X6" s="19">
        <f t="shared" si="18"/>
        <v>-2.0371517043866028E-2</v>
      </c>
      <c r="Y6" s="19">
        <f t="shared" si="19"/>
        <v>2.9938800714546243E-3</v>
      </c>
      <c r="Z6" s="19">
        <f t="shared" si="20"/>
        <v>2.9938800714549574E-3</v>
      </c>
      <c r="AA6" s="19">
        <f t="shared" si="7"/>
        <v>4.7218743387595428</v>
      </c>
      <c r="AB6" s="28">
        <v>1.7303628699538925E-21</v>
      </c>
      <c r="AC6" s="28">
        <f t="shared" si="8"/>
        <v>2.0331763721958236E-20</v>
      </c>
      <c r="AD6" s="32">
        <f t="shared" si="9"/>
        <v>-20.761862812539807</v>
      </c>
      <c r="AE6" s="32">
        <f t="shared" si="21"/>
        <v>-243.95188804734272</v>
      </c>
      <c r="AF6" s="18">
        <f>AVERAGE(E50:E55)</f>
        <v>3.9616799999999999</v>
      </c>
      <c r="AG6" s="19">
        <f>_xlfn.STDEV.S(E50:E55)/SQRT(3)</f>
        <v>1.0000000000065512E-5</v>
      </c>
      <c r="AH6" s="19">
        <f t="shared" si="10"/>
        <v>0.39324114632051366</v>
      </c>
      <c r="AI6" s="19">
        <f>(AF6-4.3*AG6-$AY$8-$AY$9*($G6+273.15))/$AY$10</f>
        <v>0.3926879493566614</v>
      </c>
      <c r="AJ6" s="19">
        <f>(AF6+4.3*AG6-$AY$8-$AY$9*($G6+273.15))/$AY$10</f>
        <v>0.39379434328436591</v>
      </c>
      <c r="AK6" s="19">
        <f t="shared" si="24"/>
        <v>0.38715077243776919</v>
      </c>
      <c r="AL6" s="19">
        <f t="shared" si="25"/>
        <v>0.38409156926658272</v>
      </c>
      <c r="AM6" s="19">
        <f t="shared" si="26"/>
        <v>0.39020997560895565</v>
      </c>
      <c r="AN6" s="19">
        <f t="shared" si="27"/>
        <v>-8.6545237012141674E-3</v>
      </c>
      <c r="AO6" s="19">
        <f t="shared" si="28"/>
        <v>-5.5953205300277031E-3</v>
      </c>
      <c r="AP6" s="19">
        <f t="shared" si="28"/>
        <v>-1.1713726872400632E-2</v>
      </c>
      <c r="AQ6" s="19">
        <f t="shared" si="29"/>
        <v>3.0592031711864642E-3</v>
      </c>
      <c r="AR6" s="19">
        <f t="shared" si="30"/>
        <v>3.0592031711864642E-3</v>
      </c>
      <c r="AS6" s="19">
        <f t="shared" si="11"/>
        <v>4.5490215761437875</v>
      </c>
      <c r="AT6" s="28">
        <v>2.2230041199515079E-21</v>
      </c>
      <c r="AU6" s="28">
        <f t="shared" si="31"/>
        <v>2.6120298409430216E-20</v>
      </c>
      <c r="AV6" s="32">
        <f t="shared" si="32"/>
        <v>-20.653059732410973</v>
      </c>
      <c r="AW6" s="34">
        <f t="shared" si="33"/>
        <v>-242.67345185582894</v>
      </c>
      <c r="AZ6" s="48"/>
    </row>
    <row r="7" spans="1:53" x14ac:dyDescent="0.25">
      <c r="A7" s="1">
        <v>283</v>
      </c>
      <c r="B7" s="1">
        <v>117</v>
      </c>
      <c r="C7" s="1">
        <v>2</v>
      </c>
      <c r="D7" s="1">
        <v>3.96217</v>
      </c>
      <c r="E7" s="1"/>
      <c r="F7" s="6">
        <f>C56</f>
        <v>31.5</v>
      </c>
      <c r="G7" s="14">
        <f t="shared" si="0"/>
        <v>801.00436681222709</v>
      </c>
      <c r="H7" s="46">
        <f t="shared" si="34"/>
        <v>10</v>
      </c>
      <c r="I7" s="46">
        <f t="shared" si="1"/>
        <v>3.961875</v>
      </c>
      <c r="J7" s="19">
        <f t="shared" si="2"/>
        <v>0.39381411837640073</v>
      </c>
      <c r="K7" s="19">
        <f t="shared" si="3"/>
        <v>0.39333503575241202</v>
      </c>
      <c r="L7" s="19">
        <f t="shared" si="12"/>
        <v>3.9381411837640075</v>
      </c>
      <c r="M7" s="48">
        <v>0.38486082112293002</v>
      </c>
      <c r="N7" s="18">
        <f>AVERAGE(D56:D61)</f>
        <v>3.9619700000000004</v>
      </c>
      <c r="O7" s="19">
        <f>_xlfn.STDEV.S(D56:D61)/SQRT(3)</f>
        <v>5.7735026919340812E-6</v>
      </c>
      <c r="P7" s="19">
        <f t="shared" si="13"/>
        <v>0.39503629771514254</v>
      </c>
      <c r="Q7" s="19">
        <f t="shared" ref="Q7:Q17" si="35">(N7+4.3*O7-$AY$8-$AY$9*($G7+273.15))/$AY$10</f>
        <v>0.39535568613113875</v>
      </c>
      <c r="R7" s="19">
        <f t="shared" ref="R7:R17" si="36">(N7-4.3*O7-$AY$8-$AY$9*($G7+273.15))/$AY$10</f>
        <v>0.39471690929914627</v>
      </c>
      <c r="S7" s="19">
        <f t="shared" si="4"/>
        <v>0.40092021824594237</v>
      </c>
      <c r="T7" s="19">
        <f t="shared" si="5"/>
        <v>0.40508367438300885</v>
      </c>
      <c r="U7" s="19">
        <f t="shared" si="6"/>
        <v>0.39675676210887578</v>
      </c>
      <c r="V7" s="19">
        <f t="shared" si="16"/>
        <v>-1.6059397123012353E-2</v>
      </c>
      <c r="W7" s="19">
        <f t="shared" si="17"/>
        <v>-2.0222853260078832E-2</v>
      </c>
      <c r="X7" s="19">
        <f t="shared" si="18"/>
        <v>-1.1895940985945763E-2</v>
      </c>
      <c r="Y7" s="19">
        <f t="shared" si="19"/>
        <v>4.1634561370664791E-3</v>
      </c>
      <c r="Z7" s="19">
        <f t="shared" si="20"/>
        <v>4.1634561370665901E-3</v>
      </c>
      <c r="AA7" s="19">
        <f t="shared" si="7"/>
        <v>4.0092021824594237</v>
      </c>
      <c r="AB7" s="28">
        <v>2.176201642012335E-21</v>
      </c>
      <c r="AC7" s="28">
        <f t="shared" si="8"/>
        <v>2.1762016420123351E-20</v>
      </c>
      <c r="AD7" s="32">
        <f t="shared" si="9"/>
        <v>-20.662300866347003</v>
      </c>
      <c r="AE7" s="32">
        <f t="shared" si="21"/>
        <v>-206.62300866347005</v>
      </c>
      <c r="AF7" s="18">
        <f>AVERAGE(E56:E61)</f>
        <v>3.9617799999999996</v>
      </c>
      <c r="AG7" s="19">
        <f>_xlfn.STDEV.S(E56:E61)/SQRT(3)</f>
        <v>2.3094010767608128E-5</v>
      </c>
      <c r="AH7" s="19">
        <f t="shared" si="10"/>
        <v>0.39259193903765893</v>
      </c>
      <c r="AI7" s="19">
        <f t="shared" ref="AI7:AI17" si="37">(AF7-4.3*AG7-$AY$8-$AY$9*($G7+273.15))/$AY$10</f>
        <v>0.39131438537368529</v>
      </c>
      <c r="AJ7" s="19">
        <f t="shared" ref="AJ7:AJ17" si="38">(AF7+4.3*AG7-$AY$8-$AY$9*($G7+273.15))/$AY$10</f>
        <v>0.39386949270163252</v>
      </c>
      <c r="AK7" s="19">
        <f t="shared" si="24"/>
        <v>0.3867080185068591</v>
      </c>
      <c r="AL7" s="19">
        <f t="shared" si="25"/>
        <v>0.38158639712181519</v>
      </c>
      <c r="AM7" s="19">
        <f t="shared" si="26"/>
        <v>0.391829639891903</v>
      </c>
      <c r="AN7" s="19">
        <f t="shared" si="27"/>
        <v>-1.8471973839290778E-3</v>
      </c>
      <c r="AO7" s="19">
        <f t="shared" si="28"/>
        <v>3.2744240011148285E-3</v>
      </c>
      <c r="AP7" s="19">
        <f t="shared" si="28"/>
        <v>-6.9688187689729841E-3</v>
      </c>
      <c r="AQ7" s="19">
        <f t="shared" si="29"/>
        <v>5.1216213850439063E-3</v>
      </c>
      <c r="AR7" s="19">
        <f t="shared" si="30"/>
        <v>5.1216213850439063E-3</v>
      </c>
      <c r="AS7" s="19">
        <f t="shared" si="11"/>
        <v>3.8670801850685912</v>
      </c>
      <c r="AT7" s="28">
        <v>2.7746882058762268E-21</v>
      </c>
      <c r="AU7" s="28">
        <f t="shared" si="31"/>
        <v>2.7746882058762267E-20</v>
      </c>
      <c r="AV7" s="32">
        <f t="shared" si="32"/>
        <v>-20.556785811847703</v>
      </c>
      <c r="AW7" s="34">
        <f t="shared" si="33"/>
        <v>-205.56785811847703</v>
      </c>
      <c r="AX7" t="s">
        <v>12</v>
      </c>
      <c r="AY7" s="7" t="s">
        <v>13</v>
      </c>
      <c r="AZ7" s="48"/>
    </row>
    <row r="8" spans="1:53" x14ac:dyDescent="0.25">
      <c r="A8" s="1">
        <v>152</v>
      </c>
      <c r="B8" s="1">
        <v>4</v>
      </c>
      <c r="C8" s="1">
        <v>2</v>
      </c>
      <c r="D8" s="1"/>
      <c r="E8" s="1">
        <v>3.96149</v>
      </c>
      <c r="F8" s="6">
        <f>C62</f>
        <v>41.5</v>
      </c>
      <c r="G8" s="14">
        <f t="shared" si="0"/>
        <v>804.49781659388645</v>
      </c>
      <c r="H8" s="46">
        <f t="shared" si="34"/>
        <v>10</v>
      </c>
      <c r="I8" s="46">
        <f t="shared" si="1"/>
        <v>3.9620216666666668</v>
      </c>
      <c r="J8" s="19">
        <f t="shared" si="2"/>
        <v>0.39376527989152593</v>
      </c>
      <c r="K8" s="19">
        <f t="shared" si="3"/>
        <v>0.39354779060259482</v>
      </c>
      <c r="L8" s="19">
        <f t="shared" si="12"/>
        <v>3.9376527989152592</v>
      </c>
      <c r="M8" s="48">
        <v>0.39129349941505498</v>
      </c>
      <c r="N8" s="18">
        <f>AVERAGE(D62:D67)</f>
        <v>3.9620866666666665</v>
      </c>
      <c r="O8" s="19">
        <f>_xlfn.STDEV.S(D62:D67)/SQRT(3)</f>
        <v>6.6666666667103422E-6</v>
      </c>
      <c r="P8" s="19">
        <f t="shared" si="13"/>
        <v>0.39460150786013198</v>
      </c>
      <c r="Q8" s="19">
        <f t="shared" si="35"/>
        <v>0.3949703058360316</v>
      </c>
      <c r="R8" s="19">
        <f t="shared" si="36"/>
        <v>0.39423270988423237</v>
      </c>
      <c r="S8" s="19">
        <f t="shared" si="4"/>
        <v>0.39862734822327905</v>
      </c>
      <c r="T8" s="19">
        <f t="shared" si="5"/>
        <v>0.40181870060272012</v>
      </c>
      <c r="U8" s="19">
        <f t="shared" si="6"/>
        <v>0.39543599584383776</v>
      </c>
      <c r="V8" s="19">
        <f t="shared" si="16"/>
        <v>-7.3338488082240749E-3</v>
      </c>
      <c r="W8" s="19">
        <f t="shared" si="17"/>
        <v>-1.0525201187665145E-2</v>
      </c>
      <c r="X8" s="19">
        <f t="shared" si="18"/>
        <v>-4.1424964287827826E-3</v>
      </c>
      <c r="Y8" s="19">
        <f t="shared" si="19"/>
        <v>3.1913523794410703E-3</v>
      </c>
      <c r="Z8" s="19">
        <f t="shared" si="20"/>
        <v>3.1913523794412924E-3</v>
      </c>
      <c r="AA8" s="19">
        <f t="shared" si="7"/>
        <v>3.9862734822327903</v>
      </c>
      <c r="AB8" s="28">
        <v>2.7790299927696747E-21</v>
      </c>
      <c r="AC8" s="28">
        <f t="shared" si="8"/>
        <v>2.7790299927696747E-20</v>
      </c>
      <c r="AD8" s="32">
        <f t="shared" si="9"/>
        <v>-20.556106766060314</v>
      </c>
      <c r="AE8" s="32">
        <f t="shared" si="21"/>
        <v>-205.56106766060313</v>
      </c>
      <c r="AF8" s="18">
        <f>AVERAGE(E62:E67)</f>
        <v>3.961956666666667</v>
      </c>
      <c r="AG8" s="19">
        <f>_xlfn.STDEV.S(E62:E67)/SQRT(3)</f>
        <v>1.4529663145094926E-5</v>
      </c>
      <c r="AH8" s="19">
        <f t="shared" si="10"/>
        <v>0.3929290519229196</v>
      </c>
      <c r="AI8" s="19">
        <f t="shared" si="37"/>
        <v>0.39212527536915803</v>
      </c>
      <c r="AJ8" s="19">
        <f t="shared" si="38"/>
        <v>0.39373282847668117</v>
      </c>
      <c r="AK8" s="19">
        <f t="shared" si="24"/>
        <v>0.38890321155977281</v>
      </c>
      <c r="AL8" s="19">
        <f t="shared" si="25"/>
        <v>0.38527688060246951</v>
      </c>
      <c r="AM8" s="19">
        <f t="shared" si="26"/>
        <v>0.39252954251707578</v>
      </c>
      <c r="AN8" s="19">
        <f t="shared" si="27"/>
        <v>2.3902878552821694E-3</v>
      </c>
      <c r="AO8" s="19">
        <f t="shared" si="28"/>
        <v>6.0166188125854725E-3</v>
      </c>
      <c r="AP8" s="19">
        <f t="shared" si="28"/>
        <v>-1.2360431020208007E-3</v>
      </c>
      <c r="AQ8" s="19">
        <f t="shared" si="29"/>
        <v>3.6263309573033031E-3</v>
      </c>
      <c r="AR8" s="19">
        <f t="shared" si="30"/>
        <v>3.6263309573029701E-3</v>
      </c>
      <c r="AS8" s="19">
        <f t="shared" si="11"/>
        <v>3.8890321155977281</v>
      </c>
      <c r="AT8" s="28">
        <v>3.2817166827271423E-21</v>
      </c>
      <c r="AU8" s="28">
        <f t="shared" si="31"/>
        <v>3.281716682727142E-20</v>
      </c>
      <c r="AV8" s="32">
        <f t="shared" si="32"/>
        <v>-20.483898915190103</v>
      </c>
      <c r="AW8" s="34">
        <f t="shared" si="33"/>
        <v>-204.83898915190105</v>
      </c>
      <c r="AX8" t="s">
        <v>14</v>
      </c>
      <c r="AY8" s="5">
        <v>3.8849999999999998</v>
      </c>
      <c r="AZ8" s="48"/>
    </row>
    <row r="9" spans="1:53" x14ac:dyDescent="0.25">
      <c r="A9" s="1">
        <v>162</v>
      </c>
      <c r="B9" s="1">
        <v>12</v>
      </c>
      <c r="C9" s="1">
        <v>2</v>
      </c>
      <c r="D9" s="1"/>
      <c r="E9" s="1">
        <v>3.9617399999999998</v>
      </c>
      <c r="F9" s="6">
        <f>C68</f>
        <v>51.5</v>
      </c>
      <c r="G9" s="14">
        <f t="shared" si="0"/>
        <v>807.99126637554582</v>
      </c>
      <c r="H9" s="46">
        <f t="shared" si="34"/>
        <v>10</v>
      </c>
      <c r="I9" s="46">
        <f t="shared" si="1"/>
        <v>3.9621733333333333</v>
      </c>
      <c r="J9" s="19">
        <f t="shared" si="2"/>
        <v>0.39378076663500278</v>
      </c>
      <c r="K9" s="19">
        <f t="shared" si="3"/>
        <v>0.39381385693598708</v>
      </c>
      <c r="L9" s="19">
        <f t="shared" si="12"/>
        <v>3.9378076663500279</v>
      </c>
      <c r="M9" s="48">
        <v>0.39774966037613102</v>
      </c>
      <c r="N9" s="18">
        <f>AVERAGE(D68:D73)</f>
        <v>3.9622133333333331</v>
      </c>
      <c r="O9" s="19">
        <f>_xlfn.STDEV.S(D68:D73)/SQRT(3)</f>
        <v>1.4529663145111905E-5</v>
      </c>
      <c r="P9" s="19">
        <f t="shared" si="13"/>
        <v>0.39429536846183705</v>
      </c>
      <c r="Q9" s="19">
        <f t="shared" si="35"/>
        <v>0.39509914501559862</v>
      </c>
      <c r="R9" s="19">
        <f t="shared" si="36"/>
        <v>0.39349159190807548</v>
      </c>
      <c r="S9" s="19">
        <f t="shared" si="4"/>
        <v>0.39677280868530979</v>
      </c>
      <c r="T9" s="19">
        <f t="shared" si="5"/>
        <v>0.40128688905601495</v>
      </c>
      <c r="U9" s="19">
        <f t="shared" si="6"/>
        <v>0.39225872831460518</v>
      </c>
      <c r="V9" s="19">
        <f t="shared" si="16"/>
        <v>9.7685169082123435E-4</v>
      </c>
      <c r="W9" s="19">
        <f t="shared" si="17"/>
        <v>-3.5372286798839303E-3</v>
      </c>
      <c r="X9" s="19">
        <f t="shared" si="18"/>
        <v>5.4909320615258439E-3</v>
      </c>
      <c r="Y9" s="19">
        <f t="shared" si="19"/>
        <v>4.5140803707051647E-3</v>
      </c>
      <c r="Z9" s="19">
        <f t="shared" si="20"/>
        <v>4.5140803707046095E-3</v>
      </c>
      <c r="AA9" s="19">
        <f t="shared" si="7"/>
        <v>3.9677280868530977</v>
      </c>
      <c r="AB9" s="28">
        <v>3.5168461370935515E-21</v>
      </c>
      <c r="AC9" s="28">
        <f t="shared" si="8"/>
        <v>3.5168461370935514E-20</v>
      </c>
      <c r="AD9" s="32">
        <f t="shared" si="9"/>
        <v>-20.453846631760669</v>
      </c>
      <c r="AE9" s="32">
        <f t="shared" si="21"/>
        <v>-204.53846631760669</v>
      </c>
      <c r="AF9" s="18">
        <f>AVERAGE(E68:E73)</f>
        <v>3.9621333333333335</v>
      </c>
      <c r="AG9" s="19">
        <f>_xlfn.STDEV.S(E68:E73)/SQRT(3)</f>
        <v>1.3333333333272654E-5</v>
      </c>
      <c r="AH9" s="19">
        <f t="shared" si="10"/>
        <v>0.39326616480816878</v>
      </c>
      <c r="AI9" s="19">
        <f t="shared" si="37"/>
        <v>0.39252856885637527</v>
      </c>
      <c r="AJ9" s="19">
        <f t="shared" si="38"/>
        <v>0.3940037607599623</v>
      </c>
      <c r="AK9" s="19">
        <f t="shared" si="24"/>
        <v>0.39078872458469577</v>
      </c>
      <c r="AL9" s="19">
        <f t="shared" si="25"/>
        <v>0.38634082481595922</v>
      </c>
      <c r="AM9" s="19">
        <f t="shared" si="26"/>
        <v>0.39523662435343282</v>
      </c>
      <c r="AN9" s="19">
        <f t="shared" si="27"/>
        <v>6.9609357914352521E-3</v>
      </c>
      <c r="AO9" s="19">
        <f t="shared" si="28"/>
        <v>1.1408835560171804E-2</v>
      </c>
      <c r="AP9" s="19">
        <f t="shared" si="28"/>
        <v>2.5130360226982007E-3</v>
      </c>
      <c r="AQ9" s="19">
        <f t="shared" si="29"/>
        <v>4.4478997687365518E-3</v>
      </c>
      <c r="AR9" s="19">
        <f t="shared" si="30"/>
        <v>4.4478997687370514E-3</v>
      </c>
      <c r="AS9" s="19">
        <f t="shared" si="11"/>
        <v>3.9078872458469576</v>
      </c>
      <c r="AT9" s="28">
        <v>3.8956790869729392E-21</v>
      </c>
      <c r="AU9" s="28">
        <f t="shared" si="31"/>
        <v>3.8956790869729394E-20</v>
      </c>
      <c r="AV9" s="32">
        <f t="shared" si="32"/>
        <v>-20.409416826048329</v>
      </c>
      <c r="AW9" s="34">
        <f t="shared" si="33"/>
        <v>-204.09416826048329</v>
      </c>
      <c r="AX9" t="s">
        <v>15</v>
      </c>
      <c r="AY9" s="5">
        <v>4.3069999999999999E-5</v>
      </c>
      <c r="AZ9" s="48"/>
    </row>
    <row r="10" spans="1:53" x14ac:dyDescent="0.25">
      <c r="A10" s="1">
        <v>172</v>
      </c>
      <c r="B10" s="1">
        <v>20</v>
      </c>
      <c r="C10" s="1">
        <v>2</v>
      </c>
      <c r="D10" s="1"/>
      <c r="E10" s="1">
        <v>3.9617800000000001</v>
      </c>
      <c r="F10" s="6">
        <f>C74</f>
        <v>61.5</v>
      </c>
      <c r="G10" s="14">
        <f t="shared" si="0"/>
        <v>810.74235807860259</v>
      </c>
      <c r="H10" s="46">
        <f t="shared" si="34"/>
        <v>10</v>
      </c>
      <c r="I10" s="46">
        <f t="shared" si="1"/>
        <v>3.9623083333333331</v>
      </c>
      <c r="J10" s="19">
        <f t="shared" si="2"/>
        <v>0.39399317471874301</v>
      </c>
      <c r="K10" s="19">
        <f t="shared" si="3"/>
        <v>0.39391772323481278</v>
      </c>
      <c r="L10" s="19">
        <f t="shared" si="12"/>
        <v>3.9399317471874302</v>
      </c>
      <c r="M10" s="48">
        <v>0.402861128392284</v>
      </c>
      <c r="N10" s="18">
        <f>AVERAGE(D74:D79)</f>
        <v>3.9623666666666666</v>
      </c>
      <c r="O10" s="19">
        <f>_xlfn.STDEV.S(D74:D79)/SQRT(3)</f>
        <v>8.8191710369397447E-6</v>
      </c>
      <c r="P10" s="19">
        <f t="shared" si="13"/>
        <v>0.39474363571621496</v>
      </c>
      <c r="Q10" s="19">
        <f t="shared" si="35"/>
        <v>0.39523150958034681</v>
      </c>
      <c r="R10" s="19">
        <f t="shared" si="36"/>
        <v>0.39425576185208311</v>
      </c>
      <c r="S10" s="19">
        <f t="shared" si="4"/>
        <v>0.39835656937547276</v>
      </c>
      <c r="T10" s="19">
        <f t="shared" si="5"/>
        <v>0.40155645241527543</v>
      </c>
      <c r="U10" s="19">
        <f t="shared" si="6"/>
        <v>0.39515668633567008</v>
      </c>
      <c r="V10" s="19">
        <f t="shared" si="16"/>
        <v>4.5045590168112382E-3</v>
      </c>
      <c r="W10" s="19">
        <f t="shared" si="17"/>
        <v>1.3046759770085625E-3</v>
      </c>
      <c r="X10" s="19">
        <f t="shared" si="18"/>
        <v>7.7044420566139138E-3</v>
      </c>
      <c r="Y10" s="19">
        <f t="shared" si="19"/>
        <v>3.1998830398026756E-3</v>
      </c>
      <c r="Z10" s="19">
        <f t="shared" si="20"/>
        <v>3.1998830398026756E-3</v>
      </c>
      <c r="AA10" s="19">
        <f t="shared" si="7"/>
        <v>3.9835656937547275</v>
      </c>
      <c r="AB10" s="28">
        <v>4.0100061353392896E-21</v>
      </c>
      <c r="AC10" s="28">
        <f t="shared" si="8"/>
        <v>4.0100061353392896E-20</v>
      </c>
      <c r="AD10" s="32">
        <f t="shared" si="9"/>
        <v>-20.396854962905515</v>
      </c>
      <c r="AE10" s="32">
        <f t="shared" si="21"/>
        <v>-203.96854962905513</v>
      </c>
      <c r="AF10" s="18">
        <f>AVERAGE(E74:E79)</f>
        <v>3.9622499999999996</v>
      </c>
      <c r="AG10" s="19">
        <f>_xlfn.STDEV.S(E74:E79)/SQRT(3)</f>
        <v>1.1547005383868162E-5</v>
      </c>
      <c r="AH10" s="19">
        <f t="shared" si="10"/>
        <v>0.39324271372127106</v>
      </c>
      <c r="AI10" s="19">
        <f t="shared" si="37"/>
        <v>0.39260393688927858</v>
      </c>
      <c r="AJ10" s="19">
        <f t="shared" si="38"/>
        <v>0.3938814905532636</v>
      </c>
      <c r="AK10" s="19">
        <f t="shared" si="24"/>
        <v>0.38962978006201326</v>
      </c>
      <c r="AL10" s="19">
        <f t="shared" si="25"/>
        <v>0.38627899405435018</v>
      </c>
      <c r="AM10" s="19">
        <f t="shared" si="26"/>
        <v>0.39298056606967663</v>
      </c>
      <c r="AN10" s="19">
        <f t="shared" si="27"/>
        <v>1.3231348330270731E-2</v>
      </c>
      <c r="AO10" s="19">
        <f t="shared" si="28"/>
        <v>1.6582134337933818E-2</v>
      </c>
      <c r="AP10" s="19">
        <f t="shared" si="28"/>
        <v>9.8805623226073669E-3</v>
      </c>
      <c r="AQ10" s="19">
        <f t="shared" si="29"/>
        <v>3.3507860076630869E-3</v>
      </c>
      <c r="AR10" s="19">
        <f t="shared" si="30"/>
        <v>3.3507860076633644E-3</v>
      </c>
      <c r="AS10" s="19">
        <f t="shared" si="11"/>
        <v>3.8962978006201325</v>
      </c>
      <c r="AT10" s="28">
        <v>4.6544134465575065E-21</v>
      </c>
      <c r="AU10" s="28">
        <f t="shared" si="31"/>
        <v>4.6544134465575063E-20</v>
      </c>
      <c r="AV10" s="32">
        <f t="shared" si="32"/>
        <v>-20.33213504142245</v>
      </c>
      <c r="AW10" s="34">
        <f t="shared" si="33"/>
        <v>-203.3213504142245</v>
      </c>
      <c r="AX10" t="s">
        <v>16</v>
      </c>
      <c r="AY10" s="5">
        <v>7.7729999999999994E-2</v>
      </c>
      <c r="AZ10" s="48"/>
    </row>
    <row r="11" spans="1:53" x14ac:dyDescent="0.25">
      <c r="A11" s="1">
        <v>260</v>
      </c>
      <c r="B11" s="1">
        <v>100</v>
      </c>
      <c r="C11" s="1">
        <v>2</v>
      </c>
      <c r="D11" s="1"/>
      <c r="E11" s="1">
        <v>3.9618600000000002</v>
      </c>
      <c r="F11" s="6">
        <f>C80</f>
        <v>71.5</v>
      </c>
      <c r="G11" s="14">
        <f t="shared" si="0"/>
        <v>812.48908296943227</v>
      </c>
      <c r="H11" s="46">
        <f t="shared" si="34"/>
        <v>10</v>
      </c>
      <c r="I11" s="46">
        <f t="shared" si="1"/>
        <v>3.9625133333333333</v>
      </c>
      <c r="J11" s="19">
        <f t="shared" si="2"/>
        <v>0.39566265315631138</v>
      </c>
      <c r="K11" s="19">
        <f t="shared" si="3"/>
        <v>0.396149710180836</v>
      </c>
      <c r="L11" s="19">
        <f t="shared" si="12"/>
        <v>3.9566265315631139</v>
      </c>
      <c r="M11" s="48">
        <v>0.40612302364137998</v>
      </c>
      <c r="N11" s="18">
        <f>AVERAGE(D80:D85)</f>
        <v>3.9625833333333333</v>
      </c>
      <c r="O11" s="19">
        <f>_xlfn.STDEV.S(D80:D85)/SQRT(3)</f>
        <v>2.9627314724329574E-5</v>
      </c>
      <c r="P11" s="19">
        <f t="shared" si="13"/>
        <v>0.39656320635327558</v>
      </c>
      <c r="Q11" s="19">
        <f t="shared" si="35"/>
        <v>0.39820218040852695</v>
      </c>
      <c r="R11" s="19">
        <f t="shared" si="36"/>
        <v>0.39492423229802415</v>
      </c>
      <c r="S11" s="19">
        <f t="shared" si="4"/>
        <v>0.40089872674437382</v>
      </c>
      <c r="T11" s="19">
        <f t="shared" si="5"/>
        <v>0.40808335850469624</v>
      </c>
      <c r="U11" s="19">
        <f t="shared" si="6"/>
        <v>0.39371409498405163</v>
      </c>
      <c r="V11" s="19">
        <f t="shared" si="16"/>
        <v>5.2242968970061532E-3</v>
      </c>
      <c r="W11" s="19">
        <f t="shared" si="17"/>
        <v>-1.9603348633162598E-3</v>
      </c>
      <c r="X11" s="19">
        <f t="shared" si="18"/>
        <v>1.2408928657328344E-2</v>
      </c>
      <c r="Y11" s="19">
        <f t="shared" si="19"/>
        <v>7.184631760322413E-3</v>
      </c>
      <c r="Z11" s="19">
        <f t="shared" si="20"/>
        <v>7.184631760322191E-3</v>
      </c>
      <c r="AA11" s="19">
        <f t="shared" si="7"/>
        <v>4.0089872674437386</v>
      </c>
      <c r="AB11" s="28">
        <v>4.1850175796828514E-21</v>
      </c>
      <c r="AC11" s="28">
        <f t="shared" si="8"/>
        <v>4.1850175796828514E-20</v>
      </c>
      <c r="AD11" s="32">
        <f t="shared" si="9"/>
        <v>-20.378302713359318</v>
      </c>
      <c r="AE11" s="32">
        <f t="shared" si="21"/>
        <v>-203.78302713359318</v>
      </c>
      <c r="AF11" s="18">
        <f>AVERAGE(E80:E85)</f>
        <v>3.9624433333333333</v>
      </c>
      <c r="AG11" s="19">
        <f>_xlfn.STDEV.S(E80:E85)/SQRT(3)</f>
        <v>1.2018504251625368E-5</v>
      </c>
      <c r="AH11" s="19">
        <f t="shared" si="10"/>
        <v>0.39476209995934747</v>
      </c>
      <c r="AI11" s="19">
        <f t="shared" si="37"/>
        <v>0.39409723995314505</v>
      </c>
      <c r="AJ11" s="19">
        <f t="shared" si="38"/>
        <v>0.39542695996554988</v>
      </c>
      <c r="AK11" s="19">
        <f t="shared" si="24"/>
        <v>0.39042657956824894</v>
      </c>
      <c r="AL11" s="19">
        <f t="shared" si="25"/>
        <v>0.38421606185697577</v>
      </c>
      <c r="AM11" s="19">
        <f t="shared" si="26"/>
        <v>0.39663709727952268</v>
      </c>
      <c r="AN11" s="19">
        <f t="shared" si="27"/>
        <v>1.5696444073131033E-2</v>
      </c>
      <c r="AO11" s="19">
        <f t="shared" si="28"/>
        <v>2.1906961784404211E-2</v>
      </c>
      <c r="AP11" s="19">
        <f t="shared" si="28"/>
        <v>9.4859263618572998E-3</v>
      </c>
      <c r="AQ11" s="19">
        <f t="shared" si="29"/>
        <v>6.210517711273178E-3</v>
      </c>
      <c r="AR11" s="19">
        <f t="shared" si="30"/>
        <v>6.2105177112737331E-3</v>
      </c>
      <c r="AS11" s="19">
        <f t="shared" si="11"/>
        <v>3.9042657956824893</v>
      </c>
      <c r="AT11" s="28">
        <v>4.9963685757899735E-21</v>
      </c>
      <c r="AU11" s="28">
        <f t="shared" si="31"/>
        <v>4.9963685757899733E-20</v>
      </c>
      <c r="AV11" s="32">
        <f t="shared" si="32"/>
        <v>-20.301345531761573</v>
      </c>
      <c r="AW11" s="34">
        <f t="shared" si="33"/>
        <v>-203.01345531761572</v>
      </c>
      <c r="AZ11" s="48"/>
    </row>
    <row r="12" spans="1:53" x14ac:dyDescent="0.25">
      <c r="A12" s="1">
        <v>270</v>
      </c>
      <c r="B12" s="1">
        <v>108</v>
      </c>
      <c r="C12" s="1">
        <v>2</v>
      </c>
      <c r="D12" s="1"/>
      <c r="E12" s="1">
        <v>3.9618099999999998</v>
      </c>
      <c r="F12" s="6">
        <f>C86</f>
        <v>81.5</v>
      </c>
      <c r="G12" s="14">
        <f t="shared" si="0"/>
        <v>814.23580786026196</v>
      </c>
      <c r="H12" s="46">
        <f t="shared" si="34"/>
        <v>10</v>
      </c>
      <c r="I12" s="46">
        <f t="shared" si="1"/>
        <v>3.9627850000000002</v>
      </c>
      <c r="J12" s="19">
        <f t="shared" si="2"/>
        <v>0.39818980130527121</v>
      </c>
      <c r="K12" s="19">
        <f t="shared" si="3"/>
        <v>0.39832280474335835</v>
      </c>
      <c r="L12" s="19">
        <f t="shared" si="12"/>
        <v>3.981898013052712</v>
      </c>
      <c r="M12" s="48">
        <v>0.40939081964493601</v>
      </c>
      <c r="N12" s="18">
        <f>AVERAGE(D86:D91)</f>
        <v>3.9628566666666667</v>
      </c>
      <c r="O12" s="19">
        <f>_xlfn.STDEV.S(D86:D91)/SQRT(3)</f>
        <v>2.6666666666693338E-5</v>
      </c>
      <c r="P12" s="19">
        <f t="shared" si="13"/>
        <v>0.39911179624502024</v>
      </c>
      <c r="Q12" s="19">
        <f t="shared" si="35"/>
        <v>0.40058698814861871</v>
      </c>
      <c r="R12" s="19">
        <f t="shared" si="36"/>
        <v>0.39763660434142178</v>
      </c>
      <c r="S12" s="19">
        <f t="shared" si="4"/>
        <v>0.40355054331209778</v>
      </c>
      <c r="T12" s="19">
        <f t="shared" si="5"/>
        <v>0.4114874139710864</v>
      </c>
      <c r="U12" s="19">
        <f t="shared" si="6"/>
        <v>0.39561367265310909</v>
      </c>
      <c r="V12" s="19">
        <f t="shared" si="16"/>
        <v>5.8402763328382346E-3</v>
      </c>
      <c r="W12" s="19">
        <f t="shared" si="17"/>
        <v>-2.0965943261503917E-3</v>
      </c>
      <c r="X12" s="19">
        <f t="shared" si="18"/>
        <v>1.3777146991826916E-2</v>
      </c>
      <c r="Y12" s="19">
        <f t="shared" si="19"/>
        <v>7.9368706589886262E-3</v>
      </c>
      <c r="Z12" s="19">
        <f t="shared" si="20"/>
        <v>7.9368706589886817E-3</v>
      </c>
      <c r="AA12" s="19">
        <f t="shared" si="7"/>
        <v>4.0355054331209779</v>
      </c>
      <c r="AB12" s="28">
        <v>4.3265429429704486E-21</v>
      </c>
      <c r="AC12" s="28">
        <f t="shared" si="8"/>
        <v>4.3265429429704485E-20</v>
      </c>
      <c r="AD12" s="32">
        <f t="shared" si="9"/>
        <v>-20.36385898135088</v>
      </c>
      <c r="AE12" s="32">
        <f t="shared" si="21"/>
        <v>-203.63858981350882</v>
      </c>
      <c r="AF12" s="18">
        <f>AVERAGE(E86:E91)</f>
        <v>3.9627133333333333</v>
      </c>
      <c r="AG12" s="19">
        <f>_xlfn.STDEV.S(E86:E91)/SQRT(3)</f>
        <v>2.1858128414336469E-5</v>
      </c>
      <c r="AH12" s="19">
        <f t="shared" si="10"/>
        <v>0.39726780636552217</v>
      </c>
      <c r="AI12" s="19">
        <f t="shared" si="37"/>
        <v>0.39605862133809799</v>
      </c>
      <c r="AJ12" s="19">
        <f t="shared" si="38"/>
        <v>0.3984769913929464</v>
      </c>
      <c r="AK12" s="19">
        <f t="shared" si="24"/>
        <v>0.39282905929844464</v>
      </c>
      <c r="AL12" s="19">
        <f t="shared" si="25"/>
        <v>0.3851581955156303</v>
      </c>
      <c r="AM12" s="19">
        <f t="shared" si="26"/>
        <v>0.40049992308125937</v>
      </c>
      <c r="AN12" s="19">
        <f t="shared" si="27"/>
        <v>1.6561760346491372E-2</v>
      </c>
      <c r="AO12" s="19">
        <f t="shared" si="28"/>
        <v>2.4232624129305713E-2</v>
      </c>
      <c r="AP12" s="19">
        <f t="shared" si="28"/>
        <v>8.8908965636766424E-3</v>
      </c>
      <c r="AQ12" s="19">
        <f t="shared" si="29"/>
        <v>7.6708637828143411E-3</v>
      </c>
      <c r="AR12" s="19">
        <f t="shared" si="30"/>
        <v>7.6708637828147297E-3</v>
      </c>
      <c r="AS12" s="19">
        <f t="shared" si="11"/>
        <v>3.9282905929844465</v>
      </c>
      <c r="AT12" s="28">
        <v>5.1743029213518607E-21</v>
      </c>
      <c r="AU12" s="28">
        <f t="shared" si="31"/>
        <v>5.1743029213518606E-20</v>
      </c>
      <c r="AV12" s="32">
        <f t="shared" si="32"/>
        <v>-20.28614814979408</v>
      </c>
      <c r="AW12" s="34">
        <f t="shared" si="33"/>
        <v>-202.86148149794082</v>
      </c>
      <c r="AX12" t="s">
        <v>17</v>
      </c>
      <c r="AY12" s="7" t="s">
        <v>13</v>
      </c>
      <c r="AZ12" s="48"/>
      <c r="BA12" s="7"/>
    </row>
    <row r="13" spans="1:53" x14ac:dyDescent="0.25">
      <c r="A13" s="1">
        <v>280</v>
      </c>
      <c r="B13" s="1">
        <v>116</v>
      </c>
      <c r="C13" s="1">
        <v>2</v>
      </c>
      <c r="D13" s="1"/>
      <c r="E13" s="1">
        <v>3.9617800000000001</v>
      </c>
      <c r="F13" s="6">
        <f>C92</f>
        <v>91.5</v>
      </c>
      <c r="G13" s="14">
        <f t="shared" si="0"/>
        <v>815.98253275109175</v>
      </c>
      <c r="H13" s="46">
        <f t="shared" si="34"/>
        <v>12.5</v>
      </c>
      <c r="I13" s="46">
        <f t="shared" si="1"/>
        <v>3.9630866666666664</v>
      </c>
      <c r="J13" s="19">
        <f t="shared" si="2"/>
        <v>0.40110290082435796</v>
      </c>
      <c r="K13" s="19">
        <f t="shared" si="3"/>
        <v>0.40083292196826786</v>
      </c>
      <c r="L13" s="19">
        <f t="shared" si="12"/>
        <v>5.0137862603044745</v>
      </c>
      <c r="M13" s="48">
        <v>0.41264478391458798</v>
      </c>
      <c r="N13" s="18">
        <f>AVERAGE(D92:D97)</f>
        <v>3.9631333333333334</v>
      </c>
      <c r="O13" s="19">
        <f>_xlfn.STDEV.S(D92:D97)/SQRT(3)</f>
        <v>1.3333333333272654E-5</v>
      </c>
      <c r="P13" s="19">
        <f t="shared" si="13"/>
        <v>0.40170326962233494</v>
      </c>
      <c r="Q13" s="19">
        <f t="shared" si="35"/>
        <v>0.40244086557412839</v>
      </c>
      <c r="R13" s="19">
        <f t="shared" si="36"/>
        <v>0.40096567367054142</v>
      </c>
      <c r="S13" s="19">
        <f t="shared" si="4"/>
        <v>0.40459361654973841</v>
      </c>
      <c r="T13" s="19">
        <f t="shared" si="5"/>
        <v>0.41018196550519981</v>
      </c>
      <c r="U13" s="19">
        <f t="shared" si="6"/>
        <v>0.39900526759427696</v>
      </c>
      <c r="V13" s="19">
        <f t="shared" si="16"/>
        <v>8.0511673648495652E-3</v>
      </c>
      <c r="W13" s="19">
        <f t="shared" si="17"/>
        <v>2.4628184093881678E-3</v>
      </c>
      <c r="X13" s="19">
        <f t="shared" si="18"/>
        <v>1.3639516320311018E-2</v>
      </c>
      <c r="Y13" s="19">
        <f t="shared" si="19"/>
        <v>5.5883489554613974E-3</v>
      </c>
      <c r="Z13" s="19">
        <f t="shared" si="20"/>
        <v>5.5883489554614529E-3</v>
      </c>
      <c r="AA13" s="19">
        <f t="shared" si="7"/>
        <v>5.05742020687173</v>
      </c>
      <c r="AB13" s="28">
        <v>4.5773700233694413E-21</v>
      </c>
      <c r="AC13" s="28">
        <f t="shared" si="8"/>
        <v>5.7217125292118015E-20</v>
      </c>
      <c r="AD13" s="32">
        <f t="shared" si="9"/>
        <v>-20.33938397885256</v>
      </c>
      <c r="AE13" s="32">
        <f t="shared" si="21"/>
        <v>-254.24229973565699</v>
      </c>
      <c r="AF13" s="18">
        <f>AVERAGE(E92:E97)</f>
        <v>3.9630399999999999</v>
      </c>
      <c r="AG13" s="19">
        <f>_xlfn.STDEV.S(E92:E97)/SQRT(3)</f>
        <v>2.3094010767608128E-5</v>
      </c>
      <c r="AH13" s="19">
        <f t="shared" si="10"/>
        <v>0.40050253202638098</v>
      </c>
      <c r="AI13" s="19">
        <f t="shared" si="37"/>
        <v>0.39922497836240733</v>
      </c>
      <c r="AJ13" s="19">
        <f t="shared" si="38"/>
        <v>0.40178008569035456</v>
      </c>
      <c r="AK13" s="19">
        <f t="shared" si="24"/>
        <v>0.3976121850989775</v>
      </c>
      <c r="AL13" s="19">
        <f t="shared" si="25"/>
        <v>0.39148387843133592</v>
      </c>
      <c r="AM13" s="19">
        <f t="shared" si="26"/>
        <v>0.40374049176661903</v>
      </c>
      <c r="AN13" s="19">
        <f t="shared" si="27"/>
        <v>1.5032598815610476E-2</v>
      </c>
      <c r="AO13" s="19">
        <f t="shared" si="28"/>
        <v>2.1160905483252057E-2</v>
      </c>
      <c r="AP13" s="19">
        <f t="shared" si="28"/>
        <v>8.9042921479689507E-3</v>
      </c>
      <c r="AQ13" s="19">
        <f t="shared" si="29"/>
        <v>6.1283066676415809E-3</v>
      </c>
      <c r="AR13" s="19">
        <f t="shared" si="30"/>
        <v>6.1283066676415254E-3</v>
      </c>
      <c r="AS13" s="19">
        <f t="shared" si="11"/>
        <v>4.970152313737219</v>
      </c>
      <c r="AT13" s="28">
        <v>5.1336287045397884E-21</v>
      </c>
      <c r="AU13" s="28">
        <f t="shared" si="31"/>
        <v>6.4170358806747355E-20</v>
      </c>
      <c r="AV13" s="32">
        <f t="shared" si="32"/>
        <v>-20.289575545364759</v>
      </c>
      <c r="AW13" s="34">
        <f t="shared" si="33"/>
        <v>-253.6196943170595</v>
      </c>
      <c r="AX13" s="10" t="s">
        <v>18</v>
      </c>
      <c r="AY13" s="5">
        <v>-80.5</v>
      </c>
      <c r="AZ13" s="48"/>
      <c r="BA13" s="7"/>
    </row>
    <row r="14" spans="1:53" x14ac:dyDescent="0.25">
      <c r="A14" s="1">
        <v>156</v>
      </c>
      <c r="B14" s="1">
        <v>6</v>
      </c>
      <c r="C14" s="1">
        <v>4</v>
      </c>
      <c r="D14" s="1">
        <v>3.9620799999999998</v>
      </c>
      <c r="E14" s="1"/>
      <c r="F14" s="6">
        <f>C98</f>
        <v>106.5</v>
      </c>
      <c r="G14" s="14">
        <f>IF(F14&lt;$AX$4,$AY$3+F14/$AX$4*($AY$4-$AY$3),$AY$4-($AY$5-$AY$4)+F14/$AX$5*2*($AY$5-$AY$4))</f>
        <v>818.60262008733628</v>
      </c>
      <c r="H14" s="46">
        <f t="shared" si="34"/>
        <v>8.5</v>
      </c>
      <c r="I14" s="46">
        <f t="shared" si="1"/>
        <v>3.9633799999999999</v>
      </c>
      <c r="J14" s="19">
        <f t="shared" si="2"/>
        <v>0.40342486366703662</v>
      </c>
      <c r="K14" s="19">
        <f t="shared" si="3"/>
        <v>0.40333266417306329</v>
      </c>
      <c r="L14" s="19">
        <f t="shared" si="12"/>
        <v>3.4291113411698113</v>
      </c>
      <c r="M14" s="48">
        <v>0.41755132252966998</v>
      </c>
      <c r="N14" s="18">
        <f>AVERAGE(D98:D103)</f>
        <v>3.9634766666666668</v>
      </c>
      <c r="O14" s="19">
        <f>_xlfn.STDEV.S(D98:D103)/SQRT(3)</f>
        <v>3.3333333333551711E-6</v>
      </c>
      <c r="P14" s="19">
        <f t="shared" si="13"/>
        <v>0.40466848474855782</v>
      </c>
      <c r="Q14" s="19">
        <f t="shared" si="35"/>
        <v>0.40485288373651052</v>
      </c>
      <c r="R14" s="19">
        <f t="shared" si="36"/>
        <v>0.40448408576060518</v>
      </c>
      <c r="S14" s="19">
        <f t="shared" si="4"/>
        <v>0.41065563195530913</v>
      </c>
      <c r="T14" s="19">
        <f t="shared" si="5"/>
        <v>0.41217165506339215</v>
      </c>
      <c r="U14" s="19">
        <f t="shared" si="6"/>
        <v>0.40913960884722667</v>
      </c>
      <c r="V14" s="19">
        <f t="shared" si="16"/>
        <v>6.8956905743608465E-3</v>
      </c>
      <c r="W14" s="19">
        <f t="shared" si="17"/>
        <v>5.3796674662778265E-3</v>
      </c>
      <c r="X14" s="19">
        <f t="shared" si="18"/>
        <v>8.4117136824433114E-3</v>
      </c>
      <c r="Y14" s="19">
        <f t="shared" si="19"/>
        <v>1.51602310808302E-3</v>
      </c>
      <c r="Z14" s="19">
        <f t="shared" si="20"/>
        <v>1.5160231080824649E-3</v>
      </c>
      <c r="AA14" s="19">
        <f t="shared" si="7"/>
        <v>3.4905728716201274</v>
      </c>
      <c r="AB14" s="28">
        <v>4.724875201084098E-21</v>
      </c>
      <c r="AC14" s="28">
        <f t="shared" si="8"/>
        <v>4.0161439209214832E-20</v>
      </c>
      <c r="AD14" s="32">
        <f t="shared" si="9"/>
        <v>-20.325609658095736</v>
      </c>
      <c r="AE14" s="32">
        <f t="shared" si="21"/>
        <v>-172.76768209381376</v>
      </c>
      <c r="AF14" s="18">
        <f>AVERAGE(E98:E103)</f>
        <v>3.9632833333333335</v>
      </c>
      <c r="AG14" s="19">
        <f>_xlfn.STDEV.S(E98:E103)/SQRT(3)</f>
        <v>6.6666666667103422E-6</v>
      </c>
      <c r="AH14" s="19">
        <f t="shared" si="10"/>
        <v>0.40218124258551569</v>
      </c>
      <c r="AI14" s="19">
        <f t="shared" si="37"/>
        <v>0.40181244460961607</v>
      </c>
      <c r="AJ14" s="19">
        <f t="shared" si="38"/>
        <v>0.4025500405614153</v>
      </c>
      <c r="AK14" s="19">
        <f t="shared" si="24"/>
        <v>0.3961940953787641</v>
      </c>
      <c r="AL14" s="19">
        <f t="shared" si="25"/>
        <v>0.39449367328273444</v>
      </c>
      <c r="AM14" s="19">
        <f t="shared" si="26"/>
        <v>0.3978945174747941</v>
      </c>
      <c r="AN14" s="19">
        <f t="shared" si="27"/>
        <v>2.1357227150905878E-2</v>
      </c>
      <c r="AO14" s="19">
        <f t="shared" si="28"/>
        <v>2.3057649246935541E-2</v>
      </c>
      <c r="AP14" s="19">
        <f t="shared" si="28"/>
        <v>1.9656805054875881E-2</v>
      </c>
      <c r="AQ14" s="19">
        <f t="shared" si="29"/>
        <v>1.7004220960296634E-3</v>
      </c>
      <c r="AR14" s="19">
        <f t="shared" si="30"/>
        <v>1.7004220960299965E-3</v>
      </c>
      <c r="AS14" s="19">
        <f t="shared" si="11"/>
        <v>3.3676498107194948</v>
      </c>
      <c r="AT14" s="28">
        <v>5.9744640794030947E-21</v>
      </c>
      <c r="AU14" s="28">
        <f t="shared" si="31"/>
        <v>5.0782944674926306E-20</v>
      </c>
      <c r="AV14" s="32">
        <f t="shared" si="32"/>
        <v>-20.223701045659592</v>
      </c>
      <c r="AW14" s="34">
        <f t="shared" si="33"/>
        <v>-171.90145888810653</v>
      </c>
      <c r="AX14" s="10" t="s">
        <v>19</v>
      </c>
      <c r="AY14" s="5">
        <v>-50.1</v>
      </c>
      <c r="AZ14" s="48"/>
      <c r="BA14" s="7"/>
    </row>
    <row r="15" spans="1:53" x14ac:dyDescent="0.25">
      <c r="A15" s="1">
        <v>166</v>
      </c>
      <c r="B15" s="1">
        <v>14</v>
      </c>
      <c r="C15" s="1">
        <v>4</v>
      </c>
      <c r="D15" s="1">
        <v>3.9620799999999998</v>
      </c>
      <c r="E15" s="1"/>
      <c r="F15" s="6">
        <f>C104</f>
        <v>108.5</v>
      </c>
      <c r="G15" s="14">
        <f>IF(F15&lt;$AX$4,$AY$3+F15/$AX$4*($AY$4-$AY$3),$AY$4-($AY$5-$AY$4)+F15/$AX$5*2*($AY$5-$AY$4))</f>
        <v>818.95196506550224</v>
      </c>
      <c r="H15" s="46">
        <f t="shared" si="34"/>
        <v>2</v>
      </c>
      <c r="I15" s="46">
        <f t="shared" si="1"/>
        <v>3.9633800000000003</v>
      </c>
      <c r="J15" s="19">
        <f t="shared" si="2"/>
        <v>0.40323129248204542</v>
      </c>
      <c r="K15" s="19">
        <f t="shared" si="3"/>
        <v>0.40332349197601874</v>
      </c>
      <c r="L15" s="19">
        <f t="shared" si="12"/>
        <v>0.80646258496409085</v>
      </c>
      <c r="M15" s="48">
        <v>0.41820724778470503</v>
      </c>
      <c r="N15" s="18">
        <f>AVERAGE(D104:D109)</f>
        <v>3.9634566666666671</v>
      </c>
      <c r="O15" s="19">
        <f>_xlfn.STDEV.S(D104:D109)/SQRT(3)</f>
        <v>6.6666666667103422E-6</v>
      </c>
      <c r="P15" s="19">
        <f t="shared" si="13"/>
        <v>0.40421761265014944</v>
      </c>
      <c r="Q15" s="19">
        <f t="shared" si="35"/>
        <v>0.40458641062604905</v>
      </c>
      <c r="R15" s="19">
        <f t="shared" si="36"/>
        <v>0.40384881467424982</v>
      </c>
      <c r="S15" s="19">
        <f t="shared" si="4"/>
        <v>0.40896603974516449</v>
      </c>
      <c r="T15" s="19">
        <f t="shared" si="5"/>
        <v>0.41066646184119415</v>
      </c>
      <c r="U15" s="19">
        <f t="shared" si="6"/>
        <v>0.40726561764913483</v>
      </c>
      <c r="V15" s="19">
        <f t="shared" si="16"/>
        <v>9.2412080395405383E-3</v>
      </c>
      <c r="W15" s="19">
        <f t="shared" si="17"/>
        <v>7.5407859435108748E-3</v>
      </c>
      <c r="X15" s="19">
        <f t="shared" si="18"/>
        <v>1.0941630135570202E-2</v>
      </c>
      <c r="Y15" s="19">
        <f t="shared" si="19"/>
        <v>1.7004220960296634E-3</v>
      </c>
      <c r="Z15" s="19">
        <f t="shared" si="20"/>
        <v>1.7004220960296634E-3</v>
      </c>
      <c r="AA15" s="19">
        <f t="shared" si="7"/>
        <v>0.81793207949032898</v>
      </c>
      <c r="AB15" s="28">
        <v>4.9599465493612322E-21</v>
      </c>
      <c r="AC15" s="28">
        <f t="shared" si="8"/>
        <v>9.9198930987224644E-21</v>
      </c>
      <c r="AD15" s="32">
        <f t="shared" si="9"/>
        <v>-20.30452300363935</v>
      </c>
      <c r="AE15" s="32">
        <f t="shared" si="21"/>
        <v>-40.6090460072787</v>
      </c>
      <c r="AF15" s="18">
        <f>AVERAGE(E104:E109)</f>
        <v>3.9633033333333336</v>
      </c>
      <c r="AG15" s="19">
        <f>_xlfn.STDEV.S(E104:E109)/SQRT(3)</f>
        <v>3.3333333333551711E-6</v>
      </c>
      <c r="AH15" s="19">
        <f t="shared" si="10"/>
        <v>0.40224497231394141</v>
      </c>
      <c r="AI15" s="19">
        <f t="shared" si="37"/>
        <v>0.40206057332598871</v>
      </c>
      <c r="AJ15" s="19">
        <f t="shared" si="38"/>
        <v>0.40242937130189405</v>
      </c>
      <c r="AK15" s="19">
        <f t="shared" si="24"/>
        <v>0.39749654521892636</v>
      </c>
      <c r="AL15" s="19">
        <f t="shared" si="25"/>
        <v>0.39598052211084334</v>
      </c>
      <c r="AM15" s="19">
        <f t="shared" si="26"/>
        <v>0.39901256832700904</v>
      </c>
      <c r="AN15" s="19">
        <f t="shared" si="27"/>
        <v>2.0710702565778671E-2</v>
      </c>
      <c r="AO15" s="19">
        <f t="shared" si="28"/>
        <v>2.2226725673861691E-2</v>
      </c>
      <c r="AP15" s="19">
        <f t="shared" si="28"/>
        <v>1.9194679457695984E-2</v>
      </c>
      <c r="AQ15" s="19">
        <f t="shared" si="29"/>
        <v>1.51602310808302E-3</v>
      </c>
      <c r="AR15" s="19">
        <f t="shared" si="30"/>
        <v>1.5160231080826869E-3</v>
      </c>
      <c r="AS15" s="19">
        <f t="shared" si="11"/>
        <v>0.79499309043785271</v>
      </c>
      <c r="AT15" s="28">
        <v>5.9755817779670342E-21</v>
      </c>
      <c r="AU15" s="28">
        <f t="shared" si="31"/>
        <v>1.1951163555934068E-20</v>
      </c>
      <c r="AV15" s="32">
        <f t="shared" si="32"/>
        <v>-20.223619805750396</v>
      </c>
      <c r="AW15" s="34">
        <f t="shared" si="33"/>
        <v>-40.447239611500791</v>
      </c>
      <c r="AX15" s="10" t="s">
        <v>20</v>
      </c>
      <c r="AY15" s="5">
        <v>101.39999999999999</v>
      </c>
      <c r="AZ15" s="48"/>
      <c r="BA15" s="7"/>
    </row>
    <row r="16" spans="1:53" x14ac:dyDescent="0.25">
      <c r="A16" s="1">
        <v>176</v>
      </c>
      <c r="B16" s="1">
        <v>22</v>
      </c>
      <c r="C16" s="1">
        <v>4</v>
      </c>
      <c r="D16" s="1">
        <v>3.9621</v>
      </c>
      <c r="E16" s="1"/>
      <c r="F16" s="6">
        <f>C110</f>
        <v>110.5</v>
      </c>
      <c r="G16" s="14">
        <f>IF(F16&lt;$AX$4,$AY$3+F16/$AX$4*($AY$4-$AY$3),$AY$4-($AY$5-$AY$4)+F16/$AX$5*2*($AY$5-$AY$4))</f>
        <v>819.30131004366808</v>
      </c>
      <c r="H16" s="46">
        <f t="shared" si="34"/>
        <v>2</v>
      </c>
      <c r="I16" s="46">
        <f t="shared" si="1"/>
        <v>3.9634616666666664</v>
      </c>
      <c r="J16" s="19">
        <f t="shared" si="2"/>
        <v>0.4040883666935044</v>
      </c>
      <c r="K16" s="19">
        <f t="shared" si="3"/>
        <v>0.40414790463761779</v>
      </c>
      <c r="L16" s="19">
        <f t="shared" si="12"/>
        <v>0.80817673338700879</v>
      </c>
      <c r="M16" s="48">
        <v>0.418863258377277</v>
      </c>
      <c r="N16" s="18">
        <f>AVERAGE(D110:D115)</f>
        <v>3.9635666666666669</v>
      </c>
      <c r="O16" s="19">
        <f>_xlfn.STDEV.S(D110:D115)/SQRT(3)</f>
        <v>8.8191710367998724E-6</v>
      </c>
      <c r="P16" s="19">
        <f t="shared" si="13"/>
        <v>0.40543919648895332</v>
      </c>
      <c r="Q16" s="19">
        <f t="shared" si="35"/>
        <v>0.40592707035307374</v>
      </c>
      <c r="R16" s="19">
        <f t="shared" si="36"/>
        <v>0.40495132262483285</v>
      </c>
      <c r="S16" s="19">
        <f t="shared" si="4"/>
        <v>0.4119424770756146</v>
      </c>
      <c r="T16" s="19">
        <f t="shared" si="5"/>
        <v>0.41449248244034104</v>
      </c>
      <c r="U16" s="19">
        <f t="shared" si="6"/>
        <v>0.40939247171088811</v>
      </c>
      <c r="V16" s="19">
        <f t="shared" si="16"/>
        <v>6.9207813016624042E-3</v>
      </c>
      <c r="W16" s="19">
        <f t="shared" si="17"/>
        <v>4.3707759369359667E-3</v>
      </c>
      <c r="X16" s="19">
        <f t="shared" si="18"/>
        <v>9.4707866663888973E-3</v>
      </c>
      <c r="Y16" s="19">
        <f t="shared" si="19"/>
        <v>2.5500053647264376E-3</v>
      </c>
      <c r="Z16" s="19">
        <f t="shared" si="20"/>
        <v>2.5500053647264931E-3</v>
      </c>
      <c r="AA16" s="19">
        <f t="shared" si="7"/>
        <v>0.8238849541512292</v>
      </c>
      <c r="AB16" s="28">
        <v>4.7896710346265181E-21</v>
      </c>
      <c r="AC16" s="28">
        <f t="shared" si="8"/>
        <v>9.5793420692530361E-21</v>
      </c>
      <c r="AD16" s="32">
        <f t="shared" si="9"/>
        <v>-20.319694313882426</v>
      </c>
      <c r="AE16" s="32">
        <f t="shared" si="21"/>
        <v>-40.639388627764852</v>
      </c>
      <c r="AF16" s="18">
        <f>AVERAGE(E110:E115)</f>
        <v>3.9633566666666664</v>
      </c>
      <c r="AG16" s="19">
        <f>_xlfn.STDEV.S(E110:E115)/SQRT(3)</f>
        <v>6.6666666665623122E-6</v>
      </c>
      <c r="AH16" s="19">
        <f t="shared" si="10"/>
        <v>0.40273753689805547</v>
      </c>
      <c r="AI16" s="19">
        <f t="shared" si="37"/>
        <v>0.40236873892216157</v>
      </c>
      <c r="AJ16" s="19">
        <f t="shared" si="38"/>
        <v>0.40310633487394937</v>
      </c>
      <c r="AK16" s="19">
        <f t="shared" si="24"/>
        <v>0.3962342563113942</v>
      </c>
      <c r="AL16" s="19">
        <f t="shared" si="25"/>
        <v>0.39380332683489455</v>
      </c>
      <c r="AM16" s="19">
        <f t="shared" si="26"/>
        <v>0.39866518578789412</v>
      </c>
      <c r="AN16" s="19">
        <f t="shared" si="27"/>
        <v>2.2629002065882808E-2</v>
      </c>
      <c r="AO16" s="19">
        <f t="shared" si="28"/>
        <v>2.5059931542382452E-2</v>
      </c>
      <c r="AP16" s="19">
        <f t="shared" si="28"/>
        <v>2.0198072589382887E-2</v>
      </c>
      <c r="AQ16" s="19">
        <f t="shared" si="29"/>
        <v>2.4309294764996436E-3</v>
      </c>
      <c r="AR16" s="19">
        <f t="shared" si="30"/>
        <v>2.4309294764999212E-3</v>
      </c>
      <c r="AS16" s="19">
        <f t="shared" si="11"/>
        <v>0.79246851262278839</v>
      </c>
      <c r="AT16" s="28">
        <v>6.1746257592608853E-21</v>
      </c>
      <c r="AU16" s="28">
        <f t="shared" si="31"/>
        <v>1.2349251518521771E-20</v>
      </c>
      <c r="AV16" s="32">
        <f t="shared" si="32"/>
        <v>-20.209389359625099</v>
      </c>
      <c r="AW16" s="34">
        <f t="shared" si="33"/>
        <v>-40.418778719250199</v>
      </c>
      <c r="AX16" s="10" t="s">
        <v>21</v>
      </c>
      <c r="AY16" s="5">
        <v>-6</v>
      </c>
      <c r="AZ16" s="48"/>
      <c r="BA16" s="7"/>
    </row>
    <row r="17" spans="1:52" ht="15.75" thickBot="1" x14ac:dyDescent="0.3">
      <c r="A17" s="1">
        <v>274</v>
      </c>
      <c r="B17" s="1">
        <v>110</v>
      </c>
      <c r="C17" s="1">
        <v>4</v>
      </c>
      <c r="D17" s="1">
        <v>3.9621200000000001</v>
      </c>
      <c r="E17" s="1"/>
      <c r="F17" s="15">
        <f>C116</f>
        <v>112.5</v>
      </c>
      <c r="G17" s="16">
        <f>IF(F17&lt;$AX$4,$AY$3+F17/$AX$4*($AY$4-$AY$3),$AY$4-($AY$5-$AY$4)+F17/$AX$5*2*($AY$5-$AY$4))</f>
        <v>819.65065502183404</v>
      </c>
      <c r="H17" s="47">
        <v>3</v>
      </c>
      <c r="I17" s="46">
        <f t="shared" si="1"/>
        <v>3.9635050000000005</v>
      </c>
      <c r="J17" s="19">
        <f t="shared" si="2"/>
        <v>0.40445228082091972</v>
      </c>
      <c r="K17" s="19">
        <f t="shared" si="3"/>
        <v>0.40493136344490582</v>
      </c>
      <c r="L17" s="19">
        <f t="shared" si="12"/>
        <v>1.2133568424627592</v>
      </c>
      <c r="M17" s="49">
        <v>0.41951934614664799</v>
      </c>
      <c r="N17" s="20">
        <f>AVERAGE(D116:D121)</f>
        <v>3.9636700000000005</v>
      </c>
      <c r="O17" s="19">
        <f>_xlfn.STDEV.S(D116:D121)/SQRT(3)</f>
        <v>2.3094010767479931E-5</v>
      </c>
      <c r="P17" s="21">
        <f t="shared" si="13"/>
        <v>0.40657501335662283</v>
      </c>
      <c r="Q17" s="19">
        <f t="shared" si="35"/>
        <v>0.40785256702059075</v>
      </c>
      <c r="R17" s="19">
        <f t="shared" si="36"/>
        <v>0.40529745969265496</v>
      </c>
      <c r="S17" s="19">
        <f t="shared" si="4"/>
        <v>0.41679445427850698</v>
      </c>
      <c r="T17" s="19">
        <f t="shared" si="5"/>
        <v>0.42191607566353184</v>
      </c>
      <c r="U17" s="19">
        <f t="shared" si="6"/>
        <v>0.411672832893483</v>
      </c>
      <c r="V17" s="21">
        <f t="shared" si="16"/>
        <v>2.7248918681410106E-3</v>
      </c>
      <c r="W17" s="19">
        <f t="shared" si="17"/>
        <v>-2.3967295168838554E-3</v>
      </c>
      <c r="X17" s="19">
        <f t="shared" si="18"/>
        <v>7.8465132531649884E-3</v>
      </c>
      <c r="Y17" s="19">
        <f>V17-W17</f>
        <v>5.121621385024866E-3</v>
      </c>
      <c r="Z17" s="19">
        <f>X17-V17</f>
        <v>5.1216213850239778E-3</v>
      </c>
      <c r="AA17" s="21">
        <f t="shared" si="7"/>
        <v>1.250383362835521</v>
      </c>
      <c r="AB17" s="29">
        <v>4.5150371281638269E-21</v>
      </c>
      <c r="AC17" s="29">
        <f t="shared" si="8"/>
        <v>1.3545111384491481E-20</v>
      </c>
      <c r="AD17" s="33">
        <f t="shared" si="9"/>
        <v>-20.345338674034778</v>
      </c>
      <c r="AE17" s="33">
        <f t="shared" si="21"/>
        <v>-61.036016022104334</v>
      </c>
      <c r="AF17" s="20">
        <f>AVERAGE(E116:E121)</f>
        <v>3.9633400000000001</v>
      </c>
      <c r="AG17" s="19">
        <f>_xlfn.STDEV.S(E116:E121)/SQRT(3)</f>
        <v>5.7735026919340812E-6</v>
      </c>
      <c r="AH17" s="21">
        <f t="shared" si="10"/>
        <v>0.40232954828521689</v>
      </c>
      <c r="AI17" s="19">
        <f t="shared" si="37"/>
        <v>0.40201015986922062</v>
      </c>
      <c r="AJ17" s="19">
        <f t="shared" si="38"/>
        <v>0.4026489367012131</v>
      </c>
      <c r="AK17" s="19">
        <f t="shared" si="24"/>
        <v>0.39211010736333246</v>
      </c>
      <c r="AL17" s="19">
        <f t="shared" si="25"/>
        <v>0.3879466512262798</v>
      </c>
      <c r="AM17" s="19">
        <f t="shared" si="26"/>
        <v>0.39627356350038534</v>
      </c>
      <c r="AN17" s="21">
        <f t="shared" si="27"/>
        <v>2.7409238783315526E-2</v>
      </c>
      <c r="AO17" s="19">
        <f t="shared" si="28"/>
        <v>3.1572694920368183E-2</v>
      </c>
      <c r="AP17" s="19">
        <f t="shared" si="28"/>
        <v>2.3245782646262647E-2</v>
      </c>
      <c r="AQ17" s="19">
        <f t="shared" si="29"/>
        <v>4.1634561370526568E-3</v>
      </c>
      <c r="AR17" s="19">
        <f t="shared" si="30"/>
        <v>4.1634561370528789E-3</v>
      </c>
      <c r="AS17" s="21">
        <f t="shared" si="11"/>
        <v>1.1763303220899974</v>
      </c>
      <c r="AT17" s="29">
        <v>6.7252397157140402E-21</v>
      </c>
      <c r="AU17" s="29">
        <f t="shared" si="31"/>
        <v>2.017571914714212E-20</v>
      </c>
      <c r="AV17" s="33">
        <f t="shared" si="32"/>
        <v>-20.17229223097516</v>
      </c>
      <c r="AW17" s="39">
        <f t="shared" si="33"/>
        <v>-60.516876692925479</v>
      </c>
      <c r="AZ17" s="49"/>
    </row>
    <row r="18" spans="1:52" ht="16.5" thickTop="1" thickBot="1" x14ac:dyDescent="0.3">
      <c r="A18" s="1">
        <v>264</v>
      </c>
      <c r="B18" s="1">
        <v>102</v>
      </c>
      <c r="C18" s="1">
        <v>4</v>
      </c>
      <c r="D18" s="1">
        <v>3.9621400000000002</v>
      </c>
      <c r="E18" s="1"/>
      <c r="H18" s="25">
        <f>SUM(H2:H17)</f>
        <v>114.5</v>
      </c>
      <c r="I18" s="54"/>
      <c r="J18" s="19"/>
      <c r="K18" s="19"/>
      <c r="L18" s="19">
        <f>SUM(L2:L17)</f>
        <v>45.479571174306514</v>
      </c>
      <c r="M18" s="54"/>
      <c r="N18" s="7"/>
      <c r="O18" s="7"/>
      <c r="P18" s="7"/>
      <c r="Q18" s="7"/>
      <c r="R18" s="7"/>
      <c r="S18" s="7"/>
      <c r="T18" s="19"/>
      <c r="U18" s="19"/>
      <c r="V18" s="7"/>
      <c r="W18" s="7"/>
      <c r="X18" s="7"/>
      <c r="Y18" s="7"/>
      <c r="Z18" s="7"/>
      <c r="AA18" s="26">
        <f>SUM(AA2:AA17)</f>
        <v>46.231399657211881</v>
      </c>
      <c r="AB18" s="27"/>
      <c r="AC18" s="30">
        <f>SUM(AC2:AC17)</f>
        <v>3.7578498262990779E-19</v>
      </c>
      <c r="AD18" s="31"/>
      <c r="AE18" s="35">
        <f>SUM(AE2:AE17)</f>
        <v>-2350.9862152595329</v>
      </c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6">
        <f>SUM(AS2:AS17)</f>
        <v>44.727742691401161</v>
      </c>
      <c r="AT18" s="27"/>
      <c r="AU18" s="30">
        <f>SUM(AU2:AU17)</f>
        <v>4.5681791542874871E-19</v>
      </c>
      <c r="AV18" s="31"/>
      <c r="AW18" s="35">
        <f>SUM(AW2:AW17)</f>
        <v>-2340.0555530181177</v>
      </c>
    </row>
    <row r="19" spans="1:52" ht="15.75" thickTop="1" x14ac:dyDescent="0.25">
      <c r="A19" s="1">
        <v>284</v>
      </c>
      <c r="B19" s="1">
        <v>118</v>
      </c>
      <c r="C19" s="1">
        <v>4</v>
      </c>
      <c r="D19" s="1">
        <v>3.9621599999999999</v>
      </c>
      <c r="E19" s="1"/>
      <c r="G19" s="12" t="s">
        <v>23</v>
      </c>
      <c r="H19" s="22">
        <f>AVERAGE(AA19,AS19)</f>
        <v>0.39720149497210933</v>
      </c>
      <c r="I19" s="22"/>
      <c r="J19" s="19"/>
      <c r="K19" s="19"/>
      <c r="L19" s="19"/>
      <c r="M19" s="22"/>
      <c r="N19" s="22"/>
      <c r="O19" s="22"/>
      <c r="T19" s="19"/>
      <c r="U19" s="19"/>
      <c r="V19" s="23" t="s">
        <v>8</v>
      </c>
      <c r="W19" s="23"/>
      <c r="X19" s="23"/>
      <c r="Y19" s="23"/>
      <c r="Z19" s="23"/>
      <c r="AA19" s="17">
        <f>AA18/$H$18</f>
        <v>0.40376768259573698</v>
      </c>
      <c r="AB19" s="37" t="s">
        <v>27</v>
      </c>
      <c r="AC19" s="28">
        <f>AC18/$H$18</f>
        <v>3.2819649137983214E-21</v>
      </c>
      <c r="AD19" s="41" t="s">
        <v>36</v>
      </c>
      <c r="AE19" s="32">
        <f>AE18/$H$18</f>
        <v>-20.53263070095662</v>
      </c>
      <c r="AF19" s="22"/>
      <c r="AG19" s="22"/>
      <c r="AN19" s="23" t="s">
        <v>9</v>
      </c>
      <c r="AO19" s="23"/>
      <c r="AP19" s="23"/>
      <c r="AQ19" s="23"/>
      <c r="AR19" s="23"/>
      <c r="AS19" s="17">
        <f>AS18/$H$18</f>
        <v>0.39063530734848173</v>
      </c>
      <c r="AT19" s="37" t="s">
        <v>27</v>
      </c>
      <c r="AU19" s="28">
        <f>AU18/$H$18</f>
        <v>3.9896761172816481E-21</v>
      </c>
      <c r="AV19" s="41" t="s">
        <v>36</v>
      </c>
      <c r="AW19" s="32">
        <f>AW18/$H$18</f>
        <v>-20.437166401904957</v>
      </c>
    </row>
    <row r="20" spans="1:52" x14ac:dyDescent="0.25">
      <c r="A20" s="1">
        <v>151</v>
      </c>
      <c r="B20" s="1">
        <v>3</v>
      </c>
      <c r="C20" s="1">
        <v>4</v>
      </c>
      <c r="D20" s="1"/>
      <c r="E20" s="1">
        <v>3.9618000000000002</v>
      </c>
      <c r="G20" s="40" t="s">
        <v>29</v>
      </c>
      <c r="H20" s="22">
        <f>AA19-AS19</f>
        <v>1.3132375247255246E-2</v>
      </c>
      <c r="I20" s="22"/>
      <c r="J20" s="19"/>
      <c r="K20" s="19"/>
      <c r="L20" s="19"/>
      <c r="M20" s="22"/>
      <c r="T20" s="19"/>
      <c r="U20" s="19"/>
      <c r="AC20" s="36">
        <f>LOG(AC19)</f>
        <v>-20.483866066130346</v>
      </c>
      <c r="AU20" s="36">
        <f>LOG(AU19)</f>
        <v>-20.39906235899662</v>
      </c>
    </row>
    <row r="21" spans="1:52" x14ac:dyDescent="0.25">
      <c r="A21" s="1">
        <v>161</v>
      </c>
      <c r="B21" s="1">
        <v>11</v>
      </c>
      <c r="C21" s="1">
        <v>4</v>
      </c>
      <c r="D21" s="1"/>
      <c r="E21" s="1">
        <v>3.9617300000000002</v>
      </c>
      <c r="G21" s="12" t="s">
        <v>28</v>
      </c>
      <c r="H21" s="8">
        <f>LOG(AVERAGE(AC19,AU19))</f>
        <v>-20.439397564128438</v>
      </c>
      <c r="I21" s="8"/>
      <c r="J21" s="19"/>
      <c r="K21" s="19"/>
      <c r="L21" s="19"/>
      <c r="M21" s="8"/>
      <c r="T21" s="19"/>
      <c r="U21" s="19"/>
    </row>
    <row r="22" spans="1:52" x14ac:dyDescent="0.25">
      <c r="A22" s="1">
        <v>171</v>
      </c>
      <c r="B22" s="1">
        <v>19</v>
      </c>
      <c r="C22" s="1">
        <v>4</v>
      </c>
      <c r="D22" s="1"/>
      <c r="E22" s="1">
        <v>3.9617499999999999</v>
      </c>
      <c r="G22" s="12" t="s">
        <v>37</v>
      </c>
      <c r="H22" s="8">
        <f>AVERAGE(AE19,AW19)</f>
        <v>-20.484898551430788</v>
      </c>
      <c r="I22" s="8"/>
      <c r="J22" s="19"/>
      <c r="K22" s="19"/>
      <c r="L22" s="19"/>
      <c r="M22" s="8"/>
      <c r="T22" s="19"/>
      <c r="U22" s="19"/>
    </row>
    <row r="23" spans="1:52" x14ac:dyDescent="0.25">
      <c r="A23" s="1">
        <v>259</v>
      </c>
      <c r="B23" s="1">
        <v>99</v>
      </c>
      <c r="C23" s="1">
        <v>4</v>
      </c>
      <c r="D23" s="1"/>
      <c r="E23" s="1">
        <v>3.9617300000000002</v>
      </c>
      <c r="J23" s="19"/>
      <c r="K23" s="19"/>
      <c r="L23" s="19"/>
      <c r="Q23" s="127">
        <f>N2-AF2</f>
        <v>3.9333333333235743E-4</v>
      </c>
      <c r="T23" s="19"/>
      <c r="U23" s="19"/>
    </row>
    <row r="24" spans="1:52" x14ac:dyDescent="0.25">
      <c r="A24" s="1">
        <v>269</v>
      </c>
      <c r="B24" s="1">
        <v>107</v>
      </c>
      <c r="C24" s="1">
        <v>4</v>
      </c>
      <c r="D24" s="1"/>
      <c r="E24" s="1">
        <v>3.9616899999999999</v>
      </c>
      <c r="J24" s="19"/>
      <c r="K24" s="19"/>
      <c r="L24" s="19"/>
      <c r="Q24" s="127">
        <f t="shared" ref="Q24:Q35" si="39">N3-AF3</f>
        <v>3.7666666666646975E-4</v>
      </c>
      <c r="T24" s="19"/>
      <c r="U24" s="19"/>
    </row>
    <row r="25" spans="1:52" x14ac:dyDescent="0.25">
      <c r="A25" s="1">
        <v>279</v>
      </c>
      <c r="B25" s="1">
        <v>115</v>
      </c>
      <c r="C25" s="1">
        <v>4</v>
      </c>
      <c r="D25" s="1"/>
      <c r="E25" s="1">
        <v>3.9617200000000001</v>
      </c>
      <c r="J25" s="19"/>
      <c r="K25" s="19"/>
      <c r="L25" s="19"/>
      <c r="Q25" s="127">
        <f t="shared" si="39"/>
        <v>3.4166666666690659E-4</v>
      </c>
      <c r="T25" s="19"/>
      <c r="U25" s="19"/>
    </row>
    <row r="26" spans="1:52" x14ac:dyDescent="0.25">
      <c r="A26" s="1">
        <v>157</v>
      </c>
      <c r="B26" s="1">
        <v>7</v>
      </c>
      <c r="C26" s="1">
        <v>6</v>
      </c>
      <c r="D26" s="1">
        <v>3.96197</v>
      </c>
      <c r="E26" s="1"/>
      <c r="J26" s="19"/>
      <c r="K26" s="19"/>
      <c r="L26" s="19"/>
      <c r="Q26" s="127">
        <f t="shared" si="39"/>
        <v>3.4166666666735068E-4</v>
      </c>
      <c r="T26" s="19"/>
      <c r="U26" s="19"/>
    </row>
    <row r="27" spans="1:52" x14ac:dyDescent="0.25">
      <c r="A27" s="1">
        <v>167</v>
      </c>
      <c r="B27" s="1">
        <v>15</v>
      </c>
      <c r="C27" s="1">
        <v>6</v>
      </c>
      <c r="D27" s="1">
        <v>3.9619900000000001</v>
      </c>
      <c r="E27" s="1"/>
      <c r="J27" s="19"/>
      <c r="K27" s="19"/>
      <c r="L27" s="19"/>
      <c r="M27">
        <f>0.078/0.021</f>
        <v>3.714285714285714</v>
      </c>
      <c r="N27">
        <f>M27*2.2/1.4</f>
        <v>5.8367346938775508</v>
      </c>
      <c r="P27">
        <f>0.078/N27</f>
        <v>1.3363636363636364E-2</v>
      </c>
      <c r="Q27" s="127">
        <f t="shared" si="39"/>
        <v>1.9666666666706689E-4</v>
      </c>
      <c r="T27" s="19"/>
      <c r="U27" s="19"/>
    </row>
    <row r="28" spans="1:52" x14ac:dyDescent="0.25">
      <c r="A28" s="1">
        <v>177</v>
      </c>
      <c r="B28" s="1">
        <v>23</v>
      </c>
      <c r="C28" s="1">
        <v>6</v>
      </c>
      <c r="D28" s="1">
        <v>3.9620000000000002</v>
      </c>
      <c r="E28" s="1"/>
      <c r="J28" s="19"/>
      <c r="K28" s="19"/>
      <c r="L28" s="19"/>
      <c r="Q28" s="127">
        <f t="shared" si="39"/>
        <v>1.9000000000080064E-4</v>
      </c>
      <c r="T28" s="19"/>
      <c r="U28" s="19"/>
    </row>
    <row r="29" spans="1:52" x14ac:dyDescent="0.25">
      <c r="A29" s="1">
        <v>265</v>
      </c>
      <c r="B29" s="1">
        <v>103</v>
      </c>
      <c r="C29" s="1">
        <v>6</v>
      </c>
      <c r="D29" s="1">
        <v>3.9620199999999999</v>
      </c>
      <c r="E29" s="1"/>
      <c r="J29" s="19"/>
      <c r="K29" s="19"/>
      <c r="L29" s="19"/>
      <c r="M29">
        <f>0.078/0.015</f>
        <v>5.2</v>
      </c>
      <c r="Q29" s="127">
        <f t="shared" si="39"/>
        <v>1.2999999999951939E-4</v>
      </c>
      <c r="T29" s="19"/>
      <c r="U29" s="19"/>
    </row>
    <row r="30" spans="1:52" x14ac:dyDescent="0.25">
      <c r="A30" s="1">
        <v>275</v>
      </c>
      <c r="B30" s="1">
        <v>111</v>
      </c>
      <c r="C30" s="1">
        <v>6</v>
      </c>
      <c r="D30" s="1">
        <v>3.9620199999999999</v>
      </c>
      <c r="E30" s="1"/>
      <c r="J30" s="19"/>
      <c r="K30" s="19"/>
      <c r="L30" s="19"/>
      <c r="Q30" s="127">
        <f t="shared" si="39"/>
        <v>7.9999999999635918E-5</v>
      </c>
      <c r="T30" s="19"/>
      <c r="U30" s="19"/>
    </row>
    <row r="31" spans="1:52" x14ac:dyDescent="0.25">
      <c r="A31" s="1">
        <v>285</v>
      </c>
      <c r="B31" s="1">
        <v>119</v>
      </c>
      <c r="C31" s="1">
        <v>6</v>
      </c>
      <c r="D31" s="1">
        <v>3.9620700000000002</v>
      </c>
      <c r="E31" s="1"/>
      <c r="J31" s="19"/>
      <c r="K31" s="19"/>
      <c r="L31" s="19"/>
      <c r="Q31" s="127">
        <f t="shared" si="39"/>
        <v>1.1666666666698688E-4</v>
      </c>
      <c r="T31" s="19"/>
      <c r="U31" s="19"/>
    </row>
    <row r="32" spans="1:52" x14ac:dyDescent="0.25">
      <c r="A32" s="1">
        <v>150</v>
      </c>
      <c r="B32" s="1">
        <v>2</v>
      </c>
      <c r="C32" s="1">
        <v>6</v>
      </c>
      <c r="D32" s="1"/>
      <c r="E32" s="1">
        <v>3.9616899999999999</v>
      </c>
      <c r="J32" s="19"/>
      <c r="K32" s="19"/>
      <c r="L32" s="19"/>
      <c r="Q32" s="127">
        <f t="shared" si="39"/>
        <v>1.4000000000002899E-4</v>
      </c>
      <c r="T32" s="19"/>
      <c r="U32" s="19"/>
    </row>
    <row r="33" spans="1:21" x14ac:dyDescent="0.25">
      <c r="A33" s="1">
        <v>160</v>
      </c>
      <c r="B33" s="1">
        <v>10</v>
      </c>
      <c r="C33" s="1">
        <v>6</v>
      </c>
      <c r="D33" s="1"/>
      <c r="E33" s="1">
        <v>3.9616500000000001</v>
      </c>
      <c r="J33" s="19"/>
      <c r="K33" s="19"/>
      <c r="L33" s="19"/>
      <c r="Q33" s="127">
        <f t="shared" si="39"/>
        <v>1.4333333333338416E-4</v>
      </c>
      <c r="T33" s="19"/>
      <c r="U33" s="19"/>
    </row>
    <row r="34" spans="1:21" x14ac:dyDescent="0.25">
      <c r="A34" s="1">
        <v>170</v>
      </c>
      <c r="B34" s="1">
        <v>18</v>
      </c>
      <c r="C34" s="1">
        <v>6</v>
      </c>
      <c r="D34" s="1"/>
      <c r="E34" s="1">
        <v>3.9616799999999999</v>
      </c>
      <c r="J34" s="19"/>
      <c r="K34" s="19"/>
      <c r="L34" s="19"/>
      <c r="Q34" s="127">
        <f>N13-AF13</f>
        <v>9.333333333350069E-5</v>
      </c>
      <c r="T34" s="19"/>
      <c r="U34" s="19"/>
    </row>
    <row r="35" spans="1:21" x14ac:dyDescent="0.25">
      <c r="A35" s="1">
        <v>258</v>
      </c>
      <c r="B35" s="1">
        <v>98</v>
      </c>
      <c r="C35" s="1">
        <v>6</v>
      </c>
      <c r="D35" s="1"/>
      <c r="E35" s="1">
        <v>3.9617</v>
      </c>
      <c r="J35" s="19"/>
      <c r="K35" s="19"/>
      <c r="L35" s="19"/>
      <c r="Q35" s="127">
        <f t="shared" si="39"/>
        <v>1.9333333333326763E-4</v>
      </c>
      <c r="T35" s="19"/>
      <c r="U35" s="19"/>
    </row>
    <row r="36" spans="1:21" x14ac:dyDescent="0.25">
      <c r="A36" s="1">
        <v>268</v>
      </c>
      <c r="B36" s="1">
        <v>106</v>
      </c>
      <c r="C36" s="1">
        <v>6</v>
      </c>
      <c r="D36" s="1"/>
      <c r="E36" s="1">
        <v>3.9616500000000001</v>
      </c>
      <c r="J36" s="19"/>
      <c r="K36" s="19"/>
      <c r="L36" s="19"/>
      <c r="T36" s="19"/>
      <c r="U36" s="19"/>
    </row>
    <row r="37" spans="1:21" x14ac:dyDescent="0.25">
      <c r="A37" s="1">
        <v>278</v>
      </c>
      <c r="B37" s="1">
        <v>114</v>
      </c>
      <c r="C37" s="1">
        <v>6</v>
      </c>
      <c r="D37" s="1"/>
      <c r="E37" s="1">
        <v>3.9616500000000001</v>
      </c>
      <c r="J37" s="19"/>
      <c r="K37" s="19"/>
      <c r="L37" s="19"/>
      <c r="T37" s="19"/>
      <c r="U37" s="19"/>
    </row>
    <row r="38" spans="1:21" x14ac:dyDescent="0.25">
      <c r="A38" s="1">
        <v>158</v>
      </c>
      <c r="B38" s="1">
        <v>8</v>
      </c>
      <c r="C38" s="1">
        <v>8</v>
      </c>
      <c r="D38" s="1">
        <v>3.9619800000000001</v>
      </c>
      <c r="E38" s="1"/>
      <c r="J38" s="19"/>
      <c r="K38" s="19"/>
      <c r="L38" s="19"/>
      <c r="T38" s="19"/>
      <c r="U38" s="19"/>
    </row>
    <row r="39" spans="1:21" x14ac:dyDescent="0.25">
      <c r="A39" s="1">
        <v>168</v>
      </c>
      <c r="B39" s="1">
        <v>16</v>
      </c>
      <c r="C39" s="1">
        <v>8</v>
      </c>
      <c r="D39" s="1">
        <v>3.9619900000000001</v>
      </c>
      <c r="E39" s="1"/>
      <c r="J39" s="19"/>
      <c r="K39" s="19"/>
      <c r="L39" s="19"/>
      <c r="T39" s="19"/>
      <c r="U39" s="19"/>
    </row>
    <row r="40" spans="1:21" x14ac:dyDescent="0.25">
      <c r="A40" s="1">
        <v>178</v>
      </c>
      <c r="B40" s="1">
        <v>24</v>
      </c>
      <c r="C40" s="1">
        <v>8</v>
      </c>
      <c r="D40" s="1">
        <v>3.9620000000000002</v>
      </c>
      <c r="E40" s="1"/>
      <c r="J40" s="19"/>
      <c r="K40" s="19"/>
      <c r="L40" s="19"/>
      <c r="T40" s="19"/>
      <c r="U40" s="19"/>
    </row>
    <row r="41" spans="1:21" x14ac:dyDescent="0.25">
      <c r="A41" s="1">
        <v>266</v>
      </c>
      <c r="B41" s="1">
        <v>104</v>
      </c>
      <c r="C41" s="1">
        <v>8</v>
      </c>
      <c r="D41" s="1">
        <v>3.9620299999999999</v>
      </c>
      <c r="E41" s="1"/>
      <c r="J41" s="19"/>
      <c r="K41" s="19"/>
      <c r="L41" s="19"/>
      <c r="T41" s="19"/>
      <c r="U41" s="19"/>
    </row>
    <row r="42" spans="1:21" x14ac:dyDescent="0.25">
      <c r="A42" s="1">
        <v>276</v>
      </c>
      <c r="B42" s="1">
        <v>112</v>
      </c>
      <c r="C42" s="1">
        <v>8</v>
      </c>
      <c r="D42" s="1">
        <v>3.9620299999999999</v>
      </c>
      <c r="E42" s="1"/>
      <c r="J42" s="19"/>
      <c r="K42" s="19"/>
      <c r="L42" s="19"/>
      <c r="T42" s="19"/>
      <c r="U42" s="19"/>
    </row>
    <row r="43" spans="1:21" x14ac:dyDescent="0.25">
      <c r="A43" s="1">
        <v>286</v>
      </c>
      <c r="B43" s="1">
        <v>120</v>
      </c>
      <c r="C43" s="1">
        <v>8</v>
      </c>
      <c r="D43" s="1">
        <v>3.96204</v>
      </c>
      <c r="E43" s="1"/>
      <c r="J43" s="19"/>
      <c r="K43" s="19"/>
      <c r="L43" s="19"/>
      <c r="T43" s="19"/>
      <c r="U43" s="19"/>
    </row>
    <row r="44" spans="1:21" x14ac:dyDescent="0.25">
      <c r="A44" s="1">
        <v>149</v>
      </c>
      <c r="B44" s="1">
        <v>1</v>
      </c>
      <c r="C44" s="1">
        <v>8</v>
      </c>
      <c r="D44" s="1"/>
      <c r="E44" s="1">
        <v>3.9616799999999999</v>
      </c>
      <c r="J44" s="19"/>
      <c r="K44" s="19"/>
      <c r="L44" s="19"/>
      <c r="T44" s="19"/>
      <c r="U44" s="19"/>
    </row>
    <row r="45" spans="1:21" x14ac:dyDescent="0.25">
      <c r="A45" s="1">
        <v>159</v>
      </c>
      <c r="B45" s="1">
        <v>9</v>
      </c>
      <c r="C45" s="1">
        <v>8</v>
      </c>
      <c r="D45" s="1"/>
      <c r="E45" s="1">
        <v>3.9616699999999998</v>
      </c>
      <c r="J45" s="19"/>
      <c r="K45" s="19"/>
      <c r="L45" s="19"/>
      <c r="T45" s="19"/>
      <c r="U45" s="19"/>
    </row>
    <row r="46" spans="1:21" x14ac:dyDescent="0.25">
      <c r="A46" s="1">
        <v>169</v>
      </c>
      <c r="B46" s="1">
        <v>17</v>
      </c>
      <c r="C46" s="1">
        <v>8</v>
      </c>
      <c r="D46" s="1"/>
      <c r="E46" s="1">
        <v>3.9616699999999998</v>
      </c>
      <c r="J46" s="19"/>
      <c r="K46" s="19"/>
      <c r="L46" s="19"/>
      <c r="T46" s="19"/>
      <c r="U46" s="19"/>
    </row>
    <row r="47" spans="1:21" x14ac:dyDescent="0.25">
      <c r="A47" s="1">
        <v>257</v>
      </c>
      <c r="B47" s="1">
        <v>97</v>
      </c>
      <c r="C47" s="1">
        <v>8</v>
      </c>
      <c r="D47" s="1"/>
      <c r="E47" s="1">
        <v>3.9616799999999999</v>
      </c>
      <c r="J47" s="19"/>
      <c r="K47" s="19"/>
      <c r="L47" s="19"/>
      <c r="T47" s="19"/>
      <c r="U47" s="19"/>
    </row>
    <row r="48" spans="1:21" x14ac:dyDescent="0.25">
      <c r="A48" s="1">
        <v>267</v>
      </c>
      <c r="B48" s="1">
        <v>105</v>
      </c>
      <c r="C48" s="1">
        <v>8</v>
      </c>
      <c r="D48" s="1"/>
      <c r="E48" s="1">
        <v>3.9616500000000001</v>
      </c>
      <c r="J48" s="19"/>
      <c r="K48" s="19"/>
      <c r="L48" s="19"/>
      <c r="T48" s="19"/>
      <c r="U48" s="19"/>
    </row>
    <row r="49" spans="1:21" x14ac:dyDescent="0.25">
      <c r="A49" s="1">
        <v>277</v>
      </c>
      <c r="B49" s="1">
        <v>113</v>
      </c>
      <c r="C49" s="1">
        <v>8</v>
      </c>
      <c r="D49" s="1"/>
      <c r="E49" s="1">
        <v>3.9616699999999998</v>
      </c>
      <c r="J49" s="19"/>
      <c r="K49" s="19"/>
      <c r="L49" s="19"/>
      <c r="T49" s="19"/>
      <c r="U49" s="19"/>
    </row>
    <row r="50" spans="1:21" x14ac:dyDescent="0.25">
      <c r="A50" s="1">
        <v>186</v>
      </c>
      <c r="B50" s="1">
        <v>32</v>
      </c>
      <c r="C50" s="1">
        <v>21.5</v>
      </c>
      <c r="D50" s="1">
        <v>3.9618600000000002</v>
      </c>
      <c r="E50" s="1"/>
      <c r="J50" s="19"/>
      <c r="K50" s="19"/>
      <c r="L50" s="19"/>
      <c r="T50" s="19"/>
      <c r="U50" s="19"/>
    </row>
    <row r="51" spans="1:21" x14ac:dyDescent="0.25">
      <c r="A51" s="1">
        <v>248</v>
      </c>
      <c r="B51" s="1">
        <v>88</v>
      </c>
      <c r="C51" s="1">
        <v>21.5</v>
      </c>
      <c r="D51" s="1">
        <v>3.9618799999999998</v>
      </c>
      <c r="E51" s="1"/>
      <c r="J51" s="19"/>
      <c r="K51" s="19"/>
      <c r="L51" s="19"/>
      <c r="T51" s="19"/>
      <c r="U51" s="19"/>
    </row>
    <row r="52" spans="1:21" x14ac:dyDescent="0.25">
      <c r="A52" s="1">
        <v>256</v>
      </c>
      <c r="B52" s="1">
        <v>96</v>
      </c>
      <c r="C52" s="1">
        <v>21.5</v>
      </c>
      <c r="D52" s="1">
        <v>3.9618899999999999</v>
      </c>
      <c r="E52" s="1"/>
      <c r="J52" s="19"/>
      <c r="K52" s="19"/>
      <c r="L52" s="19"/>
      <c r="T52" s="19"/>
      <c r="U52" s="19"/>
    </row>
    <row r="53" spans="1:21" x14ac:dyDescent="0.25">
      <c r="A53" s="1">
        <v>179</v>
      </c>
      <c r="B53" s="1">
        <v>25</v>
      </c>
      <c r="C53" s="1">
        <v>21.5</v>
      </c>
      <c r="D53" s="1"/>
      <c r="E53" s="1">
        <v>3.9616699999999998</v>
      </c>
      <c r="J53" s="19"/>
      <c r="K53" s="19"/>
      <c r="L53" s="19"/>
      <c r="T53" s="19"/>
      <c r="U53" s="19"/>
    </row>
    <row r="54" spans="1:21" x14ac:dyDescent="0.25">
      <c r="A54" s="1">
        <v>187</v>
      </c>
      <c r="B54" s="1">
        <v>33</v>
      </c>
      <c r="C54" s="1">
        <v>21.5</v>
      </c>
      <c r="D54" s="1"/>
      <c r="E54" s="1">
        <v>3.9617</v>
      </c>
      <c r="J54" s="19"/>
      <c r="K54" s="19"/>
      <c r="L54" s="19"/>
      <c r="T54" s="19"/>
      <c r="U54" s="19"/>
    </row>
    <row r="55" spans="1:21" x14ac:dyDescent="0.25">
      <c r="A55" s="1">
        <v>249</v>
      </c>
      <c r="B55" s="1">
        <v>89</v>
      </c>
      <c r="C55" s="1">
        <v>21.5</v>
      </c>
      <c r="D55" s="1"/>
      <c r="E55" s="1">
        <v>3.9616699999999998</v>
      </c>
      <c r="J55" s="19"/>
      <c r="K55" s="19"/>
      <c r="L55" s="19"/>
      <c r="T55" s="19"/>
      <c r="U55" s="19"/>
    </row>
    <row r="56" spans="1:21" x14ac:dyDescent="0.25">
      <c r="A56" s="1">
        <v>185</v>
      </c>
      <c r="B56" s="1">
        <v>31</v>
      </c>
      <c r="C56" s="1">
        <v>31.5</v>
      </c>
      <c r="D56" s="1">
        <v>3.9619599999999999</v>
      </c>
      <c r="E56" s="1"/>
      <c r="J56" s="19"/>
      <c r="K56" s="19"/>
      <c r="L56" s="19"/>
      <c r="T56" s="19"/>
      <c r="U56" s="19"/>
    </row>
    <row r="57" spans="1:21" x14ac:dyDescent="0.25">
      <c r="A57" s="1">
        <v>247</v>
      </c>
      <c r="B57" s="1">
        <v>87</v>
      </c>
      <c r="C57" s="1">
        <v>31.5</v>
      </c>
      <c r="D57" s="1">
        <v>3.96197</v>
      </c>
      <c r="E57" s="1"/>
      <c r="J57" s="19"/>
      <c r="K57" s="19"/>
      <c r="L57" s="19"/>
      <c r="T57" s="19"/>
      <c r="U57" s="19"/>
    </row>
    <row r="58" spans="1:21" x14ac:dyDescent="0.25">
      <c r="A58" s="1">
        <v>255</v>
      </c>
      <c r="B58" s="1">
        <v>95</v>
      </c>
      <c r="C58" s="1">
        <v>31.5</v>
      </c>
      <c r="D58" s="1">
        <v>3.9619800000000001</v>
      </c>
      <c r="E58" s="1"/>
      <c r="J58" s="19"/>
      <c r="K58" s="19"/>
      <c r="L58" s="19"/>
      <c r="T58" s="19"/>
      <c r="U58" s="19"/>
    </row>
    <row r="59" spans="1:21" x14ac:dyDescent="0.25">
      <c r="A59" s="1">
        <v>180</v>
      </c>
      <c r="B59" s="1">
        <v>26</v>
      </c>
      <c r="C59" s="1">
        <v>31.5</v>
      </c>
      <c r="D59" s="1"/>
      <c r="E59" s="1">
        <v>3.9617399999999998</v>
      </c>
      <c r="J59" s="19"/>
      <c r="K59" s="19"/>
      <c r="L59" s="19"/>
      <c r="T59" s="19"/>
      <c r="U59" s="19"/>
    </row>
    <row r="60" spans="1:21" x14ac:dyDescent="0.25">
      <c r="A60" s="1">
        <v>188</v>
      </c>
      <c r="B60" s="1">
        <v>34</v>
      </c>
      <c r="C60" s="1">
        <v>31.5</v>
      </c>
      <c r="D60" s="1"/>
      <c r="E60" s="1">
        <v>3.9617800000000001</v>
      </c>
      <c r="J60" s="19"/>
      <c r="K60" s="19"/>
      <c r="L60" s="19"/>
      <c r="T60" s="19"/>
      <c r="U60" s="19"/>
    </row>
    <row r="61" spans="1:21" x14ac:dyDescent="0.25">
      <c r="A61" s="1">
        <v>250</v>
      </c>
      <c r="B61" s="1">
        <v>90</v>
      </c>
      <c r="C61" s="1">
        <v>31.5</v>
      </c>
      <c r="D61" s="1"/>
      <c r="E61" s="1">
        <v>3.9618199999999999</v>
      </c>
      <c r="J61" s="19"/>
      <c r="K61" s="19"/>
      <c r="L61" s="19"/>
      <c r="T61" s="19"/>
      <c r="U61" s="19"/>
    </row>
    <row r="62" spans="1:21" x14ac:dyDescent="0.25">
      <c r="A62" s="1">
        <v>184</v>
      </c>
      <c r="B62" s="1">
        <v>30</v>
      </c>
      <c r="C62" s="1">
        <v>41.5</v>
      </c>
      <c r="D62" s="1">
        <v>3.9620799999999998</v>
      </c>
      <c r="E62" s="1"/>
      <c r="J62" s="19"/>
      <c r="K62" s="19"/>
      <c r="L62" s="19"/>
      <c r="T62" s="19"/>
      <c r="U62" s="19"/>
    </row>
    <row r="63" spans="1:21" x14ac:dyDescent="0.25">
      <c r="A63" s="1">
        <v>254</v>
      </c>
      <c r="B63" s="1">
        <v>94</v>
      </c>
      <c r="C63" s="1">
        <v>41.5</v>
      </c>
      <c r="D63" s="1">
        <v>3.9620799999999998</v>
      </c>
      <c r="E63" s="1"/>
      <c r="J63" s="19"/>
      <c r="K63" s="19"/>
      <c r="L63" s="19"/>
      <c r="T63" s="19"/>
      <c r="U63" s="19"/>
    </row>
    <row r="64" spans="1:21" x14ac:dyDescent="0.25">
      <c r="A64" s="1">
        <v>246</v>
      </c>
      <c r="B64" s="1">
        <v>86</v>
      </c>
      <c r="C64" s="1">
        <v>41.5</v>
      </c>
      <c r="D64" s="1">
        <v>3.9621</v>
      </c>
      <c r="E64" s="1"/>
      <c r="J64" s="19"/>
      <c r="K64" s="19"/>
      <c r="L64" s="19"/>
      <c r="T64" s="19"/>
      <c r="U64" s="19"/>
    </row>
    <row r="65" spans="1:21" x14ac:dyDescent="0.25">
      <c r="A65" s="1">
        <v>181</v>
      </c>
      <c r="B65" s="1">
        <v>27</v>
      </c>
      <c r="C65" s="1">
        <v>41.5</v>
      </c>
      <c r="D65" s="1"/>
      <c r="E65" s="1">
        <v>3.9619599999999999</v>
      </c>
      <c r="J65" s="19"/>
      <c r="K65" s="19"/>
      <c r="L65" s="19"/>
      <c r="T65" s="19"/>
      <c r="U65" s="19"/>
    </row>
    <row r="66" spans="1:21" x14ac:dyDescent="0.25">
      <c r="A66" s="1">
        <v>189</v>
      </c>
      <c r="B66" s="1">
        <v>35</v>
      </c>
      <c r="C66" s="1">
        <v>41.5</v>
      </c>
      <c r="D66" s="1"/>
      <c r="E66" s="1">
        <v>3.9619300000000002</v>
      </c>
      <c r="J66" s="19"/>
      <c r="K66" s="19"/>
      <c r="L66" s="19"/>
      <c r="T66" s="19"/>
      <c r="U66" s="19"/>
    </row>
    <row r="67" spans="1:21" x14ac:dyDescent="0.25">
      <c r="A67" s="1">
        <v>251</v>
      </c>
      <c r="B67" s="1">
        <v>91</v>
      </c>
      <c r="C67" s="1">
        <v>41.5</v>
      </c>
      <c r="D67" s="1"/>
      <c r="E67" s="1">
        <v>3.9619800000000001</v>
      </c>
      <c r="J67" s="19"/>
      <c r="K67" s="19"/>
      <c r="L67" s="19"/>
      <c r="T67" s="19"/>
      <c r="U67" s="19"/>
    </row>
    <row r="68" spans="1:21" x14ac:dyDescent="0.25">
      <c r="A68" s="1">
        <v>183</v>
      </c>
      <c r="B68" s="1">
        <v>29</v>
      </c>
      <c r="C68" s="1">
        <v>51.5</v>
      </c>
      <c r="D68" s="1">
        <v>3.9621900000000001</v>
      </c>
      <c r="E68" s="1"/>
      <c r="J68" s="19"/>
      <c r="K68" s="19"/>
      <c r="L68" s="19"/>
      <c r="T68" s="19"/>
      <c r="U68" s="19"/>
    </row>
    <row r="69" spans="1:21" x14ac:dyDescent="0.25">
      <c r="A69" s="1">
        <v>253</v>
      </c>
      <c r="B69" s="1">
        <v>93</v>
      </c>
      <c r="C69" s="1">
        <v>51.5</v>
      </c>
      <c r="D69" s="1">
        <v>3.9622099999999998</v>
      </c>
      <c r="E69" s="1"/>
      <c r="J69" s="19"/>
      <c r="K69" s="19"/>
      <c r="L69" s="19"/>
      <c r="T69" s="19"/>
      <c r="U69" s="19"/>
    </row>
    <row r="70" spans="1:21" x14ac:dyDescent="0.25">
      <c r="A70" s="1">
        <v>245</v>
      </c>
      <c r="B70" s="1">
        <v>85</v>
      </c>
      <c r="C70" s="1">
        <v>51.5</v>
      </c>
      <c r="D70" s="1">
        <v>3.96224</v>
      </c>
      <c r="E70" s="1"/>
      <c r="J70" s="19"/>
      <c r="K70" s="19"/>
      <c r="L70" s="19"/>
      <c r="T70" s="19"/>
      <c r="U70" s="19"/>
    </row>
    <row r="71" spans="1:21" x14ac:dyDescent="0.25">
      <c r="A71" s="1">
        <v>182</v>
      </c>
      <c r="B71" s="1">
        <v>28</v>
      </c>
      <c r="C71" s="1">
        <v>51.5</v>
      </c>
      <c r="D71" s="1"/>
      <c r="E71" s="1">
        <v>3.9621599999999999</v>
      </c>
      <c r="J71" s="19"/>
      <c r="K71" s="19"/>
      <c r="L71" s="19"/>
      <c r="T71" s="19"/>
      <c r="U71" s="19"/>
    </row>
    <row r="72" spans="1:21" x14ac:dyDescent="0.25">
      <c r="A72" s="1">
        <v>190</v>
      </c>
      <c r="B72" s="1">
        <v>36</v>
      </c>
      <c r="C72" s="1">
        <v>51.5</v>
      </c>
      <c r="D72" s="1"/>
      <c r="E72" s="1">
        <v>3.9621200000000001</v>
      </c>
      <c r="J72" s="19"/>
      <c r="K72" s="19"/>
      <c r="L72" s="19"/>
      <c r="T72" s="19"/>
      <c r="U72" s="19"/>
    </row>
    <row r="73" spans="1:21" x14ac:dyDescent="0.25">
      <c r="A73" s="1">
        <v>252</v>
      </c>
      <c r="B73" s="1">
        <v>92</v>
      </c>
      <c r="C73" s="1">
        <v>51.5</v>
      </c>
      <c r="D73" s="1"/>
      <c r="E73" s="1">
        <v>3.9621200000000001</v>
      </c>
      <c r="J73" s="19"/>
      <c r="K73" s="19"/>
      <c r="L73" s="19"/>
      <c r="T73" s="19"/>
      <c r="U73" s="19"/>
    </row>
    <row r="74" spans="1:21" x14ac:dyDescent="0.25">
      <c r="A74" s="1">
        <v>237</v>
      </c>
      <c r="B74" s="1">
        <v>77</v>
      </c>
      <c r="C74" s="1">
        <v>61.5</v>
      </c>
      <c r="D74" s="1">
        <v>3.9623499999999998</v>
      </c>
      <c r="E74" s="1"/>
      <c r="J74" s="19"/>
      <c r="K74" s="19"/>
      <c r="L74" s="19"/>
      <c r="T74" s="19"/>
      <c r="U74" s="19"/>
    </row>
    <row r="75" spans="1:21" x14ac:dyDescent="0.25">
      <c r="A75" s="1">
        <v>199</v>
      </c>
      <c r="B75" s="1">
        <v>45</v>
      </c>
      <c r="C75" s="1">
        <v>61.5</v>
      </c>
      <c r="D75" s="1">
        <v>3.9623699999999999</v>
      </c>
      <c r="E75" s="1"/>
      <c r="J75" s="19"/>
      <c r="K75" s="19"/>
      <c r="L75" s="19"/>
      <c r="T75" s="19"/>
      <c r="U75" s="19"/>
    </row>
    <row r="76" spans="1:21" x14ac:dyDescent="0.25">
      <c r="A76" s="1">
        <v>191</v>
      </c>
      <c r="B76" s="1">
        <v>37</v>
      </c>
      <c r="C76" s="1">
        <v>61.5</v>
      </c>
      <c r="D76" s="1">
        <v>3.96238</v>
      </c>
      <c r="E76" s="1"/>
      <c r="J76" s="19"/>
      <c r="K76" s="19"/>
      <c r="L76" s="19"/>
      <c r="T76" s="19"/>
      <c r="U76" s="19"/>
    </row>
    <row r="77" spans="1:21" x14ac:dyDescent="0.25">
      <c r="A77" s="1">
        <v>198</v>
      </c>
      <c r="B77" s="1">
        <v>44</v>
      </c>
      <c r="C77" s="1">
        <v>61.5</v>
      </c>
      <c r="D77" s="1"/>
      <c r="E77" s="1">
        <v>3.9622299999999999</v>
      </c>
      <c r="J77" s="19"/>
      <c r="K77" s="19"/>
      <c r="L77" s="19"/>
      <c r="T77" s="19"/>
      <c r="U77" s="19"/>
    </row>
    <row r="78" spans="1:21" x14ac:dyDescent="0.25">
      <c r="A78" s="1">
        <v>236</v>
      </c>
      <c r="B78" s="1">
        <v>76</v>
      </c>
      <c r="C78" s="1">
        <v>61.5</v>
      </c>
      <c r="D78" s="1"/>
      <c r="E78" s="1">
        <v>3.96225</v>
      </c>
      <c r="J78" s="19"/>
      <c r="K78" s="19"/>
      <c r="L78" s="19"/>
      <c r="T78" s="19"/>
      <c r="U78" s="19"/>
    </row>
    <row r="79" spans="1:21" x14ac:dyDescent="0.25">
      <c r="A79" s="1">
        <v>244</v>
      </c>
      <c r="B79" s="1">
        <v>84</v>
      </c>
      <c r="C79" s="1">
        <v>61.5</v>
      </c>
      <c r="D79" s="1"/>
      <c r="E79" s="1">
        <v>3.9622700000000002</v>
      </c>
      <c r="J79" s="19"/>
      <c r="K79" s="19"/>
      <c r="L79" s="19"/>
      <c r="T79" s="19"/>
      <c r="U79" s="19"/>
    </row>
    <row r="80" spans="1:21" x14ac:dyDescent="0.25">
      <c r="A80" s="1">
        <v>200</v>
      </c>
      <c r="B80" s="1">
        <v>46</v>
      </c>
      <c r="C80" s="1">
        <v>71.5</v>
      </c>
      <c r="D80" s="1">
        <v>3.9625400000000002</v>
      </c>
      <c r="E80" s="1"/>
      <c r="J80" s="19"/>
      <c r="K80" s="19"/>
      <c r="L80" s="19"/>
      <c r="T80" s="19"/>
      <c r="U80" s="19"/>
    </row>
    <row r="81" spans="1:21" x14ac:dyDescent="0.25">
      <c r="A81" s="1">
        <v>192</v>
      </c>
      <c r="B81" s="1">
        <v>38</v>
      </c>
      <c r="C81" s="1">
        <v>71.5</v>
      </c>
      <c r="D81" s="1">
        <v>3.9625699999999999</v>
      </c>
      <c r="E81" s="1"/>
      <c r="J81" s="19"/>
      <c r="K81" s="19"/>
      <c r="L81" s="19"/>
      <c r="T81" s="19"/>
      <c r="U81" s="19"/>
    </row>
    <row r="82" spans="1:21" x14ac:dyDescent="0.25">
      <c r="A82" s="1">
        <v>238</v>
      </c>
      <c r="B82" s="1">
        <v>78</v>
      </c>
      <c r="C82" s="1">
        <v>71.5</v>
      </c>
      <c r="D82" s="1">
        <v>3.9626399999999999</v>
      </c>
      <c r="E82" s="1"/>
      <c r="J82" s="19"/>
      <c r="K82" s="19"/>
      <c r="L82" s="19"/>
      <c r="T82" s="19"/>
      <c r="U82" s="19"/>
    </row>
    <row r="83" spans="1:21" x14ac:dyDescent="0.25">
      <c r="A83" s="1">
        <v>197</v>
      </c>
      <c r="B83" s="1">
        <v>43</v>
      </c>
      <c r="C83" s="1">
        <v>71.5</v>
      </c>
      <c r="D83" s="1"/>
      <c r="E83" s="1">
        <v>3.9624199999999998</v>
      </c>
      <c r="J83" s="19"/>
      <c r="K83" s="19"/>
      <c r="L83" s="19"/>
      <c r="T83" s="19"/>
      <c r="U83" s="19"/>
    </row>
    <row r="84" spans="1:21" x14ac:dyDescent="0.25">
      <c r="A84" s="1">
        <v>235</v>
      </c>
      <c r="B84" s="1">
        <v>75</v>
      </c>
      <c r="C84" s="1">
        <v>71.5</v>
      </c>
      <c r="D84" s="1"/>
      <c r="E84" s="1">
        <v>3.9624600000000001</v>
      </c>
      <c r="J84" s="19"/>
      <c r="K84" s="19"/>
      <c r="L84" s="19"/>
      <c r="T84" s="19"/>
      <c r="U84" s="19"/>
    </row>
    <row r="85" spans="1:21" x14ac:dyDescent="0.25">
      <c r="A85" s="1">
        <v>243</v>
      </c>
      <c r="B85" s="1">
        <v>83</v>
      </c>
      <c r="C85" s="1">
        <v>71.5</v>
      </c>
      <c r="D85" s="1"/>
      <c r="E85" s="1">
        <v>3.96245</v>
      </c>
      <c r="J85" s="19"/>
      <c r="K85" s="19"/>
      <c r="L85" s="19"/>
      <c r="T85" s="19"/>
      <c r="U85" s="19"/>
    </row>
    <row r="86" spans="1:21" x14ac:dyDescent="0.25">
      <c r="A86" s="1">
        <v>193</v>
      </c>
      <c r="B86" s="1">
        <v>39</v>
      </c>
      <c r="C86" s="1">
        <v>81.5</v>
      </c>
      <c r="D86" s="1">
        <v>3.9628299999999999</v>
      </c>
      <c r="E86" s="1"/>
      <c r="J86" s="19"/>
      <c r="K86" s="19"/>
      <c r="L86" s="19"/>
      <c r="T86" s="19"/>
      <c r="U86" s="19"/>
    </row>
    <row r="87" spans="1:21" x14ac:dyDescent="0.25">
      <c r="A87" s="1">
        <v>201</v>
      </c>
      <c r="B87" s="1">
        <v>47</v>
      </c>
      <c r="C87" s="1">
        <v>81.5</v>
      </c>
      <c r="D87" s="1">
        <v>3.9628299999999999</v>
      </c>
      <c r="E87" s="1"/>
      <c r="J87" s="19"/>
      <c r="K87" s="19"/>
      <c r="L87" s="19"/>
      <c r="T87" s="19"/>
      <c r="U87" s="19"/>
    </row>
    <row r="88" spans="1:21" x14ac:dyDescent="0.25">
      <c r="A88" s="1">
        <v>239</v>
      </c>
      <c r="B88" s="1">
        <v>79</v>
      </c>
      <c r="C88" s="1">
        <v>81.5</v>
      </c>
      <c r="D88" s="1">
        <v>3.9629099999999999</v>
      </c>
      <c r="E88" s="1"/>
      <c r="J88" s="19"/>
      <c r="K88" s="19"/>
      <c r="L88" s="19"/>
      <c r="T88" s="19"/>
      <c r="U88" s="19"/>
    </row>
    <row r="89" spans="1:21" x14ac:dyDescent="0.25">
      <c r="A89" s="1">
        <v>196</v>
      </c>
      <c r="B89" s="1">
        <v>42</v>
      </c>
      <c r="C89" s="1">
        <v>81.5</v>
      </c>
      <c r="D89" s="1"/>
      <c r="E89" s="1">
        <v>3.9626700000000001</v>
      </c>
      <c r="J89" s="19"/>
      <c r="K89" s="19"/>
      <c r="L89" s="19"/>
      <c r="T89" s="19"/>
      <c r="U89" s="19"/>
    </row>
    <row r="90" spans="1:21" x14ac:dyDescent="0.25">
      <c r="A90" s="1">
        <v>234</v>
      </c>
      <c r="B90" s="1">
        <v>74</v>
      </c>
      <c r="C90" s="1">
        <v>81.5</v>
      </c>
      <c r="D90" s="1"/>
      <c r="E90" s="1">
        <v>3.9627300000000001</v>
      </c>
      <c r="J90" s="19"/>
      <c r="K90" s="19"/>
      <c r="L90" s="19"/>
      <c r="T90" s="19"/>
      <c r="U90" s="19"/>
    </row>
    <row r="91" spans="1:21" x14ac:dyDescent="0.25">
      <c r="A91" s="1">
        <v>242</v>
      </c>
      <c r="B91" s="1">
        <v>82</v>
      </c>
      <c r="C91" s="1">
        <v>81.5</v>
      </c>
      <c r="D91" s="1"/>
      <c r="E91" s="1">
        <v>3.9627400000000002</v>
      </c>
      <c r="J91" s="19"/>
      <c r="K91" s="19"/>
      <c r="L91" s="19"/>
      <c r="T91" s="19"/>
      <c r="U91" s="19"/>
    </row>
    <row r="92" spans="1:21" x14ac:dyDescent="0.25">
      <c r="A92" s="1">
        <v>194</v>
      </c>
      <c r="B92" s="1">
        <v>40</v>
      </c>
      <c r="C92" s="1">
        <v>91.5</v>
      </c>
      <c r="D92" s="1">
        <v>3.96312</v>
      </c>
      <c r="E92" s="1"/>
      <c r="J92" s="19"/>
      <c r="K92" s="19"/>
      <c r="L92" s="19"/>
      <c r="T92" s="19"/>
      <c r="U92" s="19"/>
    </row>
    <row r="93" spans="1:21" x14ac:dyDescent="0.25">
      <c r="A93" s="1">
        <v>202</v>
      </c>
      <c r="B93" s="1">
        <v>48</v>
      </c>
      <c r="C93" s="1">
        <v>91.5</v>
      </c>
      <c r="D93" s="1">
        <v>3.96312</v>
      </c>
      <c r="E93" s="1"/>
      <c r="J93" s="19"/>
      <c r="K93" s="19"/>
      <c r="L93" s="19"/>
      <c r="T93" s="19"/>
      <c r="U93" s="19"/>
    </row>
    <row r="94" spans="1:21" x14ac:dyDescent="0.25">
      <c r="A94" s="1">
        <v>240</v>
      </c>
      <c r="B94" s="1">
        <v>80</v>
      </c>
      <c r="C94" s="1">
        <v>91.5</v>
      </c>
      <c r="D94" s="1">
        <v>3.9631599999999998</v>
      </c>
      <c r="E94" s="1"/>
      <c r="J94" s="19"/>
      <c r="K94" s="19"/>
      <c r="L94" s="19"/>
      <c r="T94" s="19"/>
      <c r="U94" s="19"/>
    </row>
    <row r="95" spans="1:21" x14ac:dyDescent="0.25">
      <c r="A95" s="1">
        <v>195</v>
      </c>
      <c r="B95" s="1">
        <v>41</v>
      </c>
      <c r="C95" s="1">
        <v>91.5</v>
      </c>
      <c r="D95" s="1"/>
      <c r="E95" s="1">
        <v>3.9630000000000001</v>
      </c>
      <c r="J95" s="19"/>
      <c r="K95" s="19"/>
      <c r="L95" s="19"/>
      <c r="T95" s="19"/>
      <c r="U95" s="19"/>
    </row>
    <row r="96" spans="1:21" x14ac:dyDescent="0.25">
      <c r="A96" s="1">
        <v>233</v>
      </c>
      <c r="B96" s="1">
        <v>73</v>
      </c>
      <c r="C96" s="1">
        <v>91.5</v>
      </c>
      <c r="D96" s="1"/>
      <c r="E96" s="1">
        <v>3.9630800000000002</v>
      </c>
      <c r="F96" s="147"/>
      <c r="G96" s="147"/>
      <c r="H96" s="147"/>
      <c r="J96" s="19"/>
      <c r="K96" s="19"/>
      <c r="L96" s="19"/>
      <c r="T96" s="19"/>
      <c r="U96" s="19"/>
    </row>
    <row r="97" spans="1:21" x14ac:dyDescent="0.25">
      <c r="A97" s="1">
        <v>241</v>
      </c>
      <c r="B97" s="1">
        <v>81</v>
      </c>
      <c r="C97" s="1">
        <v>91.5</v>
      </c>
      <c r="D97" s="1"/>
      <c r="E97" s="1">
        <v>3.9630399999999999</v>
      </c>
      <c r="F97" s="147"/>
      <c r="G97" s="147"/>
      <c r="H97" s="147"/>
      <c r="J97" s="19"/>
      <c r="K97" s="19"/>
      <c r="L97" s="19"/>
      <c r="T97" s="19"/>
      <c r="U97" s="19"/>
    </row>
    <row r="98" spans="1:21" x14ac:dyDescent="0.25">
      <c r="A98" s="1">
        <v>212</v>
      </c>
      <c r="B98" s="1">
        <v>56</v>
      </c>
      <c r="C98" s="1">
        <v>106.5</v>
      </c>
      <c r="D98" s="1">
        <v>3.96347</v>
      </c>
      <c r="E98" s="1"/>
      <c r="F98" s="147"/>
      <c r="G98" s="147"/>
      <c r="H98" s="147"/>
      <c r="J98" s="19"/>
      <c r="K98" s="19"/>
      <c r="L98" s="19"/>
      <c r="T98" s="19"/>
      <c r="U98" s="19"/>
    </row>
    <row r="99" spans="1:21" x14ac:dyDescent="0.25">
      <c r="A99" s="1">
        <v>222</v>
      </c>
      <c r="B99" s="1">
        <v>64</v>
      </c>
      <c r="C99" s="1">
        <v>106.5</v>
      </c>
      <c r="D99" s="1">
        <v>3.9634800000000001</v>
      </c>
      <c r="E99" s="1"/>
      <c r="F99" s="147"/>
      <c r="G99" s="147"/>
      <c r="H99" s="147"/>
      <c r="J99" s="19"/>
      <c r="K99" s="19"/>
      <c r="L99" s="19"/>
      <c r="T99" s="19"/>
      <c r="U99" s="19"/>
    </row>
    <row r="100" spans="1:21" x14ac:dyDescent="0.25">
      <c r="A100" s="1">
        <v>232</v>
      </c>
      <c r="B100" s="1">
        <v>72</v>
      </c>
      <c r="C100" s="1">
        <v>106.5</v>
      </c>
      <c r="D100" s="1">
        <v>3.9634800000000001</v>
      </c>
      <c r="E100" s="1"/>
      <c r="F100" s="147"/>
      <c r="G100" s="147"/>
      <c r="H100" s="147"/>
      <c r="J100" s="19"/>
      <c r="K100" s="19"/>
      <c r="L100" s="19"/>
      <c r="T100" s="19"/>
      <c r="U100" s="19"/>
    </row>
    <row r="101" spans="1:21" x14ac:dyDescent="0.25">
      <c r="A101" s="1">
        <v>203</v>
      </c>
      <c r="B101" s="1">
        <v>49</v>
      </c>
      <c r="C101" s="1">
        <v>106.5</v>
      </c>
      <c r="D101" s="1"/>
      <c r="E101" s="1">
        <v>3.9632900000000002</v>
      </c>
      <c r="F101" s="147"/>
      <c r="G101" s="147"/>
      <c r="H101" s="147"/>
      <c r="J101" s="19"/>
      <c r="K101" s="19"/>
      <c r="L101" s="19"/>
      <c r="T101" s="19"/>
      <c r="U101" s="19"/>
    </row>
    <row r="102" spans="1:21" x14ac:dyDescent="0.25">
      <c r="A102" s="1">
        <v>213</v>
      </c>
      <c r="B102" s="1">
        <v>57</v>
      </c>
      <c r="C102" s="1">
        <v>106.5</v>
      </c>
      <c r="D102" s="1"/>
      <c r="E102" s="1">
        <v>3.9632900000000002</v>
      </c>
      <c r="F102" s="147"/>
      <c r="G102" s="147"/>
      <c r="H102" s="147"/>
      <c r="J102" s="19"/>
      <c r="K102" s="19"/>
      <c r="L102" s="19"/>
      <c r="T102" s="19"/>
      <c r="U102" s="19"/>
    </row>
    <row r="103" spans="1:21" x14ac:dyDescent="0.25">
      <c r="A103" s="1">
        <v>223</v>
      </c>
      <c r="B103" s="1">
        <v>65</v>
      </c>
      <c r="C103" s="1">
        <v>106.5</v>
      </c>
      <c r="D103" s="1"/>
      <c r="E103" s="1">
        <v>3.9632700000000001</v>
      </c>
      <c r="F103" s="147"/>
      <c r="G103" s="147"/>
      <c r="H103" s="147"/>
      <c r="J103" s="19"/>
      <c r="K103" s="19"/>
      <c r="L103" s="19"/>
      <c r="T103" s="19"/>
      <c r="U103" s="19"/>
    </row>
    <row r="104" spans="1:21" x14ac:dyDescent="0.25">
      <c r="A104" s="1">
        <v>211</v>
      </c>
      <c r="B104" s="1">
        <v>55</v>
      </c>
      <c r="C104" s="1">
        <v>108.5</v>
      </c>
      <c r="D104" s="1">
        <v>3.9634499999999999</v>
      </c>
      <c r="E104" s="1"/>
      <c r="F104" s="147"/>
      <c r="G104" s="147"/>
      <c r="H104" s="147"/>
      <c r="J104" s="19"/>
      <c r="K104" s="19"/>
      <c r="L104" s="19"/>
      <c r="T104" s="19"/>
      <c r="U104" s="19"/>
    </row>
    <row r="105" spans="1:21" x14ac:dyDescent="0.25">
      <c r="A105" s="1">
        <v>221</v>
      </c>
      <c r="B105" s="1">
        <v>63</v>
      </c>
      <c r="C105" s="1">
        <v>108.5</v>
      </c>
      <c r="D105" s="1">
        <v>3.9634499999999999</v>
      </c>
      <c r="E105" s="1"/>
      <c r="F105" s="147"/>
      <c r="G105" s="147"/>
      <c r="H105" s="147"/>
      <c r="J105" s="19"/>
      <c r="K105" s="19"/>
      <c r="L105" s="19"/>
      <c r="T105" s="19"/>
      <c r="U105" s="19"/>
    </row>
    <row r="106" spans="1:21" x14ac:dyDescent="0.25">
      <c r="A106" s="1">
        <v>231</v>
      </c>
      <c r="B106" s="1">
        <v>71</v>
      </c>
      <c r="C106" s="1">
        <v>108.5</v>
      </c>
      <c r="D106" s="1">
        <v>3.96347</v>
      </c>
      <c r="E106" s="1"/>
      <c r="F106" s="147"/>
      <c r="G106" s="147"/>
      <c r="H106" s="147"/>
      <c r="J106" s="19"/>
      <c r="K106" s="19"/>
      <c r="L106" s="19"/>
      <c r="T106" s="19"/>
      <c r="U106" s="19"/>
    </row>
    <row r="107" spans="1:21" x14ac:dyDescent="0.25">
      <c r="A107" s="1">
        <v>204</v>
      </c>
      <c r="B107" s="1">
        <v>50</v>
      </c>
      <c r="C107" s="1">
        <v>108.5</v>
      </c>
      <c r="D107" s="1"/>
      <c r="E107" s="1">
        <v>3.9632999999999998</v>
      </c>
      <c r="F107" s="147"/>
      <c r="G107" s="147"/>
      <c r="H107" s="147"/>
      <c r="J107" s="19"/>
      <c r="K107" s="19"/>
      <c r="L107" s="19"/>
      <c r="T107" s="19"/>
      <c r="U107" s="19"/>
    </row>
    <row r="108" spans="1:21" x14ac:dyDescent="0.25">
      <c r="A108" s="1">
        <v>214</v>
      </c>
      <c r="B108" s="1">
        <v>58</v>
      </c>
      <c r="C108" s="1">
        <v>108.5</v>
      </c>
      <c r="D108" s="1"/>
      <c r="E108" s="1">
        <v>3.9632999999999998</v>
      </c>
      <c r="F108" s="147"/>
      <c r="G108" s="147"/>
      <c r="H108" s="147"/>
      <c r="J108" s="19"/>
      <c r="K108" s="19"/>
      <c r="L108" s="19"/>
      <c r="T108" s="19"/>
      <c r="U108" s="19"/>
    </row>
    <row r="109" spans="1:21" x14ac:dyDescent="0.25">
      <c r="A109" s="1">
        <v>224</v>
      </c>
      <c r="B109" s="1">
        <v>66</v>
      </c>
      <c r="C109" s="1">
        <v>108.5</v>
      </c>
      <c r="D109" s="1"/>
      <c r="E109" s="1">
        <v>3.9633099999999999</v>
      </c>
      <c r="F109" s="147"/>
      <c r="G109" s="147"/>
      <c r="H109" s="147"/>
      <c r="J109" s="19"/>
      <c r="K109" s="19"/>
      <c r="L109" s="19"/>
      <c r="T109" s="19"/>
      <c r="U109" s="19"/>
    </row>
    <row r="110" spans="1:21" x14ac:dyDescent="0.25">
      <c r="A110" s="1">
        <v>210</v>
      </c>
      <c r="B110" s="1">
        <v>54</v>
      </c>
      <c r="C110" s="1">
        <v>110.5</v>
      </c>
      <c r="D110" s="1">
        <v>3.9635500000000001</v>
      </c>
      <c r="E110" s="1"/>
      <c r="F110" s="147"/>
      <c r="G110" s="147"/>
      <c r="H110" s="147"/>
      <c r="J110" s="19"/>
      <c r="K110" s="19"/>
      <c r="L110" s="19"/>
      <c r="T110" s="19"/>
      <c r="U110" s="19"/>
    </row>
    <row r="111" spans="1:21" x14ac:dyDescent="0.25">
      <c r="A111" s="1">
        <v>220</v>
      </c>
      <c r="B111" s="1">
        <v>62</v>
      </c>
      <c r="C111" s="1">
        <v>110.5</v>
      </c>
      <c r="D111" s="1">
        <v>3.9635699999999998</v>
      </c>
      <c r="E111" s="1"/>
      <c r="F111" s="147"/>
      <c r="G111" s="147"/>
      <c r="H111" s="147"/>
      <c r="J111" s="19"/>
      <c r="K111" s="19"/>
      <c r="L111" s="19"/>
      <c r="T111" s="19"/>
      <c r="U111" s="19"/>
    </row>
    <row r="112" spans="1:21" x14ac:dyDescent="0.25">
      <c r="A112" s="1">
        <v>230</v>
      </c>
      <c r="B112" s="1">
        <v>70</v>
      </c>
      <c r="C112" s="1">
        <v>110.5</v>
      </c>
      <c r="D112" s="1">
        <v>3.9635799999999999</v>
      </c>
      <c r="E112" s="1"/>
      <c r="F112" s="147"/>
      <c r="G112" s="147"/>
      <c r="H112" s="147"/>
      <c r="J112" s="19"/>
      <c r="K112" s="19"/>
      <c r="L112" s="19"/>
      <c r="T112" s="19"/>
      <c r="U112" s="19"/>
    </row>
    <row r="113" spans="1:21" x14ac:dyDescent="0.25">
      <c r="A113" s="1">
        <v>205</v>
      </c>
      <c r="B113" s="1">
        <v>51</v>
      </c>
      <c r="C113" s="1">
        <v>110.5</v>
      </c>
      <c r="D113" s="1"/>
      <c r="E113" s="1">
        <v>3.9633500000000002</v>
      </c>
      <c r="F113" s="147"/>
      <c r="G113" s="147"/>
      <c r="H113" s="147"/>
      <c r="J113" s="19"/>
      <c r="K113" s="19"/>
      <c r="L113" s="19"/>
      <c r="T113" s="19"/>
      <c r="U113" s="19"/>
    </row>
    <row r="114" spans="1:21" x14ac:dyDescent="0.25">
      <c r="A114" s="1">
        <v>215</v>
      </c>
      <c r="B114" s="1">
        <v>59</v>
      </c>
      <c r="C114" s="1">
        <v>110.5</v>
      </c>
      <c r="D114" s="1"/>
      <c r="E114" s="1">
        <v>3.9633500000000002</v>
      </c>
      <c r="F114" s="147"/>
      <c r="G114" s="147"/>
      <c r="H114" s="147"/>
      <c r="J114" s="19"/>
      <c r="K114" s="19"/>
      <c r="L114" s="19"/>
      <c r="T114" s="19"/>
      <c r="U114" s="19"/>
    </row>
    <row r="115" spans="1:21" x14ac:dyDescent="0.25">
      <c r="A115" s="1">
        <v>225</v>
      </c>
      <c r="B115" s="1">
        <v>67</v>
      </c>
      <c r="C115" s="1">
        <v>110.5</v>
      </c>
      <c r="D115" s="1"/>
      <c r="E115" s="1">
        <v>3.9633699999999998</v>
      </c>
      <c r="F115" s="147"/>
      <c r="G115" s="147"/>
      <c r="H115" s="147"/>
      <c r="J115" s="19"/>
      <c r="K115" s="19"/>
      <c r="L115" s="19"/>
      <c r="T115" s="19"/>
      <c r="U115" s="19"/>
    </row>
    <row r="116" spans="1:21" x14ac:dyDescent="0.25">
      <c r="A116" s="1">
        <v>209</v>
      </c>
      <c r="B116" s="1">
        <v>53</v>
      </c>
      <c r="C116" s="1">
        <v>112.5</v>
      </c>
      <c r="D116" s="1">
        <v>3.9636300000000002</v>
      </c>
      <c r="E116" s="1"/>
      <c r="F116" s="147"/>
      <c r="G116" s="147"/>
      <c r="H116" s="147"/>
      <c r="J116" s="19"/>
      <c r="K116" s="19"/>
      <c r="L116" s="19"/>
      <c r="T116" s="19"/>
      <c r="U116" s="19"/>
    </row>
    <row r="117" spans="1:21" x14ac:dyDescent="0.25">
      <c r="A117" s="1">
        <v>219</v>
      </c>
      <c r="B117" s="1">
        <v>61</v>
      </c>
      <c r="C117" s="1">
        <v>112.5</v>
      </c>
      <c r="D117" s="1">
        <v>3.96367</v>
      </c>
      <c r="E117" s="1"/>
      <c r="F117" s="147"/>
      <c r="G117" s="147"/>
      <c r="H117" s="147"/>
      <c r="J117" s="19"/>
      <c r="K117" s="19"/>
      <c r="L117" s="19"/>
      <c r="T117" s="19"/>
      <c r="U117" s="19"/>
    </row>
    <row r="118" spans="1:21" x14ac:dyDescent="0.25">
      <c r="A118" s="1">
        <v>229</v>
      </c>
      <c r="B118" s="1">
        <v>69</v>
      </c>
      <c r="C118" s="1">
        <v>112.5</v>
      </c>
      <c r="D118" s="1">
        <v>3.9637099999999998</v>
      </c>
      <c r="E118" s="1"/>
      <c r="F118" s="147"/>
      <c r="G118" s="147"/>
      <c r="H118" s="147"/>
      <c r="J118" s="19"/>
      <c r="K118" s="19"/>
      <c r="L118" s="19"/>
      <c r="T118" s="19"/>
      <c r="U118" s="19"/>
    </row>
    <row r="119" spans="1:21" x14ac:dyDescent="0.25">
      <c r="A119" s="1">
        <v>206</v>
      </c>
      <c r="B119" s="1">
        <v>52</v>
      </c>
      <c r="C119" s="1">
        <v>112.5</v>
      </c>
      <c r="D119" s="1"/>
      <c r="E119" s="1">
        <v>3.9633500000000002</v>
      </c>
      <c r="F119" s="147"/>
      <c r="G119" s="147"/>
      <c r="H119" s="147"/>
      <c r="J119" s="19"/>
      <c r="K119" s="19"/>
      <c r="L119" s="19"/>
      <c r="T119" s="19"/>
      <c r="U119" s="19"/>
    </row>
    <row r="120" spans="1:21" x14ac:dyDescent="0.25">
      <c r="A120" s="1">
        <v>216</v>
      </c>
      <c r="B120" s="1">
        <v>60</v>
      </c>
      <c r="C120" s="1">
        <v>112.5</v>
      </c>
      <c r="D120" s="1"/>
      <c r="E120" s="1">
        <v>3.9633400000000001</v>
      </c>
      <c r="F120" s="147"/>
      <c r="G120" s="147"/>
      <c r="H120" s="147"/>
      <c r="J120" s="19"/>
      <c r="K120" s="19"/>
      <c r="L120" s="19"/>
      <c r="T120" s="19"/>
      <c r="U120" s="19"/>
    </row>
    <row r="121" spans="1:21" x14ac:dyDescent="0.25">
      <c r="A121" s="1">
        <v>226</v>
      </c>
      <c r="B121" s="1">
        <v>68</v>
      </c>
      <c r="C121" s="1">
        <v>112.5</v>
      </c>
      <c r="D121" s="1"/>
      <c r="E121" s="1">
        <v>3.96333</v>
      </c>
      <c r="F121" s="147"/>
      <c r="G121" s="147"/>
      <c r="H121" s="147"/>
      <c r="J121" s="19"/>
      <c r="K121" s="19"/>
      <c r="L121" s="19"/>
      <c r="T121" s="19"/>
      <c r="U121" s="19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21"/>
  <sheetViews>
    <sheetView workbookViewId="0">
      <selection activeCell="O8" sqref="O8"/>
    </sheetView>
  </sheetViews>
  <sheetFormatPr defaultRowHeight="15" x14ac:dyDescent="0.25"/>
  <cols>
    <col min="4" max="4" width="11.7109375" bestFit="1" customWidth="1"/>
    <col min="5" max="5" width="12.85546875" bestFit="1" customWidth="1"/>
    <col min="6" max="6" width="13.7109375" bestFit="1" customWidth="1"/>
    <col min="7" max="7" width="12.7109375" bestFit="1" customWidth="1"/>
    <col min="8" max="12" width="11.140625" customWidth="1"/>
    <col min="13" max="14" width="16.5703125" customWidth="1"/>
    <col min="15" max="15" width="19.5703125" customWidth="1"/>
    <col min="16" max="47" width="16.5703125" customWidth="1"/>
  </cols>
  <sheetData>
    <row r="1" spans="1:55" ht="60" customHeight="1" thickTop="1" thickBot="1" x14ac:dyDescent="0.3">
      <c r="A1" t="s">
        <v>0</v>
      </c>
      <c r="B1" t="s">
        <v>5</v>
      </c>
      <c r="C1" t="s">
        <v>1</v>
      </c>
      <c r="D1" t="s">
        <v>3</v>
      </c>
      <c r="E1" t="s">
        <v>4</v>
      </c>
      <c r="F1" s="50" t="s">
        <v>6</v>
      </c>
      <c r="G1" s="51" t="s">
        <v>7</v>
      </c>
      <c r="H1" s="52" t="s">
        <v>22</v>
      </c>
      <c r="I1" s="52" t="s">
        <v>74</v>
      </c>
      <c r="J1" s="52" t="s">
        <v>75</v>
      </c>
      <c r="K1" s="52"/>
      <c r="L1" s="52" t="s">
        <v>76</v>
      </c>
      <c r="M1" s="53" t="s">
        <v>41</v>
      </c>
      <c r="N1" s="50" t="s">
        <v>10</v>
      </c>
      <c r="O1" s="51"/>
      <c r="P1" s="51" t="s">
        <v>70</v>
      </c>
      <c r="Q1" s="51"/>
      <c r="R1" s="51"/>
      <c r="S1" s="51" t="s">
        <v>72</v>
      </c>
      <c r="T1" s="51"/>
      <c r="U1" s="51"/>
      <c r="V1" s="51" t="s">
        <v>42</v>
      </c>
      <c r="W1" s="51"/>
      <c r="X1" s="51"/>
      <c r="Y1" s="51" t="s">
        <v>78</v>
      </c>
      <c r="Z1" s="51" t="s">
        <v>77</v>
      </c>
      <c r="AA1" s="51" t="s">
        <v>25</v>
      </c>
      <c r="AB1" s="51" t="s">
        <v>30</v>
      </c>
      <c r="AC1" s="51" t="s">
        <v>31</v>
      </c>
      <c r="AD1" s="51" t="s">
        <v>32</v>
      </c>
      <c r="AE1" s="51" t="s">
        <v>33</v>
      </c>
      <c r="AF1" s="50" t="s">
        <v>11</v>
      </c>
      <c r="AG1" s="51"/>
      <c r="AH1" s="51" t="s">
        <v>71</v>
      </c>
      <c r="AI1" s="51"/>
      <c r="AJ1" s="51"/>
      <c r="AK1" s="51" t="s">
        <v>73</v>
      </c>
      <c r="AL1" s="51"/>
      <c r="AM1" s="51"/>
      <c r="AN1" s="51" t="s">
        <v>43</v>
      </c>
      <c r="AO1" s="51"/>
      <c r="AP1" s="51"/>
      <c r="AQ1" s="51" t="s">
        <v>77</v>
      </c>
      <c r="AR1" s="51" t="s">
        <v>78</v>
      </c>
      <c r="AS1" s="51" t="s">
        <v>34</v>
      </c>
      <c r="AT1" s="51" t="s">
        <v>35</v>
      </c>
      <c r="AU1" s="51" t="s">
        <v>31</v>
      </c>
      <c r="AV1" s="51" t="s">
        <v>32</v>
      </c>
      <c r="AW1" s="53" t="s">
        <v>33</v>
      </c>
    </row>
    <row r="2" spans="1:55" ht="15.75" thickTop="1" x14ac:dyDescent="0.25">
      <c r="A2" s="1">
        <v>155</v>
      </c>
      <c r="B2" s="1">
        <v>5</v>
      </c>
      <c r="C2" s="1">
        <v>2</v>
      </c>
      <c r="D2" s="1">
        <v>3.9620899999999999</v>
      </c>
      <c r="E2" s="1"/>
      <c r="F2" s="6">
        <f>C2</f>
        <v>2</v>
      </c>
      <c r="G2" s="14">
        <f t="shared" ref="G2:G12" si="0">IF(F2&lt;$AX$4,$AY$3+F2/$AX$4*($AY$4-$AY$3),$AY$4-($AY$5-$AY$4)+F2/$AX$5*2*($AY$5-$AY$4))</f>
        <v>790.69868995633192</v>
      </c>
      <c r="H2" s="46">
        <v>3</v>
      </c>
      <c r="I2" s="46">
        <f t="shared" ref="I2:I17" si="1">(N2+AF2)/2</f>
        <v>3.9619400000000002</v>
      </c>
      <c r="J2" s="19">
        <f t="shared" ref="J2:K17" si="2">(S2+AK2)/2</f>
        <v>0.40036069630234461</v>
      </c>
      <c r="K2" s="19">
        <f t="shared" si="2"/>
        <v>0.39986309533284131</v>
      </c>
      <c r="L2" s="19">
        <f>J2*$H2</f>
        <v>1.2010820889070337</v>
      </c>
      <c r="M2" s="48">
        <v>0.36624919293087499</v>
      </c>
      <c r="N2" s="18">
        <f>AVERAGE(D2:D7)</f>
        <v>3.9621366666666664</v>
      </c>
      <c r="O2" s="19">
        <f>_xlfn.STDEV.S(D2:D7)/SQRT(6)</f>
        <v>1.4529663145139073E-5</v>
      </c>
      <c r="P2" s="19">
        <f>(N2-$AY$8-$AY$9*($G2+273.15))/$AY$10</f>
        <v>0.40289082195095105</v>
      </c>
      <c r="Q2" s="19">
        <f t="shared" ref="Q2:Q17" si="3">(N2+2*O2-$AY$8-$AY$9*($G2+273.15))/$AY$10</f>
        <v>0.40326467151083989</v>
      </c>
      <c r="R2" s="19">
        <f>(N2-2*O2-$AY$8-$AY$9*($G2+273.15))/$AY$10</f>
        <v>0.40251697239106221</v>
      </c>
      <c r="S2" s="19">
        <f t="shared" ref="S2:U17" si="4">(P2-AVERAGE(P2,AH2))*3.7*2.2/1.4+AVERAGE(P2,AH2)</f>
        <v>0.41507156971638492</v>
      </c>
      <c r="T2" s="19">
        <f t="shared" si="4"/>
        <v>0.41964083111063222</v>
      </c>
      <c r="U2" s="19">
        <f t="shared" si="4"/>
        <v>0.41050230832213758</v>
      </c>
      <c r="V2" s="19">
        <f>$M2-S2</f>
        <v>-4.8822376785509936E-2</v>
      </c>
      <c r="W2" s="19">
        <f>$M2-T2</f>
        <v>-5.3391638179757228E-2</v>
      </c>
      <c r="X2" s="19">
        <f>$M2-U2</f>
        <v>-4.4253115391262587E-2</v>
      </c>
      <c r="Y2" s="19">
        <f>V2-W2</f>
        <v>4.5692613942472926E-3</v>
      </c>
      <c r="Z2" s="19">
        <f>X2-V2</f>
        <v>4.5692613942473481E-3</v>
      </c>
      <c r="AA2" s="19">
        <f t="shared" ref="AA2:AA17" si="5">S2*$H2</f>
        <v>1.2452147091491548</v>
      </c>
      <c r="AB2" s="28">
        <v>8.8125538472674991E-22</v>
      </c>
      <c r="AC2" s="28">
        <f t="shared" ref="AC2:AC17" si="6">AB2*$H2</f>
        <v>2.6437661541802496E-21</v>
      </c>
      <c r="AD2" s="32">
        <f t="shared" ref="AD2:AD17" si="7">LOG(AB2)</f>
        <v>-21.054898216326819</v>
      </c>
      <c r="AE2" s="34">
        <f>AD2*$H2</f>
        <v>-63.164694648980458</v>
      </c>
      <c r="AF2" s="18">
        <f>AVERAGE(E8:E13)</f>
        <v>3.9617433333333341</v>
      </c>
      <c r="AG2" s="19">
        <f>_xlfn.STDEV.S(E8:E13)/SQRT(6)</f>
        <v>5.3208186504642103E-5</v>
      </c>
      <c r="AH2" s="19">
        <f t="shared" ref="AH2:AH17" si="8">(AF2-$AY$8-$AY$9*($G2+273.15))/$AY$10</f>
        <v>0.39783057065373817</v>
      </c>
      <c r="AI2" s="19">
        <f t="shared" ref="AI2:AI17" si="9">(AF2-2*AG2-$AY$8-$AY$9*($G2+273.15))/$AY$10</f>
        <v>0.39646151915484301</v>
      </c>
      <c r="AJ2" s="19">
        <f>(AF2+2*AG2-$AY$8-$AY$9*($G2+273.15))/$AY$10</f>
        <v>0.39919962215263333</v>
      </c>
      <c r="AK2" s="19">
        <f>(AH2-AVERAGE(P2,AH2))*3.7*2.2/1.4+AVERAGE(P2,AH2)</f>
        <v>0.38564982288830429</v>
      </c>
      <c r="AL2" s="19">
        <f>(AI2-AVERAGE(Q2,AI2))*3.7*2.2/1.4+AVERAGE(Q2,AI2)</f>
        <v>0.38008535955505041</v>
      </c>
      <c r="AM2" s="19">
        <f>(AJ2-AVERAGE(R2,AJ2))*3.7*2.2/1.4+AVERAGE(R2,AJ2)</f>
        <v>0.39121428622155824</v>
      </c>
      <c r="AN2" s="19">
        <f>$M2-AK2</f>
        <v>-1.9400629957429305E-2</v>
      </c>
      <c r="AO2" s="19">
        <f>$M2-AL2</f>
        <v>-1.3836166624175417E-2</v>
      </c>
      <c r="AP2" s="19">
        <f>$M2-AM2</f>
        <v>-2.4965093290683249E-2</v>
      </c>
      <c r="AQ2" s="19">
        <f t="shared" ref="AQ2:AQ17" si="10">-$AN2+AO2</f>
        <v>5.5644633332538884E-3</v>
      </c>
      <c r="AR2" s="19">
        <f>$AN21-AP2</f>
        <v>2.4965093290683249E-2</v>
      </c>
      <c r="AS2" s="19">
        <f t="shared" ref="AS2:AS17" si="11">AK2*$H2</f>
        <v>1.1569494686649129</v>
      </c>
      <c r="AT2" s="28">
        <v>1.4321198610826686E-21</v>
      </c>
      <c r="AU2" s="28">
        <f>AT2*$H2</f>
        <v>4.2963595832480057E-21</v>
      </c>
      <c r="AV2" s="32">
        <f>LOG(AT2)</f>
        <v>-20.844020632287684</v>
      </c>
      <c r="AW2" s="34">
        <f>AV2*$H2</f>
        <v>-62.532061896863055</v>
      </c>
      <c r="AX2" t="s">
        <v>2</v>
      </c>
      <c r="AZ2" s="48"/>
      <c r="BA2" t="s">
        <v>79</v>
      </c>
    </row>
    <row r="3" spans="1:55" x14ac:dyDescent="0.25">
      <c r="A3" s="1">
        <v>165</v>
      </c>
      <c r="B3" s="1">
        <v>13</v>
      </c>
      <c r="C3" s="1">
        <v>2</v>
      </c>
      <c r="D3" s="1">
        <v>3.9621</v>
      </c>
      <c r="E3" s="1"/>
      <c r="F3" s="6">
        <f>C14</f>
        <v>4</v>
      </c>
      <c r="G3" s="14">
        <f t="shared" si="0"/>
        <v>791.39737991266372</v>
      </c>
      <c r="H3" s="46">
        <f>AVERAGE(F3:F4)-AVERAGE(F2:F3)</f>
        <v>2</v>
      </c>
      <c r="I3" s="46">
        <f t="shared" si="1"/>
        <v>3.9619249999999999</v>
      </c>
      <c r="J3" s="19">
        <f t="shared" si="2"/>
        <v>0.39978057824729091</v>
      </c>
      <c r="K3" s="19">
        <f t="shared" si="2"/>
        <v>0.39975937489333929</v>
      </c>
      <c r="L3" s="19">
        <f t="shared" ref="L3:L17" si="12">J3*$H3</f>
        <v>0.79956115649458182</v>
      </c>
      <c r="M3" s="48">
        <v>0.36749636875448299</v>
      </c>
      <c r="N3" s="18">
        <f>AVERAGE(D14:D19)</f>
        <v>3.9621133333333334</v>
      </c>
      <c r="O3" s="19">
        <f>_xlfn.STDEV.S(D14:D19)/SQRT(6)</f>
        <v>1.3333333333368873E-5</v>
      </c>
      <c r="P3" s="19">
        <f t="shared" ref="P3:P17" si="13">(N3-$AY$8-$AY$9*($G3+273.15))/$AY$10</f>
        <v>0.40220349518197823</v>
      </c>
      <c r="Q3" s="19">
        <f t="shared" si="3"/>
        <v>0.40254656306653813</v>
      </c>
      <c r="R3" s="19">
        <f t="shared" ref="R3:R17" si="14">(N3-2*O3-$AY$8-$AY$9*($G3+273.15))/$AY$10</f>
        <v>0.40186042729741833</v>
      </c>
      <c r="S3" s="19">
        <f t="shared" si="4"/>
        <v>0.41386810956754355</v>
      </c>
      <c r="T3" s="19">
        <f t="shared" si="4"/>
        <v>0.41596488327179543</v>
      </c>
      <c r="U3" s="19">
        <f t="shared" si="4"/>
        <v>0.41177133586329195</v>
      </c>
      <c r="V3" s="19">
        <f t="shared" ref="V3:X17" si="15">$M3-S3</f>
        <v>-4.6371740813060558E-2</v>
      </c>
      <c r="W3" s="19">
        <f t="shared" si="15"/>
        <v>-4.8468514517312433E-2</v>
      </c>
      <c r="X3" s="19">
        <f t="shared" si="15"/>
        <v>-4.427496710880896E-2</v>
      </c>
      <c r="Y3" s="19">
        <f t="shared" ref="Y3:Y17" si="16">V3-W3</f>
        <v>2.0967737042518753E-3</v>
      </c>
      <c r="Z3" s="19">
        <f t="shared" ref="Z3:Z17" si="17">X3-V3</f>
        <v>2.0967737042515977E-3</v>
      </c>
      <c r="AA3" s="19">
        <f t="shared" si="5"/>
        <v>0.8277362191350871</v>
      </c>
      <c r="AB3" s="28">
        <v>9.4155832463872511E-22</v>
      </c>
      <c r="AC3" s="28">
        <f t="shared" si="6"/>
        <v>1.8831166492774502E-21</v>
      </c>
      <c r="AD3" s="32">
        <f t="shared" si="7"/>
        <v>-21.026152772530793</v>
      </c>
      <c r="AE3" s="32">
        <f t="shared" ref="AE3:AE17" si="18">AD3*$H3</f>
        <v>-42.052305545061586</v>
      </c>
      <c r="AF3" s="18">
        <f>AVERAGE(E20:E25)</f>
        <v>3.9617366666666669</v>
      </c>
      <c r="AG3" s="19">
        <f>_xlfn.STDEV.S(E20:E25)/SQRT(6)</f>
        <v>1.4981470036185215E-5</v>
      </c>
      <c r="AH3" s="19">
        <f t="shared" si="8"/>
        <v>0.39735766131260386</v>
      </c>
      <c r="AI3" s="19">
        <f t="shared" si="9"/>
        <v>0.39697218672014045</v>
      </c>
      <c r="AJ3" s="19">
        <f t="shared" ref="AJ3:AJ17" si="19">(AF3+2*AG3-$AY$8-$AY$9*($G3+273.15))/$AY$10</f>
        <v>0.39774313590506727</v>
      </c>
      <c r="AK3" s="19">
        <f t="shared" ref="AK3:AM17" si="20">(AH3-AVERAGE(P3,AH3))*3.7*2.2/1.4+AVERAGE(P3,AH3)</f>
        <v>0.38569304692703826</v>
      </c>
      <c r="AL3" s="19">
        <f t="shared" si="20"/>
        <v>0.38355386651488316</v>
      </c>
      <c r="AM3" s="19">
        <f t="shared" si="20"/>
        <v>0.38783222733919365</v>
      </c>
      <c r="AN3" s="19">
        <f t="shared" ref="AN3:AP17" si="21">$M3-AK3</f>
        <v>-1.819667817255527E-2</v>
      </c>
      <c r="AO3" s="19">
        <f t="shared" si="21"/>
        <v>-1.6057497760400163E-2</v>
      </c>
      <c r="AP3" s="19">
        <f t="shared" si="21"/>
        <v>-2.0335858584710653E-2</v>
      </c>
      <c r="AQ3" s="19">
        <f t="shared" si="10"/>
        <v>2.1391804121551061E-3</v>
      </c>
      <c r="AR3" s="19">
        <f t="shared" ref="AR3:AR17" si="22">$AN22-AP3</f>
        <v>2.0335858584710653E-2</v>
      </c>
      <c r="AS3" s="19">
        <f t="shared" si="11"/>
        <v>0.77138609385407653</v>
      </c>
      <c r="AT3" s="28">
        <v>1.5011113613385126E-21</v>
      </c>
      <c r="AU3" s="28">
        <f t="shared" ref="AU3:AU17" si="23">AT3*$H3</f>
        <v>3.0022227226770252E-21</v>
      </c>
      <c r="AV3" s="32">
        <f t="shared" ref="AV3:AV17" si="24">LOG(AT3)</f>
        <v>-20.823587088022673</v>
      </c>
      <c r="AW3" s="34">
        <f t="shared" ref="AW3:AW17" si="25">AV3*$H3</f>
        <v>-41.647174176045347</v>
      </c>
      <c r="AX3" s="4">
        <v>0</v>
      </c>
      <c r="AY3" s="5">
        <v>790</v>
      </c>
      <c r="AZ3" s="48"/>
      <c r="BA3" t="s">
        <v>80</v>
      </c>
      <c r="BB3">
        <v>790</v>
      </c>
    </row>
    <row r="4" spans="1:55" x14ac:dyDescent="0.25">
      <c r="A4" s="1">
        <v>175</v>
      </c>
      <c r="B4" s="1">
        <v>21</v>
      </c>
      <c r="C4" s="1">
        <v>2</v>
      </c>
      <c r="D4" s="1">
        <v>3.9621300000000002</v>
      </c>
      <c r="E4" s="1"/>
      <c r="F4" s="6">
        <f>C26</f>
        <v>6</v>
      </c>
      <c r="G4" s="14">
        <f t="shared" si="0"/>
        <v>792.09606986899564</v>
      </c>
      <c r="H4" s="46">
        <f t="shared" ref="H4:H16" si="26">AVERAGE(F4:F5)-AVERAGE(F3:F4)</f>
        <v>2</v>
      </c>
      <c r="I4" s="46">
        <f t="shared" si="1"/>
        <v>3.9618408333333335</v>
      </c>
      <c r="J4" s="19">
        <f>(S4+AK4)/2</f>
        <v>0.39831062786666432</v>
      </c>
      <c r="K4" s="19">
        <f t="shared" si="2"/>
        <v>0.3983710224933113</v>
      </c>
      <c r="L4" s="19">
        <f t="shared" si="12"/>
        <v>0.79662125573332865</v>
      </c>
      <c r="M4" s="48">
        <v>0.36874637856124798</v>
      </c>
      <c r="N4" s="18">
        <f>AVERAGE(D26:D31)</f>
        <v>3.9620116666666667</v>
      </c>
      <c r="O4" s="19">
        <f>_xlfn.STDEV.S(D26:D31)/SQRT(6)</f>
        <v>1.4003967691745801E-5</v>
      </c>
      <c r="P4" s="19">
        <f t="shared" si="13"/>
        <v>0.4005084065021135</v>
      </c>
      <c r="Q4" s="19">
        <f t="shared" si="3"/>
        <v>0.40086872986996863</v>
      </c>
      <c r="R4" s="19">
        <f t="shared" si="14"/>
        <v>0.40014808313425837</v>
      </c>
      <c r="S4" s="19">
        <f t="shared" si="4"/>
        <v>0.41108914078991804</v>
      </c>
      <c r="T4" s="19">
        <f t="shared" si="4"/>
        <v>0.41289340681187525</v>
      </c>
      <c r="U4" s="19">
        <f t="shared" si="4"/>
        <v>0.40928487476796077</v>
      </c>
      <c r="V4" s="19">
        <f t="shared" si="15"/>
        <v>-4.2342762228670061E-2</v>
      </c>
      <c r="W4" s="19">
        <f t="shared" si="15"/>
        <v>-4.4147028250627274E-2</v>
      </c>
      <c r="X4" s="19">
        <f t="shared" si="15"/>
        <v>-4.0538496206712793E-2</v>
      </c>
      <c r="Y4" s="19">
        <f t="shared" si="16"/>
        <v>1.8042660219572126E-3</v>
      </c>
      <c r="Z4" s="19">
        <f t="shared" si="17"/>
        <v>1.8042660219572682E-3</v>
      </c>
      <c r="AA4" s="19">
        <f t="shared" si="5"/>
        <v>0.82217828157983608</v>
      </c>
      <c r="AB4" s="28">
        <v>1.0399707050665018E-21</v>
      </c>
      <c r="AC4" s="28">
        <f t="shared" si="6"/>
        <v>2.0799414101330035E-21</v>
      </c>
      <c r="AD4" s="32">
        <f t="shared" si="7"/>
        <v>-20.982978894169641</v>
      </c>
      <c r="AE4" s="32">
        <f t="shared" si="18"/>
        <v>-41.965957788339281</v>
      </c>
      <c r="AF4" s="18">
        <f>AVERAGE(E32:E37)</f>
        <v>3.9616699999999998</v>
      </c>
      <c r="AG4" s="19">
        <f>_xlfn.STDEV.S(E32:E37)/SQRT(6)</f>
        <v>9.3094933624782109E-6</v>
      </c>
      <c r="AH4" s="19">
        <f t="shared" si="8"/>
        <v>0.39611284923121542</v>
      </c>
      <c r="AI4" s="19">
        <f t="shared" si="9"/>
        <v>0.39587331511665425</v>
      </c>
      <c r="AJ4" s="19">
        <f t="shared" si="19"/>
        <v>0.3963523833457766</v>
      </c>
      <c r="AK4" s="19">
        <f t="shared" si="20"/>
        <v>0.38553211494341061</v>
      </c>
      <c r="AL4" s="19">
        <f t="shared" si="20"/>
        <v>0.38384863817474735</v>
      </c>
      <c r="AM4" s="19">
        <f t="shared" si="20"/>
        <v>0.38721559171207393</v>
      </c>
      <c r="AN4" s="19">
        <f t="shared" si="21"/>
        <v>-1.678573638216263E-2</v>
      </c>
      <c r="AO4" s="19">
        <f t="shared" si="21"/>
        <v>-1.5102259613499369E-2</v>
      </c>
      <c r="AP4" s="19">
        <f t="shared" si="21"/>
        <v>-1.8469213150825947E-2</v>
      </c>
      <c r="AQ4" s="19">
        <f t="shared" si="10"/>
        <v>1.6834767686632612E-3</v>
      </c>
      <c r="AR4" s="19">
        <f t="shared" si="22"/>
        <v>1.8469213150825947E-2</v>
      </c>
      <c r="AS4" s="19">
        <f t="shared" si="11"/>
        <v>0.77106422988682122</v>
      </c>
      <c r="AT4" s="28">
        <v>1.5929987261760369E-21</v>
      </c>
      <c r="AU4" s="28">
        <f t="shared" si="23"/>
        <v>3.1859974523520738E-21</v>
      </c>
      <c r="AV4" s="32">
        <f t="shared" si="24"/>
        <v>-20.79778457147755</v>
      </c>
      <c r="AW4" s="34">
        <f t="shared" si="25"/>
        <v>-41.5955691429551</v>
      </c>
      <c r="AX4" s="4">
        <f>114.5/2</f>
        <v>57.25</v>
      </c>
      <c r="AY4" s="5">
        <v>810</v>
      </c>
      <c r="AZ4" s="48"/>
      <c r="BA4" t="s">
        <v>82</v>
      </c>
      <c r="BB4">
        <f>(AY5-BB3-BB5*AX5^2)/AX5</f>
        <v>0.26200873362445415</v>
      </c>
      <c r="BC4">
        <f>(AY4-BB3-BB5*AX4^2)/AX4</f>
        <v>0.34934497816593885</v>
      </c>
    </row>
    <row r="5" spans="1:55" x14ac:dyDescent="0.25">
      <c r="A5" s="1">
        <v>263</v>
      </c>
      <c r="B5" s="1">
        <v>101</v>
      </c>
      <c r="C5" s="1">
        <v>2</v>
      </c>
      <c r="D5" s="1">
        <v>3.9621599999999999</v>
      </c>
      <c r="E5" s="1"/>
      <c r="F5" s="6">
        <f>C38</f>
        <v>8</v>
      </c>
      <c r="G5" s="14">
        <f t="shared" si="0"/>
        <v>792.79475982532756</v>
      </c>
      <c r="H5" s="46">
        <f t="shared" si="26"/>
        <v>7.75</v>
      </c>
      <c r="I5" s="46">
        <f t="shared" si="1"/>
        <v>3.961840833333333</v>
      </c>
      <c r="J5" s="19">
        <f t="shared" si="2"/>
        <v>0.397923485496673</v>
      </c>
      <c r="K5" s="19">
        <f t="shared" si="2"/>
        <v>0.39799637629296358</v>
      </c>
      <c r="L5" s="19">
        <f t="shared" si="12"/>
        <v>3.0839070125992158</v>
      </c>
      <c r="M5" s="48">
        <v>0.36998124722025699</v>
      </c>
      <c r="N5" s="18">
        <f>AVERAGE(D38:D43)</f>
        <v>3.9620116666666667</v>
      </c>
      <c r="O5" s="19">
        <f>_xlfn.STDEV.S(D38:D43)/SQRT(6)</f>
        <v>1.013793755046854E-5</v>
      </c>
      <c r="P5" s="19">
        <f>(N5-$AY$8-$AY$9*($G5+273.15))/$AY$10</f>
        <v>0.4001212641321249</v>
      </c>
      <c r="Q5" s="19">
        <f t="shared" si="3"/>
        <v>0.40038211419131847</v>
      </c>
      <c r="R5" s="19">
        <f t="shared" si="14"/>
        <v>0.39986041407293132</v>
      </c>
      <c r="S5" s="19">
        <f t="shared" si="4"/>
        <v>0.41070199841994331</v>
      </c>
      <c r="T5" s="19">
        <f t="shared" si="4"/>
        <v>0.41186773807339844</v>
      </c>
      <c r="U5" s="19">
        <f t="shared" si="4"/>
        <v>0.40953625876648819</v>
      </c>
      <c r="V5" s="19">
        <f t="shared" si="15"/>
        <v>-4.0720751199686323E-2</v>
      </c>
      <c r="W5" s="19">
        <f t="shared" si="15"/>
        <v>-4.1886490853141445E-2</v>
      </c>
      <c r="X5" s="19">
        <f t="shared" si="15"/>
        <v>-3.95550115462312E-2</v>
      </c>
      <c r="Y5" s="19">
        <f t="shared" si="16"/>
        <v>1.1657396534551223E-3</v>
      </c>
      <c r="Z5" s="19">
        <f t="shared" si="17"/>
        <v>1.1657396534551223E-3</v>
      </c>
      <c r="AA5" s="19">
        <f t="shared" si="5"/>
        <v>3.1829404877545606</v>
      </c>
      <c r="AB5" s="28">
        <v>1.0951018505648479E-21</v>
      </c>
      <c r="AC5" s="28">
        <f t="shared" si="6"/>
        <v>8.4870393418775717E-21</v>
      </c>
      <c r="AD5" s="32">
        <f t="shared" si="7"/>
        <v>-20.960545487142344</v>
      </c>
      <c r="AE5" s="32">
        <f t="shared" si="18"/>
        <v>-162.44422752535317</v>
      </c>
      <c r="AF5" s="18">
        <f>AVERAGE(E44:E49)</f>
        <v>3.9616699999999994</v>
      </c>
      <c r="AG5" s="19">
        <f>_xlfn.STDEV.S(E44:E49)/SQRT(6)</f>
        <v>4.4721359549626772E-6</v>
      </c>
      <c r="AH5" s="19">
        <f t="shared" si="8"/>
        <v>0.3957257068612211</v>
      </c>
      <c r="AI5" s="19">
        <f t="shared" si="9"/>
        <v>0.39561063839460869</v>
      </c>
      <c r="AJ5" s="19">
        <f t="shared" si="19"/>
        <v>0.39584077532783352</v>
      </c>
      <c r="AK5" s="19">
        <f t="shared" si="20"/>
        <v>0.38514497257340269</v>
      </c>
      <c r="AL5" s="19">
        <f t="shared" si="20"/>
        <v>0.38412501451252873</v>
      </c>
      <c r="AM5" s="19">
        <f t="shared" si="20"/>
        <v>0.38616493063427665</v>
      </c>
      <c r="AN5" s="19">
        <f t="shared" si="21"/>
        <v>-1.5163725353145696E-2</v>
      </c>
      <c r="AO5" s="19">
        <f t="shared" si="21"/>
        <v>-1.4143767292271736E-2</v>
      </c>
      <c r="AP5" s="19">
        <f t="shared" si="21"/>
        <v>-1.6183683414019656E-2</v>
      </c>
      <c r="AQ5" s="19">
        <f t="shared" si="10"/>
        <v>1.01995806087396E-3</v>
      </c>
      <c r="AR5" s="19">
        <f t="shared" si="22"/>
        <v>1.6183683414019656E-2</v>
      </c>
      <c r="AS5" s="19">
        <f t="shared" si="11"/>
        <v>2.9848735374438706</v>
      </c>
      <c r="AT5" s="28">
        <v>1.6789561761307475E-21</v>
      </c>
      <c r="AU5" s="28">
        <f t="shared" si="23"/>
        <v>1.3011910365013294E-20</v>
      </c>
      <c r="AV5" s="32">
        <f t="shared" si="24"/>
        <v>-20.77496063960524</v>
      </c>
      <c r="AW5" s="34">
        <f t="shared" si="25"/>
        <v>-161.0059449569406</v>
      </c>
      <c r="AX5" s="4">
        <v>114.5</v>
      </c>
      <c r="AY5" s="5">
        <v>820</v>
      </c>
      <c r="AZ5" s="48"/>
      <c r="BA5" t="s">
        <v>81</v>
      </c>
    </row>
    <row r="6" spans="1:55" x14ac:dyDescent="0.25">
      <c r="A6" s="1">
        <v>273</v>
      </c>
      <c r="B6" s="1">
        <v>109</v>
      </c>
      <c r="C6" s="1">
        <v>2</v>
      </c>
      <c r="D6" s="1">
        <v>3.96217</v>
      </c>
      <c r="E6" s="1"/>
      <c r="F6" s="6">
        <f>C50</f>
        <v>21.5</v>
      </c>
      <c r="G6" s="14">
        <f t="shared" si="0"/>
        <v>797.51091703056773</v>
      </c>
      <c r="H6" s="46">
        <f t="shared" si="26"/>
        <v>11.75</v>
      </c>
      <c r="I6" s="46">
        <f t="shared" si="1"/>
        <v>3.9617783333333332</v>
      </c>
      <c r="J6" s="19">
        <f t="shared" si="2"/>
        <v>0.39450620914482259</v>
      </c>
      <c r="K6" s="19">
        <f t="shared" si="2"/>
        <v>0.39449546718975503</v>
      </c>
      <c r="L6" s="19">
        <f t="shared" si="12"/>
        <v>4.6354479574516656</v>
      </c>
      <c r="M6" s="48">
        <v>0.37849624873655502</v>
      </c>
      <c r="N6" s="18">
        <f>AVERAGE(D50:D55)</f>
        <v>3.9618766666666669</v>
      </c>
      <c r="O6" s="19">
        <f>_xlfn.STDEV.S(D50:D55)/SQRT(6)</f>
        <v>6.2360956445651846E-6</v>
      </c>
      <c r="P6" s="19">
        <f t="shared" si="13"/>
        <v>0.39577127196913153</v>
      </c>
      <c r="Q6" s="19">
        <f t="shared" si="3"/>
        <v>0.3959317272796819</v>
      </c>
      <c r="R6" s="19">
        <f t="shared" si="14"/>
        <v>0.39561081665858117</v>
      </c>
      <c r="S6" s="19">
        <f t="shared" si="4"/>
        <v>0.401861645851876</v>
      </c>
      <c r="T6" s="19">
        <f t="shared" si="4"/>
        <v>0.40284629371261604</v>
      </c>
      <c r="U6" s="19">
        <f t="shared" si="4"/>
        <v>0.40087699799113591</v>
      </c>
      <c r="V6" s="19">
        <f t="shared" si="15"/>
        <v>-2.3365397115320985E-2</v>
      </c>
      <c r="W6" s="19">
        <f t="shared" si="15"/>
        <v>-2.4350044976061025E-2</v>
      </c>
      <c r="X6" s="19">
        <f t="shared" si="15"/>
        <v>-2.2380749254580889E-2</v>
      </c>
      <c r="Y6" s="19">
        <f t="shared" si="16"/>
        <v>9.8464786074003996E-4</v>
      </c>
      <c r="Z6" s="19">
        <f t="shared" si="17"/>
        <v>9.8464786074009547E-4</v>
      </c>
      <c r="AA6" s="19">
        <f t="shared" si="5"/>
        <v>4.7218743387595428</v>
      </c>
      <c r="AB6" s="28">
        <v>1.7303628699538925E-21</v>
      </c>
      <c r="AC6" s="28">
        <f t="shared" si="6"/>
        <v>2.0331763721958236E-20</v>
      </c>
      <c r="AD6" s="32">
        <f t="shared" si="7"/>
        <v>-20.761862812539807</v>
      </c>
      <c r="AE6" s="32">
        <f t="shared" si="18"/>
        <v>-243.95188804734272</v>
      </c>
      <c r="AF6" s="18">
        <f>AVERAGE(E50:E55)</f>
        <v>3.9616799999999999</v>
      </c>
      <c r="AG6" s="19">
        <f>_xlfn.STDEV.S(E50:E55)/SQRT(6)</f>
        <v>7.0710678119117998E-6</v>
      </c>
      <c r="AH6" s="19">
        <f t="shared" si="8"/>
        <v>0.39324114632051366</v>
      </c>
      <c r="AI6" s="19">
        <f t="shared" si="9"/>
        <v>0.393059207099828</v>
      </c>
      <c r="AJ6" s="19">
        <f t="shared" si="19"/>
        <v>0.39342308554119931</v>
      </c>
      <c r="AK6" s="19">
        <f t="shared" si="20"/>
        <v>0.38715077243776919</v>
      </c>
      <c r="AL6" s="19">
        <f t="shared" si="20"/>
        <v>0.38614464066689408</v>
      </c>
      <c r="AM6" s="19">
        <f t="shared" si="20"/>
        <v>0.38815690420864429</v>
      </c>
      <c r="AN6" s="19">
        <f t="shared" si="21"/>
        <v>-8.6545237012141674E-3</v>
      </c>
      <c r="AO6" s="19">
        <f t="shared" si="21"/>
        <v>-7.6483919303390602E-3</v>
      </c>
      <c r="AP6" s="19">
        <f t="shared" si="21"/>
        <v>-9.6606554720892746E-3</v>
      </c>
      <c r="AQ6" s="19">
        <f t="shared" si="10"/>
        <v>1.0061317708751072E-3</v>
      </c>
      <c r="AR6" s="19">
        <f t="shared" si="22"/>
        <v>9.6606554720892746E-3</v>
      </c>
      <c r="AS6" s="19">
        <f t="shared" si="11"/>
        <v>4.5490215761437875</v>
      </c>
      <c r="AT6" s="28">
        <v>2.2230041199515079E-21</v>
      </c>
      <c r="AU6" s="28">
        <f t="shared" si="23"/>
        <v>2.6120298409430216E-20</v>
      </c>
      <c r="AV6" s="32">
        <f t="shared" si="24"/>
        <v>-20.653059732410973</v>
      </c>
      <c r="AW6" s="34">
        <f t="shared" si="25"/>
        <v>-242.67345185582894</v>
      </c>
      <c r="AZ6" s="48"/>
    </row>
    <row r="7" spans="1:55" x14ac:dyDescent="0.25">
      <c r="A7" s="1">
        <v>283</v>
      </c>
      <c r="B7" s="1">
        <v>117</v>
      </c>
      <c r="C7" s="1">
        <v>2</v>
      </c>
      <c r="D7" s="1">
        <v>3.96217</v>
      </c>
      <c r="E7" s="1"/>
      <c r="F7" s="6">
        <f>C56</f>
        <v>31.5</v>
      </c>
      <c r="G7" s="14">
        <f t="shared" si="0"/>
        <v>801.00436681222709</v>
      </c>
      <c r="H7" s="46">
        <f t="shared" si="26"/>
        <v>10</v>
      </c>
      <c r="I7" s="46">
        <f t="shared" si="1"/>
        <v>3.961875</v>
      </c>
      <c r="J7" s="19">
        <f t="shared" si="2"/>
        <v>0.39381411837640073</v>
      </c>
      <c r="K7" s="19">
        <f t="shared" si="2"/>
        <v>0.39365655438934483</v>
      </c>
      <c r="L7" s="19">
        <f t="shared" si="12"/>
        <v>3.9381411837640075</v>
      </c>
      <c r="M7" s="48">
        <v>0.38486082112293002</v>
      </c>
      <c r="N7" s="18">
        <f>AVERAGE(D56:D61)</f>
        <v>3.9619700000000004</v>
      </c>
      <c r="O7" s="19">
        <f>_xlfn.STDEV.S(D56:D61)/SQRT(6)</f>
        <v>4.0824829046653758E-6</v>
      </c>
      <c r="P7" s="19">
        <f t="shared" si="13"/>
        <v>0.39503629771514254</v>
      </c>
      <c r="Q7" s="19">
        <f t="shared" si="3"/>
        <v>0.39514134037317988</v>
      </c>
      <c r="R7" s="19">
        <f t="shared" si="14"/>
        <v>0.39493125505710519</v>
      </c>
      <c r="S7" s="19">
        <f t="shared" si="4"/>
        <v>0.40092021824594237</v>
      </c>
      <c r="T7" s="19">
        <f t="shared" si="4"/>
        <v>0.40228952432392945</v>
      </c>
      <c r="U7" s="19">
        <f t="shared" si="4"/>
        <v>0.39955091216795552</v>
      </c>
      <c r="V7" s="19">
        <f t="shared" si="15"/>
        <v>-1.6059397123012353E-2</v>
      </c>
      <c r="W7" s="19">
        <f t="shared" si="15"/>
        <v>-1.7428703200999429E-2</v>
      </c>
      <c r="X7" s="19">
        <f t="shared" si="15"/>
        <v>-1.46900910450255E-2</v>
      </c>
      <c r="Y7" s="19">
        <f t="shared" si="16"/>
        <v>1.3693060779870758E-3</v>
      </c>
      <c r="Z7" s="19">
        <f t="shared" si="17"/>
        <v>1.3693060779868538E-3</v>
      </c>
      <c r="AA7" s="19">
        <f t="shared" si="5"/>
        <v>4.0092021824594237</v>
      </c>
      <c r="AB7" s="28">
        <v>2.176201642012335E-21</v>
      </c>
      <c r="AC7" s="28">
        <f t="shared" si="6"/>
        <v>2.1762016420123351E-20</v>
      </c>
      <c r="AD7" s="32">
        <f t="shared" si="7"/>
        <v>-20.662300866347003</v>
      </c>
      <c r="AE7" s="32">
        <f t="shared" si="18"/>
        <v>-206.62300866347005</v>
      </c>
      <c r="AF7" s="18">
        <f>AVERAGE(E56:E61)</f>
        <v>3.9617799999999996</v>
      </c>
      <c r="AG7" s="19">
        <f>_xlfn.STDEV.S(E56:E61)/SQRT(6)</f>
        <v>1.6329931618570854E-5</v>
      </c>
      <c r="AH7" s="19">
        <f t="shared" si="8"/>
        <v>0.39259193903765893</v>
      </c>
      <c r="AI7" s="19">
        <f t="shared" si="9"/>
        <v>0.39217176840550949</v>
      </c>
      <c r="AJ7" s="19">
        <f t="shared" si="19"/>
        <v>0.39301210966980832</v>
      </c>
      <c r="AK7" s="19">
        <f t="shared" si="20"/>
        <v>0.3867080185068591</v>
      </c>
      <c r="AL7" s="19">
        <f t="shared" si="20"/>
        <v>0.3850235844547602</v>
      </c>
      <c r="AM7" s="19">
        <f t="shared" si="20"/>
        <v>0.38839245255895799</v>
      </c>
      <c r="AN7" s="19">
        <f t="shared" si="21"/>
        <v>-1.8471973839290778E-3</v>
      </c>
      <c r="AO7" s="19">
        <f t="shared" si="21"/>
        <v>-1.6276333183018465E-4</v>
      </c>
      <c r="AP7" s="19">
        <f t="shared" si="21"/>
        <v>-3.531631436027971E-3</v>
      </c>
      <c r="AQ7" s="19">
        <f t="shared" si="10"/>
        <v>1.6844340520988932E-3</v>
      </c>
      <c r="AR7" s="19">
        <f t="shared" si="22"/>
        <v>3.531631436027971E-3</v>
      </c>
      <c r="AS7" s="19">
        <f t="shared" si="11"/>
        <v>3.8670801850685912</v>
      </c>
      <c r="AT7" s="28">
        <v>2.7746882058762268E-21</v>
      </c>
      <c r="AU7" s="28">
        <f t="shared" si="23"/>
        <v>2.7746882058762267E-20</v>
      </c>
      <c r="AV7" s="32">
        <f t="shared" si="24"/>
        <v>-20.556785811847703</v>
      </c>
      <c r="AW7" s="34">
        <f t="shared" si="25"/>
        <v>-205.56785811847703</v>
      </c>
      <c r="AX7" t="s">
        <v>12</v>
      </c>
      <c r="AY7" s="7" t="s">
        <v>13</v>
      </c>
      <c r="AZ7" s="48"/>
    </row>
    <row r="8" spans="1:55" x14ac:dyDescent="0.25">
      <c r="A8" s="1">
        <v>152</v>
      </c>
      <c r="B8" s="1">
        <v>4</v>
      </c>
      <c r="C8" s="1">
        <v>2</v>
      </c>
      <c r="D8" s="1"/>
      <c r="E8" s="1">
        <v>3.96149</v>
      </c>
      <c r="F8" s="6">
        <f>C62</f>
        <v>41.5</v>
      </c>
      <c r="G8" s="14">
        <f t="shared" si="0"/>
        <v>804.49781659388645</v>
      </c>
      <c r="H8" s="46">
        <f t="shared" si="26"/>
        <v>10</v>
      </c>
      <c r="I8" s="46">
        <f t="shared" si="1"/>
        <v>3.9620216666666668</v>
      </c>
      <c r="J8" s="19">
        <f t="shared" si="2"/>
        <v>0.39376527989152593</v>
      </c>
      <c r="K8" s="19">
        <f t="shared" si="2"/>
        <v>0.39369375051894978</v>
      </c>
      <c r="L8" s="19">
        <f t="shared" si="12"/>
        <v>3.9376527989152592</v>
      </c>
      <c r="M8" s="48">
        <v>0.39129349941505498</v>
      </c>
      <c r="N8" s="18">
        <f>AVERAGE(D62:D67)</f>
        <v>3.9620866666666665</v>
      </c>
      <c r="O8" s="19">
        <f>_xlfn.STDEV.S(D62:D67)/SQRT(6)</f>
        <v>4.7140452079412004E-6</v>
      </c>
      <c r="P8" s="19">
        <f t="shared" si="13"/>
        <v>0.39460150786013198</v>
      </c>
      <c r="Q8" s="19">
        <f t="shared" si="3"/>
        <v>0.3947228006739224</v>
      </c>
      <c r="R8" s="19">
        <f t="shared" si="14"/>
        <v>0.39448021504634156</v>
      </c>
      <c r="S8" s="19">
        <f t="shared" si="4"/>
        <v>0.39862734822327905</v>
      </c>
      <c r="T8" s="19">
        <f t="shared" si="4"/>
        <v>0.39967694213429139</v>
      </c>
      <c r="U8" s="19">
        <f t="shared" si="4"/>
        <v>0.39757775431226672</v>
      </c>
      <c r="V8" s="19">
        <f t="shared" si="15"/>
        <v>-7.3338488082240749E-3</v>
      </c>
      <c r="W8" s="19">
        <f t="shared" si="15"/>
        <v>-8.3834427192364114E-3</v>
      </c>
      <c r="X8" s="19">
        <f t="shared" si="15"/>
        <v>-6.2842548972117385E-3</v>
      </c>
      <c r="Y8" s="19">
        <f t="shared" si="16"/>
        <v>1.0495939110123365E-3</v>
      </c>
      <c r="Z8" s="19">
        <f t="shared" si="17"/>
        <v>1.0495939110123365E-3</v>
      </c>
      <c r="AA8" s="19">
        <f t="shared" si="5"/>
        <v>3.9862734822327903</v>
      </c>
      <c r="AB8" s="28">
        <v>2.7790299927696747E-21</v>
      </c>
      <c r="AC8" s="28">
        <f t="shared" si="6"/>
        <v>2.7790299927696747E-20</v>
      </c>
      <c r="AD8" s="32">
        <f t="shared" si="7"/>
        <v>-20.556106766060314</v>
      </c>
      <c r="AE8" s="32">
        <f t="shared" si="18"/>
        <v>-205.56106766060313</v>
      </c>
      <c r="AF8" s="18">
        <f>AVERAGE(E62:E67)</f>
        <v>3.961956666666667</v>
      </c>
      <c r="AG8" s="19">
        <f>_xlfn.STDEV.S(E62:E67)/SQRT(6)</f>
        <v>1.0274023338252882E-5</v>
      </c>
      <c r="AH8" s="19">
        <f t="shared" si="8"/>
        <v>0.3929290519229196</v>
      </c>
      <c r="AI8" s="19">
        <f t="shared" si="9"/>
        <v>0.39266470036397688</v>
      </c>
      <c r="AJ8" s="19">
        <f t="shared" si="19"/>
        <v>0.39319340348186227</v>
      </c>
      <c r="AK8" s="19">
        <f t="shared" si="20"/>
        <v>0.38890321155977281</v>
      </c>
      <c r="AL8" s="19">
        <f t="shared" si="20"/>
        <v>0.38771055890360817</v>
      </c>
      <c r="AM8" s="19">
        <f t="shared" si="20"/>
        <v>0.39009586421593712</v>
      </c>
      <c r="AN8" s="19">
        <f t="shared" si="21"/>
        <v>2.3902878552821694E-3</v>
      </c>
      <c r="AO8" s="19">
        <f t="shared" si="21"/>
        <v>3.5829405114468083E-3</v>
      </c>
      <c r="AP8" s="19">
        <f t="shared" si="21"/>
        <v>1.1976351991178635E-3</v>
      </c>
      <c r="AQ8" s="19">
        <f t="shared" si="10"/>
        <v>1.1926526561646389E-3</v>
      </c>
      <c r="AR8" s="19">
        <f t="shared" si="22"/>
        <v>-1.1976351991178635E-3</v>
      </c>
      <c r="AS8" s="19">
        <f t="shared" si="11"/>
        <v>3.8890321155977281</v>
      </c>
      <c r="AT8" s="28">
        <v>3.2817166827271423E-21</v>
      </c>
      <c r="AU8" s="28">
        <f t="shared" si="23"/>
        <v>3.281716682727142E-20</v>
      </c>
      <c r="AV8" s="32">
        <f t="shared" si="24"/>
        <v>-20.483898915190103</v>
      </c>
      <c r="AW8" s="34">
        <f t="shared" si="25"/>
        <v>-204.83898915190105</v>
      </c>
      <c r="AX8" t="s">
        <v>14</v>
      </c>
      <c r="AY8" s="5">
        <v>3.8849999999999998</v>
      </c>
      <c r="AZ8" s="48"/>
    </row>
    <row r="9" spans="1:55" x14ac:dyDescent="0.25">
      <c r="A9" s="1">
        <v>162</v>
      </c>
      <c r="B9" s="1">
        <v>12</v>
      </c>
      <c r="C9" s="1">
        <v>2</v>
      </c>
      <c r="D9" s="1"/>
      <c r="E9" s="1">
        <v>3.9617399999999998</v>
      </c>
      <c r="F9" s="6">
        <f>C68</f>
        <v>51.5</v>
      </c>
      <c r="G9" s="14">
        <f t="shared" si="0"/>
        <v>807.99126637554582</v>
      </c>
      <c r="H9" s="46">
        <f t="shared" si="26"/>
        <v>10</v>
      </c>
      <c r="I9" s="46">
        <f t="shared" si="1"/>
        <v>3.9621733333333333</v>
      </c>
      <c r="J9" s="19">
        <f t="shared" si="2"/>
        <v>0.39378076663500278</v>
      </c>
      <c r="K9" s="19">
        <f t="shared" si="2"/>
        <v>0.39379164960068669</v>
      </c>
      <c r="L9" s="19">
        <f t="shared" si="12"/>
        <v>3.9378076663500279</v>
      </c>
      <c r="M9" s="48">
        <v>0.39774966037613102</v>
      </c>
      <c r="N9" s="18">
        <f>AVERAGE(D68:D73)</f>
        <v>3.9622133333333331</v>
      </c>
      <c r="O9" s="19">
        <f>_xlfn.STDEV.S(D68:D73)/SQRT(6)</f>
        <v>1.0274023338264888E-5</v>
      </c>
      <c r="P9" s="19">
        <f t="shared" si="13"/>
        <v>0.39429536846183705</v>
      </c>
      <c r="Q9" s="19">
        <f t="shared" si="3"/>
        <v>0.39455972002077977</v>
      </c>
      <c r="R9" s="19">
        <f t="shared" si="14"/>
        <v>0.39403101690289433</v>
      </c>
      <c r="S9" s="19">
        <f t="shared" si="4"/>
        <v>0.39677280868530979</v>
      </c>
      <c r="T9" s="19">
        <f t="shared" si="4"/>
        <v>0.39825743047179929</v>
      </c>
      <c r="U9" s="19">
        <f t="shared" si="4"/>
        <v>0.39528818689882084</v>
      </c>
      <c r="V9" s="19">
        <f t="shared" si="15"/>
        <v>9.7685169082123435E-4</v>
      </c>
      <c r="W9" s="19">
        <f t="shared" si="15"/>
        <v>-5.0777009566826958E-4</v>
      </c>
      <c r="X9" s="19">
        <f t="shared" si="15"/>
        <v>2.4614734773101832E-3</v>
      </c>
      <c r="Y9" s="19">
        <f t="shared" si="16"/>
        <v>1.4846217864895039E-3</v>
      </c>
      <c r="Z9" s="19">
        <f t="shared" si="17"/>
        <v>1.4846217864889488E-3</v>
      </c>
      <c r="AA9" s="19">
        <f t="shared" si="5"/>
        <v>3.9677280868530977</v>
      </c>
      <c r="AB9" s="28">
        <v>3.5168461370935515E-21</v>
      </c>
      <c r="AC9" s="28">
        <f t="shared" si="6"/>
        <v>3.5168461370935514E-20</v>
      </c>
      <c r="AD9" s="32">
        <f t="shared" si="7"/>
        <v>-20.453846631760669</v>
      </c>
      <c r="AE9" s="32">
        <f t="shared" si="18"/>
        <v>-204.53846631760669</v>
      </c>
      <c r="AF9" s="18">
        <f>AVERAGE(E68:E73)</f>
        <v>3.9621333333333335</v>
      </c>
      <c r="AG9" s="19">
        <f>_xlfn.STDEV.S(E68:E73)/SQRT(6)</f>
        <v>9.4280904157777262E-6</v>
      </c>
      <c r="AH9" s="19">
        <f t="shared" si="8"/>
        <v>0.39326616480816878</v>
      </c>
      <c r="AI9" s="19">
        <f t="shared" si="9"/>
        <v>0.39302357918059361</v>
      </c>
      <c r="AJ9" s="19">
        <f t="shared" si="19"/>
        <v>0.3935087504357439</v>
      </c>
      <c r="AK9" s="19">
        <f t="shared" si="20"/>
        <v>0.39078872458469577</v>
      </c>
      <c r="AL9" s="19">
        <f t="shared" si="20"/>
        <v>0.38932586872957409</v>
      </c>
      <c r="AM9" s="19">
        <f t="shared" si="20"/>
        <v>0.39225158043981767</v>
      </c>
      <c r="AN9" s="19">
        <f t="shared" si="21"/>
        <v>6.9609357914352521E-3</v>
      </c>
      <c r="AO9" s="19">
        <f t="shared" si="21"/>
        <v>8.4237916465569329E-3</v>
      </c>
      <c r="AP9" s="19">
        <f t="shared" si="21"/>
        <v>5.4980799363133492E-3</v>
      </c>
      <c r="AQ9" s="19">
        <f t="shared" si="10"/>
        <v>1.4628558551216808E-3</v>
      </c>
      <c r="AR9" s="19">
        <f t="shared" si="22"/>
        <v>-5.4980799363133492E-3</v>
      </c>
      <c r="AS9" s="19">
        <f t="shared" si="11"/>
        <v>3.9078872458469576</v>
      </c>
      <c r="AT9" s="28">
        <v>3.8956790869729392E-21</v>
      </c>
      <c r="AU9" s="28">
        <f t="shared" si="23"/>
        <v>3.8956790869729394E-20</v>
      </c>
      <c r="AV9" s="32">
        <f t="shared" si="24"/>
        <v>-20.409416826048329</v>
      </c>
      <c r="AW9" s="34">
        <f t="shared" si="25"/>
        <v>-204.09416826048329</v>
      </c>
      <c r="AX9" t="s">
        <v>15</v>
      </c>
      <c r="AY9" s="5">
        <v>4.3069999999999999E-5</v>
      </c>
      <c r="AZ9" s="48"/>
    </row>
    <row r="10" spans="1:55" x14ac:dyDescent="0.25">
      <c r="A10" s="1">
        <v>172</v>
      </c>
      <c r="B10" s="1">
        <v>20</v>
      </c>
      <c r="C10" s="1">
        <v>2</v>
      </c>
      <c r="D10" s="1"/>
      <c r="E10" s="1">
        <v>3.9617800000000001</v>
      </c>
      <c r="F10" s="6">
        <f>C74</f>
        <v>61.5</v>
      </c>
      <c r="G10" s="14">
        <f t="shared" si="0"/>
        <v>810.74235807860259</v>
      </c>
      <c r="H10" s="46">
        <f t="shared" si="26"/>
        <v>10</v>
      </c>
      <c r="I10" s="46">
        <f t="shared" si="1"/>
        <v>3.9623083333333331</v>
      </c>
      <c r="J10" s="19">
        <f t="shared" si="2"/>
        <v>0.39399317471874301</v>
      </c>
      <c r="K10" s="19">
        <f t="shared" si="2"/>
        <v>0.39396835971598371</v>
      </c>
      <c r="L10" s="19">
        <f t="shared" si="12"/>
        <v>3.9399317471874302</v>
      </c>
      <c r="M10" s="48">
        <v>0.402861128392284</v>
      </c>
      <c r="N10" s="18">
        <f>AVERAGE(D74:D79)</f>
        <v>3.9623666666666666</v>
      </c>
      <c r="O10" s="19">
        <f>_xlfn.STDEV.S(D74:D79)/SQRT(6)</f>
        <v>6.2360956446640901E-6</v>
      </c>
      <c r="P10" s="19">
        <f t="shared" si="13"/>
        <v>0.39474363571621496</v>
      </c>
      <c r="Q10" s="19">
        <f t="shared" si="3"/>
        <v>0.39490409102677104</v>
      </c>
      <c r="R10" s="19">
        <f t="shared" si="14"/>
        <v>0.39458318040565887</v>
      </c>
      <c r="S10" s="19">
        <f t="shared" si="4"/>
        <v>0.39835656937547276</v>
      </c>
      <c r="T10" s="19">
        <f t="shared" si="4"/>
        <v>0.39940896890870436</v>
      </c>
      <c r="U10" s="19">
        <f t="shared" si="4"/>
        <v>0.39730416984224115</v>
      </c>
      <c r="V10" s="19">
        <f t="shared" si="15"/>
        <v>4.5045590168112382E-3</v>
      </c>
      <c r="W10" s="19">
        <f t="shared" si="15"/>
        <v>3.452159483579631E-3</v>
      </c>
      <c r="X10" s="19">
        <f t="shared" si="15"/>
        <v>5.5569585500428453E-3</v>
      </c>
      <c r="Y10" s="19">
        <f t="shared" si="16"/>
        <v>1.0523995332316072E-3</v>
      </c>
      <c r="Z10" s="19">
        <f t="shared" si="17"/>
        <v>1.0523995332316072E-3</v>
      </c>
      <c r="AA10" s="19">
        <f t="shared" si="5"/>
        <v>3.9835656937547275</v>
      </c>
      <c r="AB10" s="28">
        <v>4.0100061353392896E-21</v>
      </c>
      <c r="AC10" s="28">
        <f t="shared" si="6"/>
        <v>4.0100061353392896E-20</v>
      </c>
      <c r="AD10" s="32">
        <f t="shared" si="7"/>
        <v>-20.396854962905515</v>
      </c>
      <c r="AE10" s="32">
        <f t="shared" si="18"/>
        <v>-203.96854962905513</v>
      </c>
      <c r="AF10" s="18">
        <f>AVERAGE(E74:E79)</f>
        <v>3.9622499999999996</v>
      </c>
      <c r="AG10" s="19">
        <f>_xlfn.STDEV.S(E74:E79)/SQRT(6)</f>
        <v>8.1649658093307517E-6</v>
      </c>
      <c r="AH10" s="19">
        <f t="shared" si="8"/>
        <v>0.39324271372127106</v>
      </c>
      <c r="AI10" s="19">
        <f t="shared" si="9"/>
        <v>0.39303262840519637</v>
      </c>
      <c r="AJ10" s="19">
        <f t="shared" si="19"/>
        <v>0.39345279903734576</v>
      </c>
      <c r="AK10" s="19">
        <f t="shared" si="20"/>
        <v>0.38962978006201326</v>
      </c>
      <c r="AL10" s="19">
        <f t="shared" si="20"/>
        <v>0.38852775052326305</v>
      </c>
      <c r="AM10" s="19">
        <f t="shared" si="20"/>
        <v>0.39073180960076348</v>
      </c>
      <c r="AN10" s="19">
        <f t="shared" si="21"/>
        <v>1.3231348330270731E-2</v>
      </c>
      <c r="AO10" s="19">
        <f t="shared" si="21"/>
        <v>1.4333377869020947E-2</v>
      </c>
      <c r="AP10" s="19">
        <f t="shared" si="21"/>
        <v>1.2129318791520516E-2</v>
      </c>
      <c r="AQ10" s="19">
        <f t="shared" si="10"/>
        <v>1.1020295387502155E-3</v>
      </c>
      <c r="AR10" s="19">
        <f t="shared" si="22"/>
        <v>-1.2129318791520516E-2</v>
      </c>
      <c r="AS10" s="19">
        <f t="shared" si="11"/>
        <v>3.8962978006201325</v>
      </c>
      <c r="AT10" s="28">
        <v>4.6544134465575065E-21</v>
      </c>
      <c r="AU10" s="28">
        <f t="shared" si="23"/>
        <v>4.6544134465575063E-20</v>
      </c>
      <c r="AV10" s="32">
        <f t="shared" si="24"/>
        <v>-20.33213504142245</v>
      </c>
      <c r="AW10" s="34">
        <f t="shared" si="25"/>
        <v>-203.3213504142245</v>
      </c>
      <c r="AX10" t="s">
        <v>16</v>
      </c>
      <c r="AY10" s="5">
        <v>7.7729999999999994E-2</v>
      </c>
      <c r="AZ10" s="48"/>
    </row>
    <row r="11" spans="1:55" x14ac:dyDescent="0.25">
      <c r="A11" s="1">
        <v>260</v>
      </c>
      <c r="B11" s="1">
        <v>100</v>
      </c>
      <c r="C11" s="1">
        <v>2</v>
      </c>
      <c r="D11" s="1"/>
      <c r="E11" s="1">
        <v>3.9618600000000002</v>
      </c>
      <c r="F11" s="6">
        <f>C80</f>
        <v>71.5</v>
      </c>
      <c r="G11" s="14">
        <f t="shared" si="0"/>
        <v>812.48908296943227</v>
      </c>
      <c r="H11" s="46">
        <f t="shared" si="26"/>
        <v>10</v>
      </c>
      <c r="I11" s="46">
        <f t="shared" si="1"/>
        <v>3.9625133333333333</v>
      </c>
      <c r="J11" s="19">
        <f t="shared" si="2"/>
        <v>0.39566265315631138</v>
      </c>
      <c r="K11" s="19">
        <f t="shared" si="2"/>
        <v>0.39582283981903937</v>
      </c>
      <c r="L11" s="19">
        <f t="shared" si="12"/>
        <v>3.9566265315631139</v>
      </c>
      <c r="M11" s="48">
        <v>0.40612302364137998</v>
      </c>
      <c r="N11" s="18">
        <f>AVERAGE(D80:D85)</f>
        <v>3.9625833333333333</v>
      </c>
      <c r="O11" s="19">
        <f>_xlfn.STDEV.S(D80:D85)/SQRT(6)</f>
        <v>2.094967514992149E-5</v>
      </c>
      <c r="P11" s="19">
        <f t="shared" si="13"/>
        <v>0.39656320635327558</v>
      </c>
      <c r="Q11" s="19">
        <f t="shared" si="3"/>
        <v>0.39710224340846617</v>
      </c>
      <c r="R11" s="19">
        <f t="shared" si="14"/>
        <v>0.39602416929808493</v>
      </c>
      <c r="S11" s="19">
        <f t="shared" si="4"/>
        <v>0.40089872674437382</v>
      </c>
      <c r="T11" s="19">
        <f t="shared" si="4"/>
        <v>0.40326165783184947</v>
      </c>
      <c r="U11" s="19">
        <f t="shared" si="4"/>
        <v>0.39853579565689812</v>
      </c>
      <c r="V11" s="19">
        <f t="shared" si="15"/>
        <v>5.2242968970061532E-3</v>
      </c>
      <c r="W11" s="19">
        <f t="shared" si="15"/>
        <v>2.8613658095305028E-3</v>
      </c>
      <c r="X11" s="19">
        <f t="shared" si="15"/>
        <v>7.5872279844818591E-3</v>
      </c>
      <c r="Y11" s="19">
        <f t="shared" si="16"/>
        <v>2.3629310874756504E-3</v>
      </c>
      <c r="Z11" s="19">
        <f t="shared" si="17"/>
        <v>2.3629310874757059E-3</v>
      </c>
      <c r="AA11" s="19">
        <f t="shared" si="5"/>
        <v>4.0089872674437386</v>
      </c>
      <c r="AB11" s="28">
        <v>4.1850175796828514E-21</v>
      </c>
      <c r="AC11" s="28">
        <f t="shared" si="6"/>
        <v>4.1850175796828514E-20</v>
      </c>
      <c r="AD11" s="32">
        <f t="shared" si="7"/>
        <v>-20.378302713359318</v>
      </c>
      <c r="AE11" s="32">
        <f t="shared" si="18"/>
        <v>-203.78302713359318</v>
      </c>
      <c r="AF11" s="18">
        <f>AVERAGE(E80:E85)</f>
        <v>3.9624433333333333</v>
      </c>
      <c r="AG11" s="19">
        <f>_xlfn.STDEV.S(E80:E85)/SQRT(6)</f>
        <v>8.4983658560436506E-6</v>
      </c>
      <c r="AH11" s="19">
        <f t="shared" si="8"/>
        <v>0.39476209995934747</v>
      </c>
      <c r="AI11" s="19">
        <f t="shared" si="9"/>
        <v>0.39454343622961258</v>
      </c>
      <c r="AJ11" s="19">
        <f t="shared" si="19"/>
        <v>0.39498076368908236</v>
      </c>
      <c r="AK11" s="19">
        <f t="shared" si="20"/>
        <v>0.39042657956824894</v>
      </c>
      <c r="AL11" s="19">
        <f t="shared" si="20"/>
        <v>0.38838402180622927</v>
      </c>
      <c r="AM11" s="19">
        <f t="shared" si="20"/>
        <v>0.39246913733026889</v>
      </c>
      <c r="AN11" s="19">
        <f t="shared" si="21"/>
        <v>1.5696444073131033E-2</v>
      </c>
      <c r="AO11" s="19">
        <f t="shared" si="21"/>
        <v>1.7739001835150703E-2</v>
      </c>
      <c r="AP11" s="19">
        <f t="shared" si="21"/>
        <v>1.3653886311111085E-2</v>
      </c>
      <c r="AQ11" s="19">
        <f t="shared" si="10"/>
        <v>2.04255776201967E-3</v>
      </c>
      <c r="AR11" s="19">
        <f t="shared" si="22"/>
        <v>-1.3653886311111085E-2</v>
      </c>
      <c r="AS11" s="19">
        <f t="shared" si="11"/>
        <v>3.9042657956824893</v>
      </c>
      <c r="AT11" s="28">
        <v>4.9963685757899735E-21</v>
      </c>
      <c r="AU11" s="28">
        <f t="shared" si="23"/>
        <v>4.9963685757899733E-20</v>
      </c>
      <c r="AV11" s="32">
        <f t="shared" si="24"/>
        <v>-20.301345531761573</v>
      </c>
      <c r="AW11" s="34">
        <f t="shared" si="25"/>
        <v>-203.01345531761572</v>
      </c>
      <c r="AZ11" s="48"/>
    </row>
    <row r="12" spans="1:55" x14ac:dyDescent="0.25">
      <c r="A12" s="1">
        <v>270</v>
      </c>
      <c r="B12" s="1">
        <v>108</v>
      </c>
      <c r="C12" s="1">
        <v>2</v>
      </c>
      <c r="D12" s="1"/>
      <c r="E12" s="1">
        <v>3.9618099999999998</v>
      </c>
      <c r="F12" s="6">
        <f>C86</f>
        <v>81.5</v>
      </c>
      <c r="G12" s="14">
        <f t="shared" si="0"/>
        <v>814.23580786026196</v>
      </c>
      <c r="H12" s="46">
        <f t="shared" si="26"/>
        <v>10</v>
      </c>
      <c r="I12" s="46">
        <f t="shared" si="1"/>
        <v>3.9627850000000002</v>
      </c>
      <c r="J12" s="19">
        <f t="shared" si="2"/>
        <v>0.39818980130527121</v>
      </c>
      <c r="K12" s="19">
        <f t="shared" si="2"/>
        <v>0.39823354439038355</v>
      </c>
      <c r="L12" s="19">
        <f t="shared" si="12"/>
        <v>3.981898013052712</v>
      </c>
      <c r="M12" s="48">
        <v>0.40939081964493601</v>
      </c>
      <c r="N12" s="18">
        <f>AVERAGE(D86:D91)</f>
        <v>3.9628566666666667</v>
      </c>
      <c r="O12" s="19">
        <f>_xlfn.STDEV.S(D86:D91)/SQRT(6)</f>
        <v>1.8856180831660129E-5</v>
      </c>
      <c r="P12" s="19">
        <f t="shared" si="13"/>
        <v>0.39911179624502024</v>
      </c>
      <c r="Q12" s="19">
        <f t="shared" si="3"/>
        <v>0.39959696750017626</v>
      </c>
      <c r="R12" s="19">
        <f t="shared" si="14"/>
        <v>0.39862662498986423</v>
      </c>
      <c r="S12" s="19">
        <f t="shared" si="4"/>
        <v>0.40355054331209778</v>
      </c>
      <c r="T12" s="19">
        <f t="shared" si="4"/>
        <v>0.40616087590017907</v>
      </c>
      <c r="U12" s="19">
        <f t="shared" si="4"/>
        <v>0.40094021072401642</v>
      </c>
      <c r="V12" s="19">
        <f t="shared" si="15"/>
        <v>5.8402763328382346E-3</v>
      </c>
      <c r="W12" s="19">
        <f t="shared" si="15"/>
        <v>3.2299437447569357E-3</v>
      </c>
      <c r="X12" s="19">
        <f t="shared" si="15"/>
        <v>8.4506089209195889E-3</v>
      </c>
      <c r="Y12" s="19">
        <f t="shared" si="16"/>
        <v>2.6103325880812989E-3</v>
      </c>
      <c r="Z12" s="19">
        <f t="shared" si="17"/>
        <v>2.6103325880813544E-3</v>
      </c>
      <c r="AA12" s="19">
        <f t="shared" si="5"/>
        <v>4.0355054331209779</v>
      </c>
      <c r="AB12" s="28">
        <v>4.3265429429704486E-21</v>
      </c>
      <c r="AC12" s="28">
        <f t="shared" si="6"/>
        <v>4.3265429429704485E-20</v>
      </c>
      <c r="AD12" s="32">
        <f t="shared" si="7"/>
        <v>-20.36385898135088</v>
      </c>
      <c r="AE12" s="32">
        <f t="shared" si="18"/>
        <v>-203.63858981350882</v>
      </c>
      <c r="AF12" s="18">
        <f>AVERAGE(E86:E91)</f>
        <v>3.9627133333333333</v>
      </c>
      <c r="AG12" s="19">
        <f>_xlfn.STDEV.S(E86:E91)/SQRT(6)</f>
        <v>1.5456030825823677E-5</v>
      </c>
      <c r="AH12" s="19">
        <f t="shared" si="8"/>
        <v>0.39726780636552217</v>
      </c>
      <c r="AI12" s="19">
        <f t="shared" si="9"/>
        <v>0.39687012128059057</v>
      </c>
      <c r="AJ12" s="19">
        <f t="shared" si="19"/>
        <v>0.39766549145045377</v>
      </c>
      <c r="AK12" s="19">
        <f t="shared" si="20"/>
        <v>0.39282905929844464</v>
      </c>
      <c r="AL12" s="19">
        <f t="shared" si="20"/>
        <v>0.39030621288058803</v>
      </c>
      <c r="AM12" s="19">
        <f t="shared" si="20"/>
        <v>0.3953519057163013</v>
      </c>
      <c r="AN12" s="19">
        <f t="shared" si="21"/>
        <v>1.6561760346491372E-2</v>
      </c>
      <c r="AO12" s="19">
        <f t="shared" si="21"/>
        <v>1.9084606764347978E-2</v>
      </c>
      <c r="AP12" s="19">
        <f t="shared" si="21"/>
        <v>1.4038913928634711E-2</v>
      </c>
      <c r="AQ12" s="19">
        <f t="shared" si="10"/>
        <v>2.5228464178566057E-3</v>
      </c>
      <c r="AR12" s="19">
        <f t="shared" si="22"/>
        <v>-1.4038913928634711E-2</v>
      </c>
      <c r="AS12" s="19">
        <f t="shared" si="11"/>
        <v>3.9282905929844465</v>
      </c>
      <c r="AT12" s="28">
        <v>5.1743029213518607E-21</v>
      </c>
      <c r="AU12" s="28">
        <f t="shared" si="23"/>
        <v>5.1743029213518606E-20</v>
      </c>
      <c r="AV12" s="32">
        <f t="shared" si="24"/>
        <v>-20.28614814979408</v>
      </c>
      <c r="AW12" s="34">
        <f t="shared" si="25"/>
        <v>-202.86148149794082</v>
      </c>
      <c r="AX12" t="s">
        <v>17</v>
      </c>
      <c r="AY12" s="7" t="s">
        <v>13</v>
      </c>
      <c r="AZ12" s="48"/>
      <c r="BA12" s="7"/>
    </row>
    <row r="13" spans="1:55" x14ac:dyDescent="0.25">
      <c r="A13" s="1">
        <v>280</v>
      </c>
      <c r="B13" s="1">
        <v>116</v>
      </c>
      <c r="C13" s="1">
        <v>2</v>
      </c>
      <c r="D13" s="1"/>
      <c r="E13" s="1">
        <v>3.9617800000000001</v>
      </c>
      <c r="F13" s="6">
        <f>C92</f>
        <v>91.5</v>
      </c>
      <c r="G13" s="14">
        <v>817</v>
      </c>
      <c r="H13" s="46">
        <f t="shared" si="26"/>
        <v>12.5</v>
      </c>
      <c r="I13" s="46">
        <f t="shared" si="1"/>
        <v>3.9630866666666664</v>
      </c>
      <c r="J13" s="19">
        <f t="shared" si="2"/>
        <v>0.40053912474806214</v>
      </c>
      <c r="K13" s="19">
        <f t="shared" si="2"/>
        <v>0.40045033224577503</v>
      </c>
      <c r="L13" s="19">
        <f t="shared" si="12"/>
        <v>5.0067390593507763</v>
      </c>
      <c r="M13" s="48">
        <v>0.414554470120507</v>
      </c>
      <c r="N13" s="18">
        <f>AVERAGE(D92:D97)</f>
        <v>3.9631333333333334</v>
      </c>
      <c r="O13" s="19">
        <f>_xlfn.STDEV.S(D92:D97)/SQRT(6)</f>
        <v>9.4280904157777262E-6</v>
      </c>
      <c r="P13" s="19">
        <f t="shared" si="13"/>
        <v>0.40113949354603895</v>
      </c>
      <c r="Q13" s="19">
        <f t="shared" si="3"/>
        <v>0.40138207917361413</v>
      </c>
      <c r="R13" s="19">
        <f t="shared" si="14"/>
        <v>0.40089690791846383</v>
      </c>
      <c r="S13" s="19">
        <f t="shared" si="4"/>
        <v>0.40402984047344243</v>
      </c>
      <c r="T13" s="19">
        <f t="shared" si="4"/>
        <v>0.40586777509764027</v>
      </c>
      <c r="U13" s="19">
        <f t="shared" si="4"/>
        <v>0.40219190584924458</v>
      </c>
      <c r="V13" s="19">
        <f t="shared" si="15"/>
        <v>1.0524629647064576E-2</v>
      </c>
      <c r="W13" s="19">
        <f t="shared" si="15"/>
        <v>8.6866950228667306E-3</v>
      </c>
      <c r="X13" s="19">
        <f t="shared" si="15"/>
        <v>1.2362564271262422E-2</v>
      </c>
      <c r="Y13" s="19">
        <f t="shared" si="16"/>
        <v>1.8379346241978456E-3</v>
      </c>
      <c r="Z13" s="19">
        <f t="shared" si="17"/>
        <v>1.8379346241978456E-3</v>
      </c>
      <c r="AA13" s="19">
        <f t="shared" si="5"/>
        <v>5.0503730059180301</v>
      </c>
      <c r="AB13" s="28">
        <v>4.5773700233694413E-21</v>
      </c>
      <c r="AC13" s="28">
        <f t="shared" si="6"/>
        <v>5.7217125292118015E-20</v>
      </c>
      <c r="AD13" s="32">
        <f t="shared" si="7"/>
        <v>-20.33938397885256</v>
      </c>
      <c r="AE13" s="32">
        <f t="shared" si="18"/>
        <v>-254.24229973565699</v>
      </c>
      <c r="AF13" s="18">
        <f>AVERAGE(E92:E97)</f>
        <v>3.9630399999999999</v>
      </c>
      <c r="AG13" s="19">
        <f>_xlfn.STDEV.S(E92:E97)/SQRT(6)</f>
        <v>1.6329931618570854E-5</v>
      </c>
      <c r="AH13" s="19">
        <f t="shared" si="8"/>
        <v>0.39993875595008505</v>
      </c>
      <c r="AI13" s="19">
        <f t="shared" si="9"/>
        <v>0.39951858531793566</v>
      </c>
      <c r="AJ13" s="19">
        <f t="shared" si="19"/>
        <v>0.40035892658223443</v>
      </c>
      <c r="AK13" s="19">
        <f t="shared" si="20"/>
        <v>0.39704840902268185</v>
      </c>
      <c r="AL13" s="19">
        <f t="shared" si="20"/>
        <v>0.39503288939390979</v>
      </c>
      <c r="AM13" s="19">
        <f t="shared" si="20"/>
        <v>0.39906392865145368</v>
      </c>
      <c r="AN13" s="19">
        <f t="shared" si="21"/>
        <v>1.7506061097825154E-2</v>
      </c>
      <c r="AO13" s="19">
        <f t="shared" si="21"/>
        <v>1.952158072659721E-2</v>
      </c>
      <c r="AP13" s="19">
        <f t="shared" si="21"/>
        <v>1.5490541469053321E-2</v>
      </c>
      <c r="AQ13" s="19">
        <f t="shared" si="10"/>
        <v>2.0155196287720556E-3</v>
      </c>
      <c r="AR13" s="19">
        <f t="shared" si="22"/>
        <v>-1.5490541469053321E-2</v>
      </c>
      <c r="AS13" s="19">
        <f t="shared" si="11"/>
        <v>4.9631051127835235</v>
      </c>
      <c r="AT13" s="28">
        <v>5.1336287045397884E-21</v>
      </c>
      <c r="AU13" s="28">
        <f t="shared" si="23"/>
        <v>6.4170358806747355E-20</v>
      </c>
      <c r="AV13" s="32">
        <f t="shared" si="24"/>
        <v>-20.289575545364759</v>
      </c>
      <c r="AW13" s="34">
        <f t="shared" si="25"/>
        <v>-253.6196943170595</v>
      </c>
      <c r="AX13" s="10" t="s">
        <v>18</v>
      </c>
      <c r="AY13" s="5">
        <v>-80.5</v>
      </c>
      <c r="AZ13" s="48"/>
      <c r="BA13" s="7"/>
    </row>
    <row r="14" spans="1:55" x14ac:dyDescent="0.25">
      <c r="A14" s="1">
        <v>156</v>
      </c>
      <c r="B14" s="1">
        <v>6</v>
      </c>
      <c r="C14" s="1">
        <v>4</v>
      </c>
      <c r="D14" s="1">
        <v>3.9620799999999998</v>
      </c>
      <c r="E14" s="1"/>
      <c r="F14" s="6">
        <f>C98</f>
        <v>106.5</v>
      </c>
      <c r="G14" s="14">
        <f>IF(F14&lt;$AX$4,$AY$3+F14/$AX$4*($AY$4-$AY$3),$AY$4-($AY$5-$AY$4)+F14/$AX$5*2*($AY$5-$AY$4))</f>
        <v>818.60262008733628</v>
      </c>
      <c r="H14" s="46">
        <f t="shared" si="26"/>
        <v>8.5</v>
      </c>
      <c r="I14" s="46">
        <f t="shared" si="1"/>
        <v>3.9633799999999999</v>
      </c>
      <c r="J14" s="19">
        <f t="shared" si="2"/>
        <v>0.40342486366703662</v>
      </c>
      <c r="K14" s="19">
        <f t="shared" si="2"/>
        <v>0.40339454046358914</v>
      </c>
      <c r="L14" s="19">
        <f t="shared" si="12"/>
        <v>3.4291113411698113</v>
      </c>
      <c r="M14" s="48">
        <v>0.41755132252966998</v>
      </c>
      <c r="N14" s="18">
        <f>AVERAGE(D98:D103)</f>
        <v>3.9634766666666668</v>
      </c>
      <c r="O14" s="19">
        <f>_xlfn.STDEV.S(D98:D103)/SQRT(6)</f>
        <v>2.3570226039706002E-6</v>
      </c>
      <c r="P14" s="19">
        <f t="shared" si="13"/>
        <v>0.40466848474855782</v>
      </c>
      <c r="Q14" s="19">
        <f t="shared" si="3"/>
        <v>0.40472913115545306</v>
      </c>
      <c r="R14" s="19">
        <f t="shared" si="14"/>
        <v>0.40460783834166264</v>
      </c>
      <c r="S14" s="19">
        <f t="shared" si="4"/>
        <v>0.41065563195530913</v>
      </c>
      <c r="T14" s="19">
        <f t="shared" si="4"/>
        <v>0.41115423205771223</v>
      </c>
      <c r="U14" s="19">
        <f t="shared" si="4"/>
        <v>0.41015703185290658</v>
      </c>
      <c r="V14" s="19">
        <f t="shared" si="15"/>
        <v>6.8956905743608465E-3</v>
      </c>
      <c r="W14" s="19">
        <f t="shared" si="15"/>
        <v>6.3970904719577448E-3</v>
      </c>
      <c r="X14" s="19">
        <f t="shared" si="15"/>
        <v>7.3942906767633931E-3</v>
      </c>
      <c r="Y14" s="19">
        <f t="shared" si="16"/>
        <v>4.9860010240310171E-4</v>
      </c>
      <c r="Z14" s="19">
        <f t="shared" si="17"/>
        <v>4.986001024025466E-4</v>
      </c>
      <c r="AA14" s="19">
        <f t="shared" si="5"/>
        <v>3.4905728716201274</v>
      </c>
      <c r="AB14" s="28">
        <v>4.724875201084098E-21</v>
      </c>
      <c r="AC14" s="28">
        <f t="shared" si="6"/>
        <v>4.0161439209214832E-20</v>
      </c>
      <c r="AD14" s="32">
        <f t="shared" si="7"/>
        <v>-20.325609658095736</v>
      </c>
      <c r="AE14" s="32">
        <f t="shared" si="18"/>
        <v>-172.76768209381376</v>
      </c>
      <c r="AF14" s="18">
        <f>AVERAGE(E98:E103)</f>
        <v>3.9632833333333335</v>
      </c>
      <c r="AG14" s="19">
        <f>_xlfn.STDEV.S(E98:E103)/SQRT(6)</f>
        <v>4.7140452079412004E-6</v>
      </c>
      <c r="AH14" s="19">
        <f t="shared" si="8"/>
        <v>0.40218124258551569</v>
      </c>
      <c r="AI14" s="19">
        <f t="shared" si="9"/>
        <v>0.40205994977172521</v>
      </c>
      <c r="AJ14" s="19">
        <f t="shared" si="19"/>
        <v>0.4023025353993061</v>
      </c>
      <c r="AK14" s="19">
        <f t="shared" si="20"/>
        <v>0.3961940953787641</v>
      </c>
      <c r="AL14" s="19">
        <f t="shared" si="20"/>
        <v>0.39563484886946604</v>
      </c>
      <c r="AM14" s="19">
        <f t="shared" si="20"/>
        <v>0.39675334188806216</v>
      </c>
      <c r="AN14" s="19">
        <f t="shared" si="21"/>
        <v>2.1357227150905878E-2</v>
      </c>
      <c r="AO14" s="19">
        <f t="shared" si="21"/>
        <v>2.1916473660203939E-2</v>
      </c>
      <c r="AP14" s="19">
        <f t="shared" si="21"/>
        <v>2.0797980641607816E-2</v>
      </c>
      <c r="AQ14" s="19">
        <f t="shared" si="10"/>
        <v>5.5924650929806141E-4</v>
      </c>
      <c r="AR14" s="19">
        <f t="shared" si="22"/>
        <v>-2.0797980641607816E-2</v>
      </c>
      <c r="AS14" s="19">
        <f t="shared" si="11"/>
        <v>3.3676498107194948</v>
      </c>
      <c r="AT14" s="28">
        <v>5.9744640794030947E-21</v>
      </c>
      <c r="AU14" s="28">
        <f t="shared" si="23"/>
        <v>5.0782944674926306E-20</v>
      </c>
      <c r="AV14" s="32">
        <f t="shared" si="24"/>
        <v>-20.223701045659592</v>
      </c>
      <c r="AW14" s="34">
        <f t="shared" si="25"/>
        <v>-171.90145888810653</v>
      </c>
      <c r="AX14" s="10" t="s">
        <v>19</v>
      </c>
      <c r="AY14" s="5">
        <v>-50.1</v>
      </c>
      <c r="AZ14" s="48"/>
      <c r="BA14" s="7"/>
    </row>
    <row r="15" spans="1:55" x14ac:dyDescent="0.25">
      <c r="A15" s="1">
        <v>166</v>
      </c>
      <c r="B15" s="1">
        <v>14</v>
      </c>
      <c r="C15" s="1">
        <v>4</v>
      </c>
      <c r="D15" s="1">
        <v>3.9620799999999998</v>
      </c>
      <c r="E15" s="1"/>
      <c r="F15" s="6">
        <f>C104</f>
        <v>108.5</v>
      </c>
      <c r="G15" s="14">
        <f>IF(F15&lt;$AX$4,$AY$3+F15/$AX$4*($AY$4-$AY$3),$AY$4-($AY$5-$AY$4)+F15/$AX$5*2*($AY$5-$AY$4))</f>
        <v>818.95196506550224</v>
      </c>
      <c r="H15" s="46">
        <f t="shared" si="26"/>
        <v>2</v>
      </c>
      <c r="I15" s="46">
        <f t="shared" si="1"/>
        <v>3.9633800000000003</v>
      </c>
      <c r="J15" s="19">
        <f t="shared" si="2"/>
        <v>0.40323129248204542</v>
      </c>
      <c r="K15" s="19">
        <f t="shared" si="2"/>
        <v>0.40326161568549301</v>
      </c>
      <c r="L15" s="19">
        <f t="shared" si="12"/>
        <v>0.80646258496409085</v>
      </c>
      <c r="M15" s="48">
        <v>0.41820724778470503</v>
      </c>
      <c r="N15" s="18">
        <f>AVERAGE(D104:D109)</f>
        <v>3.9634566666666671</v>
      </c>
      <c r="O15" s="19">
        <f>_xlfn.STDEV.S(D104:D109)/SQRT(6)</f>
        <v>4.7140452079412004E-6</v>
      </c>
      <c r="P15" s="19">
        <f t="shared" si="13"/>
        <v>0.40421761265014944</v>
      </c>
      <c r="Q15" s="19">
        <f t="shared" si="3"/>
        <v>0.40433890546393986</v>
      </c>
      <c r="R15" s="19">
        <f t="shared" si="14"/>
        <v>0.40409631983635896</v>
      </c>
      <c r="S15" s="19">
        <f t="shared" si="4"/>
        <v>0.40896603974516449</v>
      </c>
      <c r="T15" s="19">
        <f t="shared" si="4"/>
        <v>0.40952528625446249</v>
      </c>
      <c r="U15" s="19">
        <f t="shared" si="4"/>
        <v>0.40840679323586637</v>
      </c>
      <c r="V15" s="19">
        <f t="shared" si="15"/>
        <v>9.2412080395405383E-3</v>
      </c>
      <c r="W15" s="19">
        <f t="shared" si="15"/>
        <v>8.6819615302425324E-3</v>
      </c>
      <c r="X15" s="19">
        <f t="shared" si="15"/>
        <v>9.8004545488386552E-3</v>
      </c>
      <c r="Y15" s="19">
        <f t="shared" si="16"/>
        <v>5.592465092980059E-4</v>
      </c>
      <c r="Z15" s="19">
        <f t="shared" si="17"/>
        <v>5.5924650929811692E-4</v>
      </c>
      <c r="AA15" s="19">
        <f t="shared" si="5"/>
        <v>0.81793207949032898</v>
      </c>
      <c r="AB15" s="28">
        <v>4.9599465493612322E-21</v>
      </c>
      <c r="AC15" s="28">
        <f t="shared" si="6"/>
        <v>9.9198930987224644E-21</v>
      </c>
      <c r="AD15" s="32">
        <f t="shared" si="7"/>
        <v>-20.30452300363935</v>
      </c>
      <c r="AE15" s="32">
        <f t="shared" si="18"/>
        <v>-40.6090460072787</v>
      </c>
      <c r="AF15" s="18">
        <f>AVERAGE(E104:E109)</f>
        <v>3.9633033333333336</v>
      </c>
      <c r="AG15" s="19">
        <f>_xlfn.STDEV.S(E104:E109)/SQRT(6)</f>
        <v>2.3570226039706002E-6</v>
      </c>
      <c r="AH15" s="19">
        <f t="shared" si="8"/>
        <v>0.40224497231394141</v>
      </c>
      <c r="AI15" s="19">
        <f t="shared" si="9"/>
        <v>0.40218432590704617</v>
      </c>
      <c r="AJ15" s="19">
        <f t="shared" si="19"/>
        <v>0.40230561872083659</v>
      </c>
      <c r="AK15" s="19">
        <f t="shared" si="20"/>
        <v>0.39749654521892636</v>
      </c>
      <c r="AL15" s="19">
        <f t="shared" si="20"/>
        <v>0.39699794511652353</v>
      </c>
      <c r="AM15" s="19">
        <f t="shared" si="20"/>
        <v>0.39799514532132918</v>
      </c>
      <c r="AN15" s="19">
        <f t="shared" si="21"/>
        <v>2.0710702565778671E-2</v>
      </c>
      <c r="AO15" s="19">
        <f t="shared" si="21"/>
        <v>2.1209302668181496E-2</v>
      </c>
      <c r="AP15" s="19">
        <f t="shared" si="21"/>
        <v>2.0212102463375847E-2</v>
      </c>
      <c r="AQ15" s="19">
        <f t="shared" si="10"/>
        <v>4.9860010240282415E-4</v>
      </c>
      <c r="AR15" s="19">
        <f t="shared" si="22"/>
        <v>-2.0212102463375847E-2</v>
      </c>
      <c r="AS15" s="19">
        <f t="shared" si="11"/>
        <v>0.79499309043785271</v>
      </c>
      <c r="AT15" s="28">
        <v>5.9755817779670342E-21</v>
      </c>
      <c r="AU15" s="28">
        <f t="shared" si="23"/>
        <v>1.1951163555934068E-20</v>
      </c>
      <c r="AV15" s="32">
        <f t="shared" si="24"/>
        <v>-20.223619805750396</v>
      </c>
      <c r="AW15" s="34">
        <f t="shared" si="25"/>
        <v>-40.447239611500791</v>
      </c>
      <c r="AX15" s="10" t="s">
        <v>20</v>
      </c>
      <c r="AY15" s="5">
        <v>101.39999999999999</v>
      </c>
      <c r="AZ15" s="48"/>
      <c r="BA15" s="7"/>
    </row>
    <row r="16" spans="1:55" x14ac:dyDescent="0.25">
      <c r="A16" s="1">
        <v>176</v>
      </c>
      <c r="B16" s="1">
        <v>22</v>
      </c>
      <c r="C16" s="1">
        <v>4</v>
      </c>
      <c r="D16" s="1">
        <v>3.9621</v>
      </c>
      <c r="E16" s="1"/>
      <c r="F16" s="6">
        <f>C110</f>
        <v>110.5</v>
      </c>
      <c r="G16" s="14">
        <f>IF(F16&lt;$AX$4,$AY$3+F16/$AX$4*($AY$4-$AY$3),$AY$4-($AY$5-$AY$4)+F16/$AX$5*2*($AY$5-$AY$4))</f>
        <v>819.30131004366808</v>
      </c>
      <c r="H16" s="46">
        <f t="shared" si="26"/>
        <v>2</v>
      </c>
      <c r="I16" s="46">
        <f t="shared" si="1"/>
        <v>3.9634616666666664</v>
      </c>
      <c r="J16" s="19">
        <f t="shared" si="2"/>
        <v>0.4040883666935044</v>
      </c>
      <c r="K16" s="19">
        <f t="shared" si="2"/>
        <v>0.40410794794188737</v>
      </c>
      <c r="L16" s="19">
        <f t="shared" si="12"/>
        <v>0.80817673338700879</v>
      </c>
      <c r="M16" s="48">
        <v>0.418863258377277</v>
      </c>
      <c r="N16" s="18">
        <f>AVERAGE(D110:D115)</f>
        <v>3.9635666666666669</v>
      </c>
      <c r="O16" s="19">
        <f>_xlfn.STDEV.S(D110:D115)/SQRT(6)</f>
        <v>6.2360956445651846E-6</v>
      </c>
      <c r="P16" s="19">
        <f t="shared" si="13"/>
        <v>0.40543919648895332</v>
      </c>
      <c r="Q16" s="19">
        <f t="shared" si="3"/>
        <v>0.40559965179950369</v>
      </c>
      <c r="R16" s="19">
        <f t="shared" si="14"/>
        <v>0.4052787411784029</v>
      </c>
      <c r="S16" s="19">
        <f t="shared" si="4"/>
        <v>0.4119424770756146</v>
      </c>
      <c r="T16" s="19">
        <f t="shared" si="4"/>
        <v>0.41278114037117164</v>
      </c>
      <c r="U16" s="19">
        <f t="shared" si="4"/>
        <v>0.41110381378005723</v>
      </c>
      <c r="V16" s="19">
        <f t="shared" si="15"/>
        <v>6.9207813016624042E-3</v>
      </c>
      <c r="W16" s="19">
        <f t="shared" si="15"/>
        <v>6.0821180061053637E-3</v>
      </c>
      <c r="X16" s="19">
        <f t="shared" si="15"/>
        <v>7.7594445972197779E-3</v>
      </c>
      <c r="Y16" s="19">
        <f t="shared" si="16"/>
        <v>8.3866329555704056E-4</v>
      </c>
      <c r="Z16" s="19">
        <f t="shared" si="17"/>
        <v>8.3866329555737362E-4</v>
      </c>
      <c r="AA16" s="19">
        <f t="shared" si="5"/>
        <v>0.8238849541512292</v>
      </c>
      <c r="AB16" s="28">
        <v>4.7896710346265181E-21</v>
      </c>
      <c r="AC16" s="28">
        <f t="shared" si="6"/>
        <v>9.5793420692530361E-21</v>
      </c>
      <c r="AD16" s="32">
        <f t="shared" si="7"/>
        <v>-20.319694313882426</v>
      </c>
      <c r="AE16" s="32">
        <f t="shared" si="18"/>
        <v>-40.639388627764852</v>
      </c>
      <c r="AF16" s="18">
        <f>AVERAGE(E110:E115)</f>
        <v>3.9633566666666664</v>
      </c>
      <c r="AG16" s="19">
        <f>_xlfn.STDEV.S(E110:E115)/SQRT(6)</f>
        <v>4.7140452078365275E-6</v>
      </c>
      <c r="AH16" s="19">
        <f t="shared" si="8"/>
        <v>0.40273753689805547</v>
      </c>
      <c r="AI16" s="19">
        <f t="shared" si="9"/>
        <v>0.40261624408427077</v>
      </c>
      <c r="AJ16" s="19">
        <f t="shared" si="19"/>
        <v>0.40285882971184023</v>
      </c>
      <c r="AK16" s="19">
        <f t="shared" si="20"/>
        <v>0.3962342563113942</v>
      </c>
      <c r="AL16" s="19">
        <f t="shared" si="20"/>
        <v>0.3954347555126031</v>
      </c>
      <c r="AM16" s="19">
        <f t="shared" si="20"/>
        <v>0.39703375711018568</v>
      </c>
      <c r="AN16" s="19">
        <f t="shared" si="21"/>
        <v>2.2629002065882808E-2</v>
      </c>
      <c r="AO16" s="19">
        <f t="shared" si="21"/>
        <v>2.3428502864673906E-2</v>
      </c>
      <c r="AP16" s="19">
        <f t="shared" si="21"/>
        <v>2.1829501267091322E-2</v>
      </c>
      <c r="AQ16" s="19">
        <f t="shared" si="10"/>
        <v>7.9950079879109737E-4</v>
      </c>
      <c r="AR16" s="19">
        <f t="shared" si="22"/>
        <v>-2.1829501267091322E-2</v>
      </c>
      <c r="AS16" s="19">
        <f t="shared" si="11"/>
        <v>0.79246851262278839</v>
      </c>
      <c r="AT16" s="28">
        <v>6.1746257592608853E-21</v>
      </c>
      <c r="AU16" s="28">
        <f t="shared" si="23"/>
        <v>1.2349251518521771E-20</v>
      </c>
      <c r="AV16" s="32">
        <f t="shared" si="24"/>
        <v>-20.209389359625099</v>
      </c>
      <c r="AW16" s="34">
        <f t="shared" si="25"/>
        <v>-40.418778719250199</v>
      </c>
      <c r="AX16" s="10" t="s">
        <v>21</v>
      </c>
      <c r="AY16" s="5">
        <v>-6</v>
      </c>
      <c r="AZ16" s="48"/>
      <c r="BA16" s="7"/>
    </row>
    <row r="17" spans="1:52" ht="15.75" thickBot="1" x14ac:dyDescent="0.3">
      <c r="A17" s="1">
        <v>274</v>
      </c>
      <c r="B17" s="1">
        <v>110</v>
      </c>
      <c r="C17" s="1">
        <v>4</v>
      </c>
      <c r="D17" s="1">
        <v>3.9621200000000001</v>
      </c>
      <c r="E17" s="1"/>
      <c r="F17" s="15">
        <f>C116</f>
        <v>112.5</v>
      </c>
      <c r="G17" s="16">
        <f>IF(F17&lt;$AX$4,$AY$3+F17/$AX$4*($AY$4-$AY$3),$AY$4-($AY$5-$AY$4)+F17/$AX$5*2*($AY$5-$AY$4))</f>
        <v>819.65065502183404</v>
      </c>
      <c r="H17" s="47">
        <v>3</v>
      </c>
      <c r="I17" s="46">
        <f t="shared" si="1"/>
        <v>3.9635050000000005</v>
      </c>
      <c r="J17" s="19">
        <f t="shared" si="2"/>
        <v>0.40445228082091972</v>
      </c>
      <c r="K17" s="19">
        <f t="shared" si="2"/>
        <v>0.40460984480797574</v>
      </c>
      <c r="L17" s="19">
        <f t="shared" si="12"/>
        <v>1.2133568424627592</v>
      </c>
      <c r="M17" s="49">
        <v>0.41951934614664799</v>
      </c>
      <c r="N17" s="20">
        <f>AVERAGE(D116:D121)</f>
        <v>3.9636700000000005</v>
      </c>
      <c r="O17" s="19">
        <f>_xlfn.STDEV.S(D116:D121)/SQRT(6)</f>
        <v>1.6329931618480204E-5</v>
      </c>
      <c r="P17" s="21">
        <f t="shared" si="13"/>
        <v>0.40657501335662283</v>
      </c>
      <c r="Q17" s="19">
        <f t="shared" si="3"/>
        <v>0.40699518398877221</v>
      </c>
      <c r="R17" s="19">
        <f t="shared" si="14"/>
        <v>0.40615484272447344</v>
      </c>
      <c r="S17" s="19">
        <f t="shared" si="4"/>
        <v>0.41679445427850698</v>
      </c>
      <c r="T17" s="19">
        <f t="shared" si="4"/>
        <v>0.41847888833060587</v>
      </c>
      <c r="U17" s="19">
        <f t="shared" si="4"/>
        <v>0.41511002022640814</v>
      </c>
      <c r="V17" s="21">
        <f t="shared" si="15"/>
        <v>2.7248918681410106E-3</v>
      </c>
      <c r="W17" s="19">
        <f t="shared" si="15"/>
        <v>1.0404578160421174E-3</v>
      </c>
      <c r="X17" s="19">
        <f t="shared" si="15"/>
        <v>4.4093259202398483E-3</v>
      </c>
      <c r="Y17" s="19">
        <f t="shared" si="16"/>
        <v>1.6844340520988932E-3</v>
      </c>
      <c r="Z17" s="19">
        <f t="shared" si="17"/>
        <v>1.6844340520988377E-3</v>
      </c>
      <c r="AA17" s="21">
        <f t="shared" si="5"/>
        <v>1.250383362835521</v>
      </c>
      <c r="AB17" s="29">
        <v>4.5150371281638269E-21</v>
      </c>
      <c r="AC17" s="29">
        <f t="shared" si="6"/>
        <v>1.3545111384491481E-20</v>
      </c>
      <c r="AD17" s="33">
        <f t="shared" si="7"/>
        <v>-20.345338674034778</v>
      </c>
      <c r="AE17" s="33">
        <f t="shared" si="18"/>
        <v>-61.036016022104334</v>
      </c>
      <c r="AF17" s="20">
        <f>AVERAGE(E116:E121)</f>
        <v>3.9633400000000001</v>
      </c>
      <c r="AG17" s="19">
        <f>_xlfn.STDEV.S(E116:E121)/SQRT(6)</f>
        <v>4.0824829046653758E-6</v>
      </c>
      <c r="AH17" s="21">
        <f t="shared" si="8"/>
        <v>0.40232954828521689</v>
      </c>
      <c r="AI17" s="19">
        <f t="shared" si="9"/>
        <v>0.40222450562717954</v>
      </c>
      <c r="AJ17" s="19">
        <f t="shared" si="19"/>
        <v>0.40243459094325423</v>
      </c>
      <c r="AK17" s="19">
        <f t="shared" si="20"/>
        <v>0.39211010736333246</v>
      </c>
      <c r="AL17" s="19">
        <f t="shared" si="20"/>
        <v>0.39074080128534561</v>
      </c>
      <c r="AM17" s="19">
        <f t="shared" si="20"/>
        <v>0.39347941344131931</v>
      </c>
      <c r="AN17" s="21">
        <f t="shared" si="21"/>
        <v>2.7409238783315526E-2</v>
      </c>
      <c r="AO17" s="19">
        <f t="shared" si="21"/>
        <v>2.877854486130238E-2</v>
      </c>
      <c r="AP17" s="19">
        <f t="shared" si="21"/>
        <v>2.6039932705328672E-2</v>
      </c>
      <c r="AQ17" s="19">
        <f t="shared" si="10"/>
        <v>1.3693060779868538E-3</v>
      </c>
      <c r="AR17" s="19">
        <f t="shared" si="22"/>
        <v>-2.6039932705328672E-2</v>
      </c>
      <c r="AS17" s="21">
        <f t="shared" si="11"/>
        <v>1.1763303220899974</v>
      </c>
      <c r="AT17" s="29">
        <v>6.7252397157140402E-21</v>
      </c>
      <c r="AU17" s="29">
        <f t="shared" si="23"/>
        <v>2.017571914714212E-20</v>
      </c>
      <c r="AV17" s="33">
        <f t="shared" si="24"/>
        <v>-20.17229223097516</v>
      </c>
      <c r="AW17" s="39">
        <f t="shared" si="25"/>
        <v>-60.516876692925479</v>
      </c>
      <c r="AZ17" s="49"/>
    </row>
    <row r="18" spans="1:52" ht="16.5" thickTop="1" thickBot="1" x14ac:dyDescent="0.3">
      <c r="A18" s="1">
        <v>264</v>
      </c>
      <c r="B18" s="1">
        <v>102</v>
      </c>
      <c r="C18" s="1">
        <v>4</v>
      </c>
      <c r="D18" s="1">
        <v>3.9621400000000002</v>
      </c>
      <c r="E18" s="1"/>
      <c r="H18" s="25">
        <f>SUM(H2:H17)</f>
        <v>114.5</v>
      </c>
      <c r="I18" s="54"/>
      <c r="J18" s="19"/>
      <c r="K18" s="19"/>
      <c r="L18" s="19">
        <f>SUM(L2:L17)</f>
        <v>45.472523973352821</v>
      </c>
      <c r="M18" s="54"/>
      <c r="N18" s="7"/>
      <c r="O18" s="7"/>
      <c r="P18" s="7"/>
      <c r="Q18" s="7"/>
      <c r="R18" s="7"/>
      <c r="S18" s="7"/>
      <c r="T18" s="19"/>
      <c r="U18" s="19"/>
      <c r="V18" s="7"/>
      <c r="W18" s="7"/>
      <c r="X18" s="7"/>
      <c r="Y18" s="7"/>
      <c r="Z18" s="7"/>
      <c r="AA18" s="26">
        <f>SUM(AA2:AA17)</f>
        <v>46.224352456258174</v>
      </c>
      <c r="AB18" s="27"/>
      <c r="AC18" s="30">
        <f>SUM(AC2:AC17)</f>
        <v>3.7578498262990779E-19</v>
      </c>
      <c r="AD18" s="31"/>
      <c r="AE18" s="35">
        <f>SUM(AE2:AE17)</f>
        <v>-2350.9862152595329</v>
      </c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6">
        <f>SUM(AS2:AS17)</f>
        <v>44.720695490447469</v>
      </c>
      <c r="AT18" s="27"/>
      <c r="AU18" s="30">
        <f>SUM(AU2:AU17)</f>
        <v>4.5681791542874871E-19</v>
      </c>
      <c r="AV18" s="31"/>
      <c r="AW18" s="35">
        <f>SUM(AW2:AW17)</f>
        <v>-2340.0555530181177</v>
      </c>
    </row>
    <row r="19" spans="1:52" ht="15.75" thickTop="1" x14ac:dyDescent="0.25">
      <c r="A19" s="1">
        <v>284</v>
      </c>
      <c r="B19" s="1">
        <v>118</v>
      </c>
      <c r="C19" s="1">
        <v>4</v>
      </c>
      <c r="D19" s="1">
        <v>3.9621599999999999</v>
      </c>
      <c r="E19" s="1"/>
      <c r="G19" s="12" t="s">
        <v>23</v>
      </c>
      <c r="H19" s="22">
        <f>AVERAGE(AA19,AS19)</f>
        <v>0.39713994736552682</v>
      </c>
      <c r="I19" s="22"/>
      <c r="J19" s="19"/>
      <c r="K19" s="19"/>
      <c r="L19" s="19"/>
      <c r="M19" s="22"/>
      <c r="N19" s="22"/>
      <c r="O19" s="22"/>
      <c r="T19" s="19"/>
      <c r="U19" s="19"/>
      <c r="V19" s="23" t="s">
        <v>8</v>
      </c>
      <c r="W19" s="23"/>
      <c r="X19" s="23"/>
      <c r="Y19" s="23"/>
      <c r="Z19" s="23"/>
      <c r="AA19" s="17">
        <f>AA18/$H$18</f>
        <v>0.40370613498915436</v>
      </c>
      <c r="AB19" s="37" t="s">
        <v>27</v>
      </c>
      <c r="AC19" s="28">
        <f>AC18/$H$18</f>
        <v>3.2819649137983214E-21</v>
      </c>
      <c r="AD19" s="41" t="s">
        <v>36</v>
      </c>
      <c r="AE19" s="32">
        <f>AE18/$H$18</f>
        <v>-20.53263070095662</v>
      </c>
      <c r="AF19" s="22"/>
      <c r="AG19" s="22"/>
      <c r="AN19" s="23" t="s">
        <v>9</v>
      </c>
      <c r="AO19" s="23"/>
      <c r="AP19" s="23"/>
      <c r="AQ19" s="23"/>
      <c r="AR19" s="23"/>
      <c r="AS19" s="17">
        <f>AS18/$H$18</f>
        <v>0.39057375974189928</v>
      </c>
      <c r="AT19" s="37" t="s">
        <v>27</v>
      </c>
      <c r="AU19" s="28">
        <f>AU18/$H$18</f>
        <v>3.9896761172816481E-21</v>
      </c>
      <c r="AV19" s="41" t="s">
        <v>36</v>
      </c>
      <c r="AW19" s="32">
        <f>AW18/$H$18</f>
        <v>-20.437166401904957</v>
      </c>
    </row>
    <row r="20" spans="1:52" x14ac:dyDescent="0.25">
      <c r="A20" s="1">
        <v>151</v>
      </c>
      <c r="B20" s="1">
        <v>3</v>
      </c>
      <c r="C20" s="1">
        <v>4</v>
      </c>
      <c r="D20" s="1"/>
      <c r="E20" s="1">
        <v>3.9618000000000002</v>
      </c>
      <c r="G20" s="40" t="s">
        <v>29</v>
      </c>
      <c r="H20" s="22">
        <f>AA19-AS19</f>
        <v>1.3132375247255079E-2</v>
      </c>
      <c r="I20" s="22"/>
      <c r="J20" s="19"/>
      <c r="K20" s="19"/>
      <c r="L20" s="19"/>
      <c r="M20" s="22"/>
      <c r="T20" s="19"/>
      <c r="U20" s="19"/>
      <c r="AC20" s="36">
        <f>LOG(AC19)</f>
        <v>-20.483866066130346</v>
      </c>
      <c r="AU20" s="36">
        <f>LOG(AU19)</f>
        <v>-20.39906235899662</v>
      </c>
    </row>
    <row r="21" spans="1:52" x14ac:dyDescent="0.25">
      <c r="A21" s="1">
        <v>161</v>
      </c>
      <c r="B21" s="1">
        <v>11</v>
      </c>
      <c r="C21" s="1">
        <v>4</v>
      </c>
      <c r="D21" s="1"/>
      <c r="E21" s="1">
        <v>3.9617300000000002</v>
      </c>
      <c r="G21" s="12" t="s">
        <v>28</v>
      </c>
      <c r="H21" s="8">
        <f>LOG(AVERAGE(AC19,AU19))</f>
        <v>-20.439397564128438</v>
      </c>
      <c r="I21" s="8"/>
      <c r="J21" s="19"/>
      <c r="K21" s="19"/>
      <c r="L21" s="19"/>
      <c r="M21" s="8"/>
      <c r="T21" s="19"/>
      <c r="U21" s="19"/>
    </row>
    <row r="22" spans="1:52" x14ac:dyDescent="0.25">
      <c r="A22" s="1">
        <v>171</v>
      </c>
      <c r="B22" s="1">
        <v>19</v>
      </c>
      <c r="C22" s="1">
        <v>4</v>
      </c>
      <c r="D22" s="1"/>
      <c r="E22" s="1">
        <v>3.9617499999999999</v>
      </c>
      <c r="G22" s="12" t="s">
        <v>37</v>
      </c>
      <c r="H22" s="8">
        <f>AVERAGE(AE19,AW19)</f>
        <v>-20.484898551430788</v>
      </c>
      <c r="I22" s="8"/>
      <c r="J22" s="19"/>
      <c r="K22" s="19"/>
      <c r="L22" s="19"/>
      <c r="M22" s="8"/>
      <c r="T22" s="19"/>
      <c r="U22" s="19"/>
    </row>
    <row r="23" spans="1:52" x14ac:dyDescent="0.25">
      <c r="A23" s="1">
        <v>259</v>
      </c>
      <c r="B23" s="1">
        <v>99</v>
      </c>
      <c r="C23" s="1">
        <v>4</v>
      </c>
      <c r="D23" s="1"/>
      <c r="E23" s="1">
        <v>3.9617300000000002</v>
      </c>
      <c r="J23" s="19"/>
      <c r="K23" s="19"/>
      <c r="L23" s="19"/>
      <c r="Q23" s="127">
        <f>N2-AF2</f>
        <v>3.9333333333235743E-4</v>
      </c>
      <c r="T23" s="19"/>
      <c r="U23" s="19"/>
    </row>
    <row r="24" spans="1:52" x14ac:dyDescent="0.25">
      <c r="A24" s="1">
        <v>269</v>
      </c>
      <c r="B24" s="1">
        <v>107</v>
      </c>
      <c r="C24" s="1">
        <v>4</v>
      </c>
      <c r="D24" s="1"/>
      <c r="E24" s="1">
        <v>3.9616899999999999</v>
      </c>
      <c r="J24" s="19"/>
      <c r="K24" s="19"/>
      <c r="L24" s="19"/>
      <c r="Q24" s="127">
        <f t="shared" ref="Q24:Q35" si="27">N3-AF3</f>
        <v>3.7666666666646975E-4</v>
      </c>
      <c r="T24" s="19"/>
      <c r="U24" s="19"/>
    </row>
    <row r="25" spans="1:52" x14ac:dyDescent="0.25">
      <c r="A25" s="1">
        <v>279</v>
      </c>
      <c r="B25" s="1">
        <v>115</v>
      </c>
      <c r="C25" s="1">
        <v>4</v>
      </c>
      <c r="D25" s="1"/>
      <c r="E25" s="1">
        <v>3.9617200000000001</v>
      </c>
      <c r="J25" s="19"/>
      <c r="K25" s="19"/>
      <c r="L25" s="19"/>
      <c r="Q25" s="127">
        <f t="shared" si="27"/>
        <v>3.4166666666690659E-4</v>
      </c>
      <c r="T25" s="19"/>
      <c r="U25" s="19"/>
    </row>
    <row r="26" spans="1:52" x14ac:dyDescent="0.25">
      <c r="A26" s="1">
        <v>157</v>
      </c>
      <c r="B26" s="1">
        <v>7</v>
      </c>
      <c r="C26" s="1">
        <v>6</v>
      </c>
      <c r="D26" s="1">
        <v>3.96197</v>
      </c>
      <c r="E26" s="1"/>
      <c r="J26" s="19"/>
      <c r="K26" s="19"/>
      <c r="L26" s="19"/>
      <c r="Q26" s="127">
        <f t="shared" si="27"/>
        <v>3.4166666666735068E-4</v>
      </c>
      <c r="T26" s="19"/>
      <c r="U26" s="19"/>
    </row>
    <row r="27" spans="1:52" x14ac:dyDescent="0.25">
      <c r="A27" s="1">
        <v>167</v>
      </c>
      <c r="B27" s="1">
        <v>15</v>
      </c>
      <c r="C27" s="1">
        <v>6</v>
      </c>
      <c r="D27" s="1">
        <v>3.9619900000000001</v>
      </c>
      <c r="E27" s="1"/>
      <c r="J27" s="19"/>
      <c r="K27" s="19"/>
      <c r="L27" s="19"/>
      <c r="M27">
        <f>0.078/0.021</f>
        <v>3.714285714285714</v>
      </c>
      <c r="N27">
        <f>M27*2.2/1.4</f>
        <v>5.8367346938775508</v>
      </c>
      <c r="P27">
        <f>0.078/N27</f>
        <v>1.3363636363636364E-2</v>
      </c>
      <c r="Q27" s="127">
        <f t="shared" si="27"/>
        <v>1.9666666666706689E-4</v>
      </c>
      <c r="T27" s="19"/>
      <c r="U27" s="19"/>
    </row>
    <row r="28" spans="1:52" x14ac:dyDescent="0.25">
      <c r="A28" s="1">
        <v>177</v>
      </c>
      <c r="B28" s="1">
        <v>23</v>
      </c>
      <c r="C28" s="1">
        <v>6</v>
      </c>
      <c r="D28" s="1">
        <v>3.9620000000000002</v>
      </c>
      <c r="E28" s="1"/>
      <c r="J28" s="19"/>
      <c r="K28" s="19"/>
      <c r="L28" s="19"/>
      <c r="Q28" s="127">
        <f t="shared" si="27"/>
        <v>1.9000000000080064E-4</v>
      </c>
      <c r="T28" s="19"/>
      <c r="U28" s="19"/>
    </row>
    <row r="29" spans="1:52" x14ac:dyDescent="0.25">
      <c r="A29" s="1">
        <v>265</v>
      </c>
      <c r="B29" s="1">
        <v>103</v>
      </c>
      <c r="C29" s="1">
        <v>6</v>
      </c>
      <c r="D29" s="1">
        <v>3.9620199999999999</v>
      </c>
      <c r="E29" s="1"/>
      <c r="J29" s="19"/>
      <c r="K29" s="19"/>
      <c r="L29" s="19"/>
      <c r="M29">
        <f>0.078/0.015</f>
        <v>5.2</v>
      </c>
      <c r="Q29" s="127">
        <f t="shared" si="27"/>
        <v>1.2999999999951939E-4</v>
      </c>
      <c r="T29" s="19"/>
      <c r="U29" s="19"/>
    </row>
    <row r="30" spans="1:52" x14ac:dyDescent="0.25">
      <c r="A30" s="1">
        <v>275</v>
      </c>
      <c r="B30" s="1">
        <v>111</v>
      </c>
      <c r="C30" s="1">
        <v>6</v>
      </c>
      <c r="D30" s="1">
        <v>3.9620199999999999</v>
      </c>
      <c r="E30" s="1"/>
      <c r="J30" s="19"/>
      <c r="K30" s="19"/>
      <c r="L30" s="19"/>
      <c r="Q30" s="127">
        <f t="shared" si="27"/>
        <v>7.9999999999635918E-5</v>
      </c>
      <c r="T30" s="19"/>
      <c r="U30" s="19"/>
    </row>
    <row r="31" spans="1:52" x14ac:dyDescent="0.25">
      <c r="A31" s="1">
        <v>285</v>
      </c>
      <c r="B31" s="1">
        <v>119</v>
      </c>
      <c r="C31" s="1">
        <v>6</v>
      </c>
      <c r="D31" s="1">
        <v>3.9620700000000002</v>
      </c>
      <c r="E31" s="1"/>
      <c r="J31" s="19"/>
      <c r="K31" s="19"/>
      <c r="L31" s="19"/>
      <c r="Q31" s="127">
        <f t="shared" si="27"/>
        <v>1.1666666666698688E-4</v>
      </c>
      <c r="T31" s="19"/>
      <c r="U31" s="19"/>
    </row>
    <row r="32" spans="1:52" x14ac:dyDescent="0.25">
      <c r="A32" s="1">
        <v>150</v>
      </c>
      <c r="B32" s="1">
        <v>2</v>
      </c>
      <c r="C32" s="1">
        <v>6</v>
      </c>
      <c r="D32" s="1"/>
      <c r="E32" s="1">
        <v>3.9616899999999999</v>
      </c>
      <c r="J32" s="19"/>
      <c r="K32" s="19"/>
      <c r="L32" s="19"/>
      <c r="Q32" s="127">
        <f t="shared" si="27"/>
        <v>1.4000000000002899E-4</v>
      </c>
      <c r="T32" s="19"/>
      <c r="U32" s="19"/>
    </row>
    <row r="33" spans="1:21" x14ac:dyDescent="0.25">
      <c r="A33" s="1">
        <v>160</v>
      </c>
      <c r="B33" s="1">
        <v>10</v>
      </c>
      <c r="C33" s="1">
        <v>6</v>
      </c>
      <c r="D33" s="1"/>
      <c r="E33" s="1">
        <v>3.9616500000000001</v>
      </c>
      <c r="J33" s="19"/>
      <c r="K33" s="19"/>
      <c r="L33" s="19"/>
      <c r="Q33" s="127">
        <f t="shared" si="27"/>
        <v>1.4333333333338416E-4</v>
      </c>
      <c r="T33" s="19"/>
      <c r="U33" s="19"/>
    </row>
    <row r="34" spans="1:21" x14ac:dyDescent="0.25">
      <c r="A34" s="1">
        <v>170</v>
      </c>
      <c r="B34" s="1">
        <v>18</v>
      </c>
      <c r="C34" s="1">
        <v>6</v>
      </c>
      <c r="D34" s="1"/>
      <c r="E34" s="1">
        <v>3.9616799999999999</v>
      </c>
      <c r="J34" s="19"/>
      <c r="K34" s="19"/>
      <c r="L34" s="19"/>
      <c r="Q34" s="127">
        <f>N13-AF13</f>
        <v>9.333333333350069E-5</v>
      </c>
      <c r="T34" s="19"/>
      <c r="U34" s="19"/>
    </row>
    <row r="35" spans="1:21" x14ac:dyDescent="0.25">
      <c r="A35" s="1">
        <v>258</v>
      </c>
      <c r="B35" s="1">
        <v>98</v>
      </c>
      <c r="C35" s="1">
        <v>6</v>
      </c>
      <c r="D35" s="1"/>
      <c r="E35" s="1">
        <v>3.9617</v>
      </c>
      <c r="J35" s="19"/>
      <c r="K35" s="19"/>
      <c r="L35" s="19"/>
      <c r="Q35" s="127">
        <f t="shared" si="27"/>
        <v>1.9333333333326763E-4</v>
      </c>
      <c r="T35" s="19"/>
      <c r="U35" s="19"/>
    </row>
    <row r="36" spans="1:21" x14ac:dyDescent="0.25">
      <c r="A36" s="1">
        <v>268</v>
      </c>
      <c r="B36" s="1">
        <v>106</v>
      </c>
      <c r="C36" s="1">
        <v>6</v>
      </c>
      <c r="D36" s="1"/>
      <c r="E36" s="1">
        <v>3.9616500000000001</v>
      </c>
      <c r="J36" s="19"/>
      <c r="K36" s="19"/>
      <c r="L36" s="19"/>
      <c r="T36" s="19"/>
      <c r="U36" s="19"/>
    </row>
    <row r="37" spans="1:21" x14ac:dyDescent="0.25">
      <c r="A37" s="1">
        <v>278</v>
      </c>
      <c r="B37" s="1">
        <v>114</v>
      </c>
      <c r="C37" s="1">
        <v>6</v>
      </c>
      <c r="D37" s="1"/>
      <c r="E37" s="1">
        <v>3.9616500000000001</v>
      </c>
      <c r="J37" s="19"/>
      <c r="K37" s="19"/>
      <c r="L37" s="19"/>
      <c r="T37" s="19"/>
      <c r="U37" s="19"/>
    </row>
    <row r="38" spans="1:21" x14ac:dyDescent="0.25">
      <c r="A38" s="1">
        <v>158</v>
      </c>
      <c r="B38" s="1">
        <v>8</v>
      </c>
      <c r="C38" s="1">
        <v>8</v>
      </c>
      <c r="D38" s="1">
        <v>3.9619800000000001</v>
      </c>
      <c r="E38" s="1"/>
      <c r="J38" s="19"/>
      <c r="K38" s="19"/>
      <c r="L38" s="19"/>
      <c r="T38" s="19"/>
      <c r="U38" s="19"/>
    </row>
    <row r="39" spans="1:21" x14ac:dyDescent="0.25">
      <c r="A39" s="1">
        <v>168</v>
      </c>
      <c r="B39" s="1">
        <v>16</v>
      </c>
      <c r="C39" s="1">
        <v>8</v>
      </c>
      <c r="D39" s="1">
        <v>3.9619900000000001</v>
      </c>
      <c r="E39" s="1"/>
      <c r="J39" s="19"/>
      <c r="K39" s="19"/>
      <c r="L39" s="19"/>
      <c r="T39" s="19"/>
      <c r="U39" s="19"/>
    </row>
    <row r="40" spans="1:21" x14ac:dyDescent="0.25">
      <c r="A40" s="1">
        <v>178</v>
      </c>
      <c r="B40" s="1">
        <v>24</v>
      </c>
      <c r="C40" s="1">
        <v>8</v>
      </c>
      <c r="D40" s="1">
        <v>3.9620000000000002</v>
      </c>
      <c r="E40" s="1"/>
      <c r="J40" s="19"/>
      <c r="K40" s="19"/>
      <c r="L40" s="19"/>
      <c r="T40" s="19"/>
      <c r="U40" s="19"/>
    </row>
    <row r="41" spans="1:21" x14ac:dyDescent="0.25">
      <c r="A41" s="1">
        <v>266</v>
      </c>
      <c r="B41" s="1">
        <v>104</v>
      </c>
      <c r="C41" s="1">
        <v>8</v>
      </c>
      <c r="D41" s="1">
        <v>3.9620299999999999</v>
      </c>
      <c r="E41" s="1"/>
      <c r="J41" s="19"/>
      <c r="K41" s="19"/>
      <c r="L41" s="19"/>
      <c r="T41" s="19"/>
      <c r="U41" s="19"/>
    </row>
    <row r="42" spans="1:21" x14ac:dyDescent="0.25">
      <c r="A42" s="1">
        <v>276</v>
      </c>
      <c r="B42" s="1">
        <v>112</v>
      </c>
      <c r="C42" s="1">
        <v>8</v>
      </c>
      <c r="D42" s="1">
        <v>3.9620299999999999</v>
      </c>
      <c r="E42" s="1"/>
      <c r="J42" s="19"/>
      <c r="K42" s="19"/>
      <c r="L42" s="19"/>
      <c r="T42" s="19"/>
      <c r="U42" s="19"/>
    </row>
    <row r="43" spans="1:21" x14ac:dyDescent="0.25">
      <c r="A43" s="1">
        <v>286</v>
      </c>
      <c r="B43" s="1">
        <v>120</v>
      </c>
      <c r="C43" s="1">
        <v>8</v>
      </c>
      <c r="D43" s="1">
        <v>3.96204</v>
      </c>
      <c r="E43" s="1"/>
      <c r="J43" s="19"/>
      <c r="K43" s="19"/>
      <c r="L43" s="19"/>
      <c r="T43" s="19"/>
      <c r="U43" s="19"/>
    </row>
    <row r="44" spans="1:21" x14ac:dyDescent="0.25">
      <c r="A44" s="1">
        <v>149</v>
      </c>
      <c r="B44" s="1">
        <v>1</v>
      </c>
      <c r="C44" s="1">
        <v>8</v>
      </c>
      <c r="D44" s="1"/>
      <c r="E44" s="1">
        <v>3.9616799999999999</v>
      </c>
      <c r="J44" s="19"/>
      <c r="K44" s="19"/>
      <c r="L44" s="19"/>
      <c r="T44" s="19"/>
      <c r="U44" s="19"/>
    </row>
    <row r="45" spans="1:21" x14ac:dyDescent="0.25">
      <c r="A45" s="1">
        <v>159</v>
      </c>
      <c r="B45" s="1">
        <v>9</v>
      </c>
      <c r="C45" s="1">
        <v>8</v>
      </c>
      <c r="D45" s="1"/>
      <c r="E45" s="1">
        <v>3.9616699999999998</v>
      </c>
      <c r="J45" s="19"/>
      <c r="K45" s="19"/>
      <c r="L45" s="19"/>
      <c r="T45" s="19"/>
      <c r="U45" s="19"/>
    </row>
    <row r="46" spans="1:21" x14ac:dyDescent="0.25">
      <c r="A46" s="1">
        <v>169</v>
      </c>
      <c r="B46" s="1">
        <v>17</v>
      </c>
      <c r="C46" s="1">
        <v>8</v>
      </c>
      <c r="D46" s="1"/>
      <c r="E46" s="1">
        <v>3.9616699999999998</v>
      </c>
      <c r="J46" s="19"/>
      <c r="K46" s="19"/>
      <c r="L46" s="19"/>
      <c r="T46" s="19"/>
      <c r="U46" s="19"/>
    </row>
    <row r="47" spans="1:21" x14ac:dyDescent="0.25">
      <c r="A47" s="1">
        <v>257</v>
      </c>
      <c r="B47" s="1">
        <v>97</v>
      </c>
      <c r="C47" s="1">
        <v>8</v>
      </c>
      <c r="D47" s="1"/>
      <c r="E47" s="1">
        <v>3.9616799999999999</v>
      </c>
      <c r="J47" s="19"/>
      <c r="K47" s="19"/>
      <c r="L47" s="19"/>
      <c r="T47" s="19"/>
      <c r="U47" s="19"/>
    </row>
    <row r="48" spans="1:21" x14ac:dyDescent="0.25">
      <c r="A48" s="1">
        <v>267</v>
      </c>
      <c r="B48" s="1">
        <v>105</v>
      </c>
      <c r="C48" s="1">
        <v>8</v>
      </c>
      <c r="D48" s="1"/>
      <c r="E48" s="1">
        <v>3.9616500000000001</v>
      </c>
      <c r="J48" s="19"/>
      <c r="K48" s="19"/>
      <c r="L48" s="19"/>
      <c r="T48" s="19"/>
      <c r="U48" s="19"/>
    </row>
    <row r="49" spans="1:21" x14ac:dyDescent="0.25">
      <c r="A49" s="1">
        <v>277</v>
      </c>
      <c r="B49" s="1">
        <v>113</v>
      </c>
      <c r="C49" s="1">
        <v>8</v>
      </c>
      <c r="D49" s="1"/>
      <c r="E49" s="1">
        <v>3.9616699999999998</v>
      </c>
      <c r="J49" s="19"/>
      <c r="K49" s="19"/>
      <c r="L49" s="19"/>
      <c r="T49" s="19"/>
      <c r="U49" s="19"/>
    </row>
    <row r="50" spans="1:21" x14ac:dyDescent="0.25">
      <c r="A50" s="1">
        <v>186</v>
      </c>
      <c r="B50" s="1">
        <v>32</v>
      </c>
      <c r="C50" s="1">
        <v>21.5</v>
      </c>
      <c r="D50" s="1">
        <v>3.9618600000000002</v>
      </c>
      <c r="E50" s="1"/>
      <c r="J50" s="19"/>
      <c r="K50" s="19"/>
      <c r="L50" s="19"/>
      <c r="T50" s="19"/>
      <c r="U50" s="19"/>
    </row>
    <row r="51" spans="1:21" x14ac:dyDescent="0.25">
      <c r="A51" s="1">
        <v>248</v>
      </c>
      <c r="B51" s="1">
        <v>88</v>
      </c>
      <c r="C51" s="1">
        <v>21.5</v>
      </c>
      <c r="D51" s="1">
        <v>3.9618799999999998</v>
      </c>
      <c r="E51" s="1"/>
      <c r="J51" s="19"/>
      <c r="K51" s="19"/>
      <c r="L51" s="19"/>
      <c r="T51" s="19"/>
      <c r="U51" s="19"/>
    </row>
    <row r="52" spans="1:21" x14ac:dyDescent="0.25">
      <c r="A52" s="1">
        <v>256</v>
      </c>
      <c r="B52" s="1">
        <v>96</v>
      </c>
      <c r="C52" s="1">
        <v>21.5</v>
      </c>
      <c r="D52" s="1">
        <v>3.9618899999999999</v>
      </c>
      <c r="E52" s="1"/>
      <c r="J52" s="19"/>
      <c r="K52" s="19"/>
      <c r="L52" s="19"/>
      <c r="T52" s="19"/>
      <c r="U52" s="19"/>
    </row>
    <row r="53" spans="1:21" x14ac:dyDescent="0.25">
      <c r="A53" s="1">
        <v>179</v>
      </c>
      <c r="B53" s="1">
        <v>25</v>
      </c>
      <c r="C53" s="1">
        <v>21.5</v>
      </c>
      <c r="D53" s="1"/>
      <c r="E53" s="1">
        <v>3.9616699999999998</v>
      </c>
      <c r="J53" s="19"/>
      <c r="K53" s="19"/>
      <c r="L53" s="19"/>
      <c r="T53" s="19"/>
      <c r="U53" s="19"/>
    </row>
    <row r="54" spans="1:21" x14ac:dyDescent="0.25">
      <c r="A54" s="1">
        <v>187</v>
      </c>
      <c r="B54" s="1">
        <v>33</v>
      </c>
      <c r="C54" s="1">
        <v>21.5</v>
      </c>
      <c r="D54" s="1"/>
      <c r="E54" s="1">
        <v>3.9617</v>
      </c>
      <c r="J54" s="19"/>
      <c r="K54" s="19"/>
      <c r="L54" s="19"/>
      <c r="T54" s="19"/>
      <c r="U54" s="19"/>
    </row>
    <row r="55" spans="1:21" x14ac:dyDescent="0.25">
      <c r="A55" s="1">
        <v>249</v>
      </c>
      <c r="B55" s="1">
        <v>89</v>
      </c>
      <c r="C55" s="1">
        <v>21.5</v>
      </c>
      <c r="D55" s="1"/>
      <c r="E55" s="1">
        <v>3.9616699999999998</v>
      </c>
      <c r="J55" s="19"/>
      <c r="K55" s="19"/>
      <c r="L55" s="19"/>
      <c r="T55" s="19"/>
      <c r="U55" s="19"/>
    </row>
    <row r="56" spans="1:21" x14ac:dyDescent="0.25">
      <c r="A56" s="1">
        <v>185</v>
      </c>
      <c r="B56" s="1">
        <v>31</v>
      </c>
      <c r="C56" s="1">
        <v>31.5</v>
      </c>
      <c r="D56" s="1">
        <v>3.9619599999999999</v>
      </c>
      <c r="E56" s="1"/>
      <c r="J56" s="19"/>
      <c r="K56" s="19"/>
      <c r="L56" s="19"/>
      <c r="T56" s="19"/>
      <c r="U56" s="19"/>
    </row>
    <row r="57" spans="1:21" x14ac:dyDescent="0.25">
      <c r="A57" s="1">
        <v>247</v>
      </c>
      <c r="B57" s="1">
        <v>87</v>
      </c>
      <c r="C57" s="1">
        <v>31.5</v>
      </c>
      <c r="D57" s="1">
        <v>3.96197</v>
      </c>
      <c r="E57" s="1"/>
      <c r="J57" s="19"/>
      <c r="K57" s="19"/>
      <c r="L57" s="19"/>
      <c r="T57" s="19"/>
      <c r="U57" s="19"/>
    </row>
    <row r="58" spans="1:21" x14ac:dyDescent="0.25">
      <c r="A58" s="1">
        <v>255</v>
      </c>
      <c r="B58" s="1">
        <v>95</v>
      </c>
      <c r="C58" s="1">
        <v>31.5</v>
      </c>
      <c r="D58" s="1">
        <v>3.9619800000000001</v>
      </c>
      <c r="E58" s="1"/>
      <c r="J58" s="19"/>
      <c r="K58" s="19"/>
      <c r="L58" s="19"/>
      <c r="T58" s="19"/>
      <c r="U58" s="19"/>
    </row>
    <row r="59" spans="1:21" x14ac:dyDescent="0.25">
      <c r="A59" s="1">
        <v>180</v>
      </c>
      <c r="B59" s="1">
        <v>26</v>
      </c>
      <c r="C59" s="1">
        <v>31.5</v>
      </c>
      <c r="D59" s="1"/>
      <c r="E59" s="1">
        <v>3.9617399999999998</v>
      </c>
      <c r="J59" s="19"/>
      <c r="K59" s="19"/>
      <c r="L59" s="19"/>
      <c r="T59" s="19"/>
      <c r="U59" s="19"/>
    </row>
    <row r="60" spans="1:21" x14ac:dyDescent="0.25">
      <c r="A60" s="1">
        <v>188</v>
      </c>
      <c r="B60" s="1">
        <v>34</v>
      </c>
      <c r="C60" s="1">
        <v>31.5</v>
      </c>
      <c r="D60" s="1"/>
      <c r="E60" s="1">
        <v>3.9617800000000001</v>
      </c>
      <c r="J60" s="19"/>
      <c r="K60" s="19"/>
      <c r="L60" s="19"/>
      <c r="T60" s="19"/>
      <c r="U60" s="19"/>
    </row>
    <row r="61" spans="1:21" x14ac:dyDescent="0.25">
      <c r="A61" s="1">
        <v>250</v>
      </c>
      <c r="B61" s="1">
        <v>90</v>
      </c>
      <c r="C61" s="1">
        <v>31.5</v>
      </c>
      <c r="D61" s="1"/>
      <c r="E61" s="1">
        <v>3.9618199999999999</v>
      </c>
      <c r="J61" s="19"/>
      <c r="K61" s="19"/>
      <c r="L61" s="19"/>
      <c r="T61" s="19"/>
      <c r="U61" s="19"/>
    </row>
    <row r="62" spans="1:21" x14ac:dyDescent="0.25">
      <c r="A62" s="1">
        <v>184</v>
      </c>
      <c r="B62" s="1">
        <v>30</v>
      </c>
      <c r="C62" s="1">
        <v>41.5</v>
      </c>
      <c r="D62" s="1">
        <v>3.9620799999999998</v>
      </c>
      <c r="E62" s="1"/>
      <c r="J62" s="19"/>
      <c r="K62" s="19"/>
      <c r="L62" s="19"/>
      <c r="T62" s="19"/>
      <c r="U62" s="19"/>
    </row>
    <row r="63" spans="1:21" x14ac:dyDescent="0.25">
      <c r="A63" s="1">
        <v>254</v>
      </c>
      <c r="B63" s="1">
        <v>94</v>
      </c>
      <c r="C63" s="1">
        <v>41.5</v>
      </c>
      <c r="D63" s="1">
        <v>3.9620799999999998</v>
      </c>
      <c r="E63" s="1"/>
      <c r="J63" s="19"/>
      <c r="K63" s="19"/>
      <c r="L63" s="19"/>
      <c r="T63" s="19"/>
      <c r="U63" s="19"/>
    </row>
    <row r="64" spans="1:21" x14ac:dyDescent="0.25">
      <c r="A64" s="1">
        <v>246</v>
      </c>
      <c r="B64" s="1">
        <v>86</v>
      </c>
      <c r="C64" s="1">
        <v>41.5</v>
      </c>
      <c r="D64" s="1">
        <v>3.9621</v>
      </c>
      <c r="E64" s="1"/>
      <c r="J64" s="19"/>
      <c r="K64" s="19"/>
      <c r="L64" s="19"/>
      <c r="T64" s="19"/>
      <c r="U64" s="19"/>
    </row>
    <row r="65" spans="1:21" x14ac:dyDescent="0.25">
      <c r="A65" s="1">
        <v>181</v>
      </c>
      <c r="B65" s="1">
        <v>27</v>
      </c>
      <c r="C65" s="1">
        <v>41.5</v>
      </c>
      <c r="D65" s="1"/>
      <c r="E65" s="1">
        <v>3.9619599999999999</v>
      </c>
      <c r="J65" s="19"/>
      <c r="K65" s="19"/>
      <c r="L65" s="19"/>
      <c r="T65" s="19"/>
      <c r="U65" s="19"/>
    </row>
    <row r="66" spans="1:21" x14ac:dyDescent="0.25">
      <c r="A66" s="1">
        <v>189</v>
      </c>
      <c r="B66" s="1">
        <v>35</v>
      </c>
      <c r="C66" s="1">
        <v>41.5</v>
      </c>
      <c r="D66" s="1"/>
      <c r="E66" s="1">
        <v>3.9619300000000002</v>
      </c>
      <c r="J66" s="19"/>
      <c r="K66" s="19"/>
      <c r="L66" s="19"/>
      <c r="T66" s="19"/>
      <c r="U66" s="19"/>
    </row>
    <row r="67" spans="1:21" x14ac:dyDescent="0.25">
      <c r="A67" s="1">
        <v>251</v>
      </c>
      <c r="B67" s="1">
        <v>91</v>
      </c>
      <c r="C67" s="1">
        <v>41.5</v>
      </c>
      <c r="D67" s="1"/>
      <c r="E67" s="1">
        <v>3.9619800000000001</v>
      </c>
      <c r="J67" s="19"/>
      <c r="K67" s="19"/>
      <c r="L67" s="19"/>
      <c r="T67" s="19"/>
      <c r="U67" s="19"/>
    </row>
    <row r="68" spans="1:21" x14ac:dyDescent="0.25">
      <c r="A68" s="1">
        <v>183</v>
      </c>
      <c r="B68" s="1">
        <v>29</v>
      </c>
      <c r="C68" s="1">
        <v>51.5</v>
      </c>
      <c r="D68" s="1">
        <v>3.9621900000000001</v>
      </c>
      <c r="E68" s="1"/>
      <c r="J68" s="19"/>
      <c r="K68" s="19"/>
      <c r="L68" s="19"/>
      <c r="T68" s="19"/>
      <c r="U68" s="19"/>
    </row>
    <row r="69" spans="1:21" x14ac:dyDescent="0.25">
      <c r="A69" s="1">
        <v>253</v>
      </c>
      <c r="B69" s="1">
        <v>93</v>
      </c>
      <c r="C69" s="1">
        <v>51.5</v>
      </c>
      <c r="D69" s="1">
        <v>3.9622099999999998</v>
      </c>
      <c r="E69" s="1"/>
      <c r="J69" s="19"/>
      <c r="K69" s="19"/>
      <c r="L69" s="19"/>
      <c r="T69" s="19"/>
      <c r="U69" s="19"/>
    </row>
    <row r="70" spans="1:21" x14ac:dyDescent="0.25">
      <c r="A70" s="1">
        <v>245</v>
      </c>
      <c r="B70" s="1">
        <v>85</v>
      </c>
      <c r="C70" s="1">
        <v>51.5</v>
      </c>
      <c r="D70" s="1">
        <v>3.96224</v>
      </c>
      <c r="E70" s="1"/>
      <c r="J70" s="19"/>
      <c r="K70" s="19"/>
      <c r="L70" s="19"/>
      <c r="T70" s="19"/>
      <c r="U70" s="19"/>
    </row>
    <row r="71" spans="1:21" x14ac:dyDescent="0.25">
      <c r="A71" s="1">
        <v>182</v>
      </c>
      <c r="B71" s="1">
        <v>28</v>
      </c>
      <c r="C71" s="1">
        <v>51.5</v>
      </c>
      <c r="D71" s="1"/>
      <c r="E71" s="1">
        <v>3.9621599999999999</v>
      </c>
      <c r="J71" s="19"/>
      <c r="K71" s="19"/>
      <c r="L71" s="19"/>
      <c r="T71" s="19"/>
      <c r="U71" s="19"/>
    </row>
    <row r="72" spans="1:21" x14ac:dyDescent="0.25">
      <c r="A72" s="1">
        <v>190</v>
      </c>
      <c r="B72" s="1">
        <v>36</v>
      </c>
      <c r="C72" s="1">
        <v>51.5</v>
      </c>
      <c r="D72" s="1"/>
      <c r="E72" s="1">
        <v>3.9621200000000001</v>
      </c>
      <c r="J72" s="19"/>
      <c r="K72" s="19"/>
      <c r="L72" s="19"/>
      <c r="T72" s="19"/>
      <c r="U72" s="19"/>
    </row>
    <row r="73" spans="1:21" x14ac:dyDescent="0.25">
      <c r="A73" s="1">
        <v>252</v>
      </c>
      <c r="B73" s="1">
        <v>92</v>
      </c>
      <c r="C73" s="1">
        <v>51.5</v>
      </c>
      <c r="D73" s="1"/>
      <c r="E73" s="1">
        <v>3.9621200000000001</v>
      </c>
      <c r="J73" s="19"/>
      <c r="K73" s="19"/>
      <c r="L73" s="19"/>
      <c r="T73" s="19"/>
      <c r="U73" s="19"/>
    </row>
    <row r="74" spans="1:21" x14ac:dyDescent="0.25">
      <c r="A74" s="1">
        <v>237</v>
      </c>
      <c r="B74" s="1">
        <v>77</v>
      </c>
      <c r="C74" s="1">
        <v>61.5</v>
      </c>
      <c r="D74" s="1">
        <v>3.9623499999999998</v>
      </c>
      <c r="E74" s="1"/>
      <c r="J74" s="19"/>
      <c r="K74" s="19"/>
      <c r="L74" s="19"/>
      <c r="T74" s="19"/>
      <c r="U74" s="19"/>
    </row>
    <row r="75" spans="1:21" x14ac:dyDescent="0.25">
      <c r="A75" s="1">
        <v>199</v>
      </c>
      <c r="B75" s="1">
        <v>45</v>
      </c>
      <c r="C75" s="1">
        <v>61.5</v>
      </c>
      <c r="D75" s="1">
        <v>3.9623699999999999</v>
      </c>
      <c r="E75" s="1"/>
      <c r="J75" s="19"/>
      <c r="K75" s="19"/>
      <c r="L75" s="19"/>
      <c r="T75" s="19"/>
      <c r="U75" s="19"/>
    </row>
    <row r="76" spans="1:21" x14ac:dyDescent="0.25">
      <c r="A76" s="1">
        <v>191</v>
      </c>
      <c r="B76" s="1">
        <v>37</v>
      </c>
      <c r="C76" s="1">
        <v>61.5</v>
      </c>
      <c r="D76" s="1">
        <v>3.96238</v>
      </c>
      <c r="E76" s="1"/>
      <c r="J76" s="19"/>
      <c r="K76" s="19"/>
      <c r="L76" s="19"/>
      <c r="T76" s="19"/>
      <c r="U76" s="19"/>
    </row>
    <row r="77" spans="1:21" x14ac:dyDescent="0.25">
      <c r="A77" s="1">
        <v>198</v>
      </c>
      <c r="B77" s="1">
        <v>44</v>
      </c>
      <c r="C77" s="1">
        <v>61.5</v>
      </c>
      <c r="D77" s="1"/>
      <c r="E77" s="1">
        <v>3.9622299999999999</v>
      </c>
      <c r="J77" s="19"/>
      <c r="K77" s="19"/>
      <c r="L77" s="19"/>
      <c r="T77" s="19"/>
      <c r="U77" s="19"/>
    </row>
    <row r="78" spans="1:21" x14ac:dyDescent="0.25">
      <c r="A78" s="1">
        <v>236</v>
      </c>
      <c r="B78" s="1">
        <v>76</v>
      </c>
      <c r="C78" s="1">
        <v>61.5</v>
      </c>
      <c r="D78" s="1"/>
      <c r="E78" s="1">
        <v>3.96225</v>
      </c>
      <c r="J78" s="19"/>
      <c r="K78" s="19"/>
      <c r="L78" s="19"/>
      <c r="T78" s="19"/>
      <c r="U78" s="19"/>
    </row>
    <row r="79" spans="1:21" x14ac:dyDescent="0.25">
      <c r="A79" s="1">
        <v>244</v>
      </c>
      <c r="B79" s="1">
        <v>84</v>
      </c>
      <c r="C79" s="1">
        <v>61.5</v>
      </c>
      <c r="D79" s="1"/>
      <c r="E79" s="1">
        <v>3.9622700000000002</v>
      </c>
      <c r="J79" s="19"/>
      <c r="K79" s="19"/>
      <c r="L79" s="19"/>
      <c r="T79" s="19"/>
      <c r="U79" s="19"/>
    </row>
    <row r="80" spans="1:21" x14ac:dyDescent="0.25">
      <c r="A80" s="1">
        <v>200</v>
      </c>
      <c r="B80" s="1">
        <v>46</v>
      </c>
      <c r="C80" s="1">
        <v>71.5</v>
      </c>
      <c r="D80" s="1">
        <v>3.9625400000000002</v>
      </c>
      <c r="E80" s="1"/>
      <c r="J80" s="19"/>
      <c r="K80" s="19"/>
      <c r="L80" s="19"/>
      <c r="T80" s="19"/>
      <c r="U80" s="19"/>
    </row>
    <row r="81" spans="1:21" x14ac:dyDescent="0.25">
      <c r="A81" s="1">
        <v>192</v>
      </c>
      <c r="B81" s="1">
        <v>38</v>
      </c>
      <c r="C81" s="1">
        <v>71.5</v>
      </c>
      <c r="D81" s="1">
        <v>3.9625699999999999</v>
      </c>
      <c r="E81" s="1"/>
      <c r="J81" s="19"/>
      <c r="K81" s="19"/>
      <c r="L81" s="19"/>
      <c r="T81" s="19"/>
      <c r="U81" s="19"/>
    </row>
    <row r="82" spans="1:21" x14ac:dyDescent="0.25">
      <c r="A82" s="1">
        <v>238</v>
      </c>
      <c r="B82" s="1">
        <v>78</v>
      </c>
      <c r="C82" s="1">
        <v>71.5</v>
      </c>
      <c r="D82" s="1">
        <v>3.9626399999999999</v>
      </c>
      <c r="E82" s="1"/>
      <c r="J82" s="19"/>
      <c r="K82" s="19"/>
      <c r="L82" s="19"/>
      <c r="T82" s="19"/>
      <c r="U82" s="19"/>
    </row>
    <row r="83" spans="1:21" x14ac:dyDescent="0.25">
      <c r="A83" s="1">
        <v>197</v>
      </c>
      <c r="B83" s="1">
        <v>43</v>
      </c>
      <c r="C83" s="1">
        <v>71.5</v>
      </c>
      <c r="D83" s="1"/>
      <c r="E83" s="1">
        <v>3.9624199999999998</v>
      </c>
      <c r="J83" s="19"/>
      <c r="K83" s="19"/>
      <c r="L83" s="19"/>
      <c r="T83" s="19"/>
      <c r="U83" s="19"/>
    </row>
    <row r="84" spans="1:21" x14ac:dyDescent="0.25">
      <c r="A84" s="1">
        <v>235</v>
      </c>
      <c r="B84" s="1">
        <v>75</v>
      </c>
      <c r="C84" s="1">
        <v>71.5</v>
      </c>
      <c r="D84" s="1"/>
      <c r="E84" s="1">
        <v>3.9624600000000001</v>
      </c>
      <c r="J84" s="19"/>
      <c r="K84" s="19"/>
      <c r="L84" s="19"/>
      <c r="T84" s="19"/>
      <c r="U84" s="19"/>
    </row>
    <row r="85" spans="1:21" x14ac:dyDescent="0.25">
      <c r="A85" s="1">
        <v>243</v>
      </c>
      <c r="B85" s="1">
        <v>83</v>
      </c>
      <c r="C85" s="1">
        <v>71.5</v>
      </c>
      <c r="D85" s="1"/>
      <c r="E85" s="1">
        <v>3.96245</v>
      </c>
      <c r="J85" s="19"/>
      <c r="K85" s="19"/>
      <c r="L85" s="19"/>
      <c r="T85" s="19"/>
      <c r="U85" s="19"/>
    </row>
    <row r="86" spans="1:21" x14ac:dyDescent="0.25">
      <c r="A86" s="1">
        <v>193</v>
      </c>
      <c r="B86" s="1">
        <v>39</v>
      </c>
      <c r="C86" s="1">
        <v>81.5</v>
      </c>
      <c r="D86" s="1">
        <v>3.9628299999999999</v>
      </c>
      <c r="E86" s="1"/>
      <c r="J86" s="19"/>
      <c r="K86" s="19"/>
      <c r="L86" s="19"/>
      <c r="T86" s="19"/>
      <c r="U86" s="19"/>
    </row>
    <row r="87" spans="1:21" x14ac:dyDescent="0.25">
      <c r="A87" s="1">
        <v>201</v>
      </c>
      <c r="B87" s="1">
        <v>47</v>
      </c>
      <c r="C87" s="1">
        <v>81.5</v>
      </c>
      <c r="D87" s="1">
        <v>3.9628299999999999</v>
      </c>
      <c r="E87" s="1"/>
      <c r="J87" s="19"/>
      <c r="K87" s="19"/>
      <c r="L87" s="19"/>
      <c r="T87" s="19"/>
      <c r="U87" s="19"/>
    </row>
    <row r="88" spans="1:21" x14ac:dyDescent="0.25">
      <c r="A88" s="1">
        <v>239</v>
      </c>
      <c r="B88" s="1">
        <v>79</v>
      </c>
      <c r="C88" s="1">
        <v>81.5</v>
      </c>
      <c r="D88" s="1">
        <v>3.9629099999999999</v>
      </c>
      <c r="E88" s="1"/>
      <c r="J88" s="19"/>
      <c r="K88" s="19"/>
      <c r="L88" s="19"/>
      <c r="T88" s="19"/>
      <c r="U88" s="19"/>
    </row>
    <row r="89" spans="1:21" x14ac:dyDescent="0.25">
      <c r="A89" s="1">
        <v>196</v>
      </c>
      <c r="B89" s="1">
        <v>42</v>
      </c>
      <c r="C89" s="1">
        <v>81.5</v>
      </c>
      <c r="D89" s="1"/>
      <c r="E89" s="1">
        <v>3.9626700000000001</v>
      </c>
      <c r="J89" s="19"/>
      <c r="K89" s="19"/>
      <c r="L89" s="19"/>
      <c r="T89" s="19"/>
      <c r="U89" s="19"/>
    </row>
    <row r="90" spans="1:21" x14ac:dyDescent="0.25">
      <c r="A90" s="1">
        <v>234</v>
      </c>
      <c r="B90" s="1">
        <v>74</v>
      </c>
      <c r="C90" s="1">
        <v>81.5</v>
      </c>
      <c r="D90" s="1"/>
      <c r="E90" s="1">
        <v>3.9627300000000001</v>
      </c>
      <c r="J90" s="19"/>
      <c r="K90" s="19"/>
      <c r="L90" s="19"/>
      <c r="T90" s="19"/>
      <c r="U90" s="19"/>
    </row>
    <row r="91" spans="1:21" x14ac:dyDescent="0.25">
      <c r="A91" s="1">
        <v>242</v>
      </c>
      <c r="B91" s="1">
        <v>82</v>
      </c>
      <c r="C91" s="1">
        <v>81.5</v>
      </c>
      <c r="D91" s="1"/>
      <c r="E91" s="1">
        <v>3.9627400000000002</v>
      </c>
      <c r="J91" s="19"/>
      <c r="K91" s="19"/>
      <c r="L91" s="19"/>
      <c r="T91" s="19"/>
      <c r="U91" s="19"/>
    </row>
    <row r="92" spans="1:21" x14ac:dyDescent="0.25">
      <c r="A92" s="1">
        <v>194</v>
      </c>
      <c r="B92" s="1">
        <v>40</v>
      </c>
      <c r="C92" s="1">
        <v>91.5</v>
      </c>
      <c r="D92" s="1">
        <v>3.96312</v>
      </c>
      <c r="E92" s="1"/>
      <c r="J92" s="19"/>
      <c r="K92" s="19"/>
      <c r="L92" s="19"/>
      <c r="T92" s="19"/>
      <c r="U92" s="19"/>
    </row>
    <row r="93" spans="1:21" x14ac:dyDescent="0.25">
      <c r="A93" s="1">
        <v>202</v>
      </c>
      <c r="B93" s="1">
        <v>48</v>
      </c>
      <c r="C93" s="1">
        <v>91.5</v>
      </c>
      <c r="D93" s="1">
        <v>3.96312</v>
      </c>
      <c r="E93" s="1"/>
      <c r="J93" s="19"/>
      <c r="K93" s="19"/>
      <c r="L93" s="19"/>
      <c r="T93" s="19"/>
      <c r="U93" s="19"/>
    </row>
    <row r="94" spans="1:21" x14ac:dyDescent="0.25">
      <c r="A94" s="1">
        <v>240</v>
      </c>
      <c r="B94" s="1">
        <v>80</v>
      </c>
      <c r="C94" s="1">
        <v>91.5</v>
      </c>
      <c r="D94" s="1">
        <v>3.9631599999999998</v>
      </c>
      <c r="E94" s="1"/>
      <c r="J94" s="19"/>
      <c r="K94" s="19"/>
      <c r="L94" s="19"/>
      <c r="T94" s="19"/>
      <c r="U94" s="19"/>
    </row>
    <row r="95" spans="1:21" x14ac:dyDescent="0.25">
      <c r="A95" s="1">
        <v>195</v>
      </c>
      <c r="B95" s="1">
        <v>41</v>
      </c>
      <c r="C95" s="1">
        <v>91.5</v>
      </c>
      <c r="D95" s="1"/>
      <c r="E95" s="1">
        <v>3.9630000000000001</v>
      </c>
      <c r="J95" s="19"/>
      <c r="K95" s="19"/>
      <c r="L95" s="19"/>
      <c r="T95" s="19"/>
      <c r="U95" s="19"/>
    </row>
    <row r="96" spans="1:21" x14ac:dyDescent="0.25">
      <c r="A96" s="1">
        <v>233</v>
      </c>
      <c r="B96" s="1">
        <v>73</v>
      </c>
      <c r="C96" s="1">
        <v>91.5</v>
      </c>
      <c r="D96" s="1"/>
      <c r="E96" s="1">
        <v>3.9630800000000002</v>
      </c>
      <c r="J96" s="19"/>
      <c r="K96" s="19"/>
      <c r="L96" s="19"/>
      <c r="T96" s="19"/>
      <c r="U96" s="19"/>
    </row>
    <row r="97" spans="1:21" x14ac:dyDescent="0.25">
      <c r="A97" s="1">
        <v>241</v>
      </c>
      <c r="B97" s="1">
        <v>81</v>
      </c>
      <c r="C97" s="1">
        <v>91.5</v>
      </c>
      <c r="D97" s="1"/>
      <c r="E97" s="1">
        <v>3.9630399999999999</v>
      </c>
      <c r="J97" s="19"/>
      <c r="K97" s="19"/>
      <c r="L97" s="19"/>
      <c r="T97" s="19"/>
      <c r="U97" s="19"/>
    </row>
    <row r="98" spans="1:21" x14ac:dyDescent="0.25">
      <c r="A98" s="1">
        <v>212</v>
      </c>
      <c r="B98" s="1">
        <v>56</v>
      </c>
      <c r="C98" s="1">
        <v>106.5</v>
      </c>
      <c r="D98" s="1">
        <v>3.96347</v>
      </c>
      <c r="E98" s="1"/>
      <c r="J98" s="19"/>
      <c r="K98" s="19"/>
      <c r="L98" s="19"/>
      <c r="T98" s="19"/>
      <c r="U98" s="19"/>
    </row>
    <row r="99" spans="1:21" x14ac:dyDescent="0.25">
      <c r="A99" s="1">
        <v>222</v>
      </c>
      <c r="B99" s="1">
        <v>64</v>
      </c>
      <c r="C99" s="1">
        <v>106.5</v>
      </c>
      <c r="D99" s="1">
        <v>3.9634800000000001</v>
      </c>
      <c r="E99" s="1"/>
      <c r="J99" s="19"/>
      <c r="K99" s="19"/>
      <c r="L99" s="19"/>
      <c r="T99" s="19"/>
      <c r="U99" s="19"/>
    </row>
    <row r="100" spans="1:21" x14ac:dyDescent="0.25">
      <c r="A100" s="1">
        <v>232</v>
      </c>
      <c r="B100" s="1">
        <v>72</v>
      </c>
      <c r="C100" s="1">
        <v>106.5</v>
      </c>
      <c r="D100" s="1">
        <v>3.9634800000000001</v>
      </c>
      <c r="E100" s="1"/>
      <c r="J100" s="19"/>
      <c r="K100" s="19"/>
      <c r="L100" s="19"/>
      <c r="T100" s="19"/>
      <c r="U100" s="19"/>
    </row>
    <row r="101" spans="1:21" x14ac:dyDescent="0.25">
      <c r="A101" s="1">
        <v>203</v>
      </c>
      <c r="B101" s="1">
        <v>49</v>
      </c>
      <c r="C101" s="1">
        <v>106.5</v>
      </c>
      <c r="D101" s="1"/>
      <c r="E101" s="1">
        <v>3.9632900000000002</v>
      </c>
      <c r="J101" s="19"/>
      <c r="K101" s="19"/>
      <c r="L101" s="19"/>
      <c r="T101" s="19"/>
      <c r="U101" s="19"/>
    </row>
    <row r="102" spans="1:21" x14ac:dyDescent="0.25">
      <c r="A102" s="1">
        <v>213</v>
      </c>
      <c r="B102" s="1">
        <v>57</v>
      </c>
      <c r="C102" s="1">
        <v>106.5</v>
      </c>
      <c r="D102" s="1"/>
      <c r="E102" s="1">
        <v>3.9632900000000002</v>
      </c>
      <c r="J102" s="19"/>
      <c r="K102" s="19"/>
      <c r="L102" s="19"/>
      <c r="T102" s="19"/>
      <c r="U102" s="19"/>
    </row>
    <row r="103" spans="1:21" x14ac:dyDescent="0.25">
      <c r="A103" s="1">
        <v>223</v>
      </c>
      <c r="B103" s="1">
        <v>65</v>
      </c>
      <c r="C103" s="1">
        <v>106.5</v>
      </c>
      <c r="D103" s="1"/>
      <c r="E103" s="1">
        <v>3.9632700000000001</v>
      </c>
      <c r="J103" s="19"/>
      <c r="K103" s="19"/>
      <c r="L103" s="19"/>
      <c r="T103" s="19"/>
      <c r="U103" s="19"/>
    </row>
    <row r="104" spans="1:21" x14ac:dyDescent="0.25">
      <c r="A104" s="1">
        <v>211</v>
      </c>
      <c r="B104" s="1">
        <v>55</v>
      </c>
      <c r="C104" s="1">
        <v>108.5</v>
      </c>
      <c r="D104" s="1">
        <v>3.9634499999999999</v>
      </c>
      <c r="E104" s="1"/>
      <c r="J104" s="19"/>
      <c r="K104" s="19"/>
      <c r="L104" s="19"/>
      <c r="T104" s="19"/>
      <c r="U104" s="19"/>
    </row>
    <row r="105" spans="1:21" x14ac:dyDescent="0.25">
      <c r="A105" s="1">
        <v>221</v>
      </c>
      <c r="B105" s="1">
        <v>63</v>
      </c>
      <c r="C105" s="1">
        <v>108.5</v>
      </c>
      <c r="D105" s="1">
        <v>3.9634499999999999</v>
      </c>
      <c r="E105" s="1"/>
      <c r="J105" s="19"/>
      <c r="K105" s="19"/>
      <c r="L105" s="19"/>
      <c r="T105" s="19"/>
      <c r="U105" s="19"/>
    </row>
    <row r="106" spans="1:21" x14ac:dyDescent="0.25">
      <c r="A106" s="1">
        <v>231</v>
      </c>
      <c r="B106" s="1">
        <v>71</v>
      </c>
      <c r="C106" s="1">
        <v>108.5</v>
      </c>
      <c r="D106" s="1">
        <v>3.96347</v>
      </c>
      <c r="E106" s="1"/>
      <c r="J106" s="19"/>
      <c r="K106" s="19"/>
      <c r="L106" s="19"/>
      <c r="T106" s="19"/>
      <c r="U106" s="19"/>
    </row>
    <row r="107" spans="1:21" x14ac:dyDescent="0.25">
      <c r="A107" s="1">
        <v>204</v>
      </c>
      <c r="B107" s="1">
        <v>50</v>
      </c>
      <c r="C107" s="1">
        <v>108.5</v>
      </c>
      <c r="D107" s="1"/>
      <c r="E107" s="1">
        <v>3.9632999999999998</v>
      </c>
      <c r="J107" s="19"/>
      <c r="K107" s="19"/>
      <c r="L107" s="19"/>
      <c r="T107" s="19"/>
      <c r="U107" s="19"/>
    </row>
    <row r="108" spans="1:21" x14ac:dyDescent="0.25">
      <c r="A108" s="1">
        <v>214</v>
      </c>
      <c r="B108" s="1">
        <v>58</v>
      </c>
      <c r="C108" s="1">
        <v>108.5</v>
      </c>
      <c r="D108" s="1"/>
      <c r="E108" s="1">
        <v>3.9632999999999998</v>
      </c>
      <c r="J108" s="19"/>
      <c r="K108" s="19"/>
      <c r="L108" s="19"/>
      <c r="T108" s="19"/>
      <c r="U108" s="19"/>
    </row>
    <row r="109" spans="1:21" x14ac:dyDescent="0.25">
      <c r="A109" s="1">
        <v>224</v>
      </c>
      <c r="B109" s="1">
        <v>66</v>
      </c>
      <c r="C109" s="1">
        <v>108.5</v>
      </c>
      <c r="D109" s="1"/>
      <c r="E109" s="1">
        <v>3.9633099999999999</v>
      </c>
      <c r="J109" s="19"/>
      <c r="K109" s="19"/>
      <c r="L109" s="19"/>
      <c r="T109" s="19"/>
      <c r="U109" s="19"/>
    </row>
    <row r="110" spans="1:21" x14ac:dyDescent="0.25">
      <c r="A110" s="1">
        <v>210</v>
      </c>
      <c r="B110" s="1">
        <v>54</v>
      </c>
      <c r="C110" s="1">
        <v>110.5</v>
      </c>
      <c r="D110" s="1">
        <v>3.9635500000000001</v>
      </c>
      <c r="E110" s="1"/>
      <c r="J110" s="19"/>
      <c r="K110" s="19"/>
      <c r="L110" s="19"/>
      <c r="T110" s="19"/>
      <c r="U110" s="19"/>
    </row>
    <row r="111" spans="1:21" x14ac:dyDescent="0.25">
      <c r="A111" s="1">
        <v>220</v>
      </c>
      <c r="B111" s="1">
        <v>62</v>
      </c>
      <c r="C111" s="1">
        <v>110.5</v>
      </c>
      <c r="D111" s="1">
        <v>3.9635699999999998</v>
      </c>
      <c r="E111" s="1"/>
      <c r="J111" s="19"/>
      <c r="K111" s="19"/>
      <c r="L111" s="19"/>
      <c r="T111" s="19"/>
      <c r="U111" s="19"/>
    </row>
    <row r="112" spans="1:21" x14ac:dyDescent="0.25">
      <c r="A112" s="1">
        <v>230</v>
      </c>
      <c r="B112" s="1">
        <v>70</v>
      </c>
      <c r="C112" s="1">
        <v>110.5</v>
      </c>
      <c r="D112" s="1">
        <v>3.9635799999999999</v>
      </c>
      <c r="E112" s="1"/>
      <c r="J112" s="19"/>
      <c r="K112" s="19"/>
      <c r="L112" s="19"/>
      <c r="T112" s="19"/>
      <c r="U112" s="19"/>
    </row>
    <row r="113" spans="1:21" x14ac:dyDescent="0.25">
      <c r="A113" s="1">
        <v>205</v>
      </c>
      <c r="B113" s="1">
        <v>51</v>
      </c>
      <c r="C113" s="1">
        <v>110.5</v>
      </c>
      <c r="D113" s="1"/>
      <c r="E113" s="1">
        <v>3.9633500000000002</v>
      </c>
      <c r="J113" s="19"/>
      <c r="K113" s="19"/>
      <c r="L113" s="19"/>
      <c r="T113" s="19"/>
      <c r="U113" s="19"/>
    </row>
    <row r="114" spans="1:21" x14ac:dyDescent="0.25">
      <c r="A114" s="1">
        <v>215</v>
      </c>
      <c r="B114" s="1">
        <v>59</v>
      </c>
      <c r="C114" s="1">
        <v>110.5</v>
      </c>
      <c r="D114" s="1"/>
      <c r="E114" s="1">
        <v>3.9633500000000002</v>
      </c>
      <c r="J114" s="19"/>
      <c r="K114" s="19"/>
      <c r="L114" s="19"/>
      <c r="T114" s="19"/>
      <c r="U114" s="19"/>
    </row>
    <row r="115" spans="1:21" x14ac:dyDescent="0.25">
      <c r="A115" s="1">
        <v>225</v>
      </c>
      <c r="B115" s="1">
        <v>67</v>
      </c>
      <c r="C115" s="1">
        <v>110.5</v>
      </c>
      <c r="D115" s="1"/>
      <c r="E115" s="1">
        <v>3.9633699999999998</v>
      </c>
      <c r="J115" s="19"/>
      <c r="K115" s="19"/>
      <c r="L115" s="19"/>
      <c r="T115" s="19"/>
      <c r="U115" s="19"/>
    </row>
    <row r="116" spans="1:21" x14ac:dyDescent="0.25">
      <c r="A116" s="1">
        <v>209</v>
      </c>
      <c r="B116" s="1">
        <v>53</v>
      </c>
      <c r="C116" s="1">
        <v>112.5</v>
      </c>
      <c r="D116" s="1">
        <v>3.9636300000000002</v>
      </c>
      <c r="E116" s="1"/>
      <c r="J116" s="19"/>
      <c r="K116" s="19"/>
      <c r="L116" s="19"/>
      <c r="T116" s="19"/>
      <c r="U116" s="19"/>
    </row>
    <row r="117" spans="1:21" x14ac:dyDescent="0.25">
      <c r="A117" s="1">
        <v>219</v>
      </c>
      <c r="B117" s="1">
        <v>61</v>
      </c>
      <c r="C117" s="1">
        <v>112.5</v>
      </c>
      <c r="D117" s="1">
        <v>3.96367</v>
      </c>
      <c r="E117" s="1"/>
      <c r="J117" s="19"/>
      <c r="K117" s="19"/>
      <c r="L117" s="19"/>
      <c r="T117" s="19"/>
      <c r="U117" s="19"/>
    </row>
    <row r="118" spans="1:21" x14ac:dyDescent="0.25">
      <c r="A118" s="1">
        <v>229</v>
      </c>
      <c r="B118" s="1">
        <v>69</v>
      </c>
      <c r="C118" s="1">
        <v>112.5</v>
      </c>
      <c r="D118" s="1">
        <v>3.9637099999999998</v>
      </c>
      <c r="E118" s="1"/>
      <c r="J118" s="19"/>
      <c r="K118" s="19"/>
      <c r="L118" s="19"/>
      <c r="T118" s="19"/>
      <c r="U118" s="19"/>
    </row>
    <row r="119" spans="1:21" x14ac:dyDescent="0.25">
      <c r="A119" s="1">
        <v>206</v>
      </c>
      <c r="B119" s="1">
        <v>52</v>
      </c>
      <c r="C119" s="1">
        <v>112.5</v>
      </c>
      <c r="D119" s="1"/>
      <c r="E119" s="1">
        <v>3.9633500000000002</v>
      </c>
      <c r="J119" s="19"/>
      <c r="K119" s="19"/>
      <c r="L119" s="19"/>
      <c r="T119" s="19"/>
      <c r="U119" s="19"/>
    </row>
    <row r="120" spans="1:21" x14ac:dyDescent="0.25">
      <c r="A120" s="1">
        <v>216</v>
      </c>
      <c r="B120" s="1">
        <v>60</v>
      </c>
      <c r="C120" s="1">
        <v>112.5</v>
      </c>
      <c r="D120" s="1"/>
      <c r="E120" s="1">
        <v>3.9633400000000001</v>
      </c>
      <c r="J120" s="19"/>
      <c r="K120" s="19"/>
      <c r="L120" s="19"/>
      <c r="T120" s="19"/>
      <c r="U120" s="19"/>
    </row>
    <row r="121" spans="1:21" x14ac:dyDescent="0.25">
      <c r="A121" s="1">
        <v>226</v>
      </c>
      <c r="B121" s="1">
        <v>68</v>
      </c>
      <c r="C121" s="1">
        <v>112.5</v>
      </c>
      <c r="D121" s="1"/>
      <c r="E121" s="1">
        <v>3.96333</v>
      </c>
      <c r="J121" s="19"/>
      <c r="K121" s="19"/>
      <c r="L121" s="19"/>
      <c r="T121" s="19"/>
      <c r="U121" s="19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21"/>
  <sheetViews>
    <sheetView topLeftCell="V1" workbookViewId="0">
      <selection activeCell="Z3" sqref="Z3"/>
    </sheetView>
  </sheetViews>
  <sheetFormatPr defaultRowHeight="15" x14ac:dyDescent="0.25"/>
  <cols>
    <col min="4" max="4" width="11.7109375" bestFit="1" customWidth="1"/>
    <col min="5" max="5" width="12.85546875" bestFit="1" customWidth="1"/>
    <col min="6" max="6" width="13.7109375" bestFit="1" customWidth="1"/>
    <col min="7" max="7" width="12.7109375" bestFit="1" customWidth="1"/>
    <col min="8" max="12" width="11.140625" customWidth="1"/>
    <col min="13" max="14" width="16.5703125" customWidth="1"/>
    <col min="15" max="15" width="19.5703125" customWidth="1"/>
    <col min="16" max="47" width="16.5703125" customWidth="1"/>
  </cols>
  <sheetData>
    <row r="1" spans="1:55" ht="60" customHeight="1" thickTop="1" thickBot="1" x14ac:dyDescent="0.3">
      <c r="A1" t="s">
        <v>0</v>
      </c>
      <c r="B1" t="s">
        <v>5</v>
      </c>
      <c r="C1" t="s">
        <v>1</v>
      </c>
      <c r="D1" t="s">
        <v>3</v>
      </c>
      <c r="E1" t="s">
        <v>4</v>
      </c>
      <c r="F1" s="50" t="s">
        <v>6</v>
      </c>
      <c r="G1" s="51" t="s">
        <v>7</v>
      </c>
      <c r="H1" s="52" t="s">
        <v>22</v>
      </c>
      <c r="I1" s="52" t="s">
        <v>74</v>
      </c>
      <c r="J1" s="52" t="s">
        <v>75</v>
      </c>
      <c r="K1" s="52"/>
      <c r="L1" s="52" t="s">
        <v>76</v>
      </c>
      <c r="M1" s="53" t="s">
        <v>41</v>
      </c>
      <c r="N1" s="50" t="s">
        <v>10</v>
      </c>
      <c r="O1" s="51"/>
      <c r="P1" s="51" t="s">
        <v>70</v>
      </c>
      <c r="Q1" s="51"/>
      <c r="R1" s="51"/>
      <c r="S1" s="51" t="s">
        <v>72</v>
      </c>
      <c r="T1" s="51"/>
      <c r="U1" s="51"/>
      <c r="V1" s="51" t="s">
        <v>42</v>
      </c>
      <c r="W1" s="51"/>
      <c r="X1" s="51"/>
      <c r="Y1" s="51" t="s">
        <v>78</v>
      </c>
      <c r="Z1" s="51" t="s">
        <v>77</v>
      </c>
      <c r="AA1" s="51" t="s">
        <v>25</v>
      </c>
      <c r="AB1" s="51" t="s">
        <v>30</v>
      </c>
      <c r="AC1" s="51" t="s">
        <v>31</v>
      </c>
      <c r="AD1" s="51" t="s">
        <v>32</v>
      </c>
      <c r="AE1" s="51" t="s">
        <v>33</v>
      </c>
      <c r="AF1" s="50" t="s">
        <v>11</v>
      </c>
      <c r="AG1" s="51"/>
      <c r="AH1" s="51" t="s">
        <v>71</v>
      </c>
      <c r="AI1" s="51"/>
      <c r="AJ1" s="51"/>
      <c r="AK1" s="51" t="s">
        <v>73</v>
      </c>
      <c r="AL1" s="51"/>
      <c r="AM1" s="51"/>
      <c r="AN1" s="51" t="s">
        <v>43</v>
      </c>
      <c r="AO1" s="51"/>
      <c r="AP1" s="51"/>
      <c r="AQ1" s="51" t="s">
        <v>77</v>
      </c>
      <c r="AR1" s="51" t="s">
        <v>78</v>
      </c>
      <c r="AS1" s="51" t="s">
        <v>34</v>
      </c>
      <c r="AT1" s="51" t="s">
        <v>35</v>
      </c>
      <c r="AU1" s="51" t="s">
        <v>31</v>
      </c>
      <c r="AV1" s="51" t="s">
        <v>32</v>
      </c>
      <c r="AW1" s="53" t="s">
        <v>33</v>
      </c>
    </row>
    <row r="2" spans="1:55" ht="15.75" thickTop="1" x14ac:dyDescent="0.25">
      <c r="A2" s="1">
        <v>155</v>
      </c>
      <c r="B2" s="1">
        <v>5</v>
      </c>
      <c r="C2" s="1">
        <v>2</v>
      </c>
      <c r="D2" s="1">
        <v>3.9620899999999999</v>
      </c>
      <c r="E2" s="1"/>
      <c r="F2" s="6">
        <f>C2</f>
        <v>2</v>
      </c>
      <c r="G2" s="14">
        <f t="shared" ref="G2:G12" si="0">IF(F2&lt;$AX$4,$AY$3+F2/$AX$4*($AY$4-$AY$3),$AY$4-($AY$5-$AY$4)+F2/$AX$5*2*($AY$5-$AY$4))</f>
        <v>790.69868995633192</v>
      </c>
      <c r="H2" s="46">
        <v>3</v>
      </c>
      <c r="I2" s="46">
        <f t="shared" ref="I2:I17" si="1">(N2+AF2)/2</f>
        <v>3.9619400000000002</v>
      </c>
      <c r="J2" s="19">
        <f t="shared" ref="J2:K17" si="2">(S2+AK2)/2</f>
        <v>0.40036069630234461</v>
      </c>
      <c r="K2" s="19">
        <f t="shared" si="2"/>
        <v>0.39972127905653249</v>
      </c>
      <c r="L2" s="19">
        <f>J2*$H2</f>
        <v>1.2010820889070337</v>
      </c>
      <c r="M2" s="48">
        <v>0.36624919293087499</v>
      </c>
      <c r="N2" s="18">
        <f>AVERAGE(D2:D7)</f>
        <v>3.9621366666666664</v>
      </c>
      <c r="O2" s="19">
        <f>_xlfn.STDEV.S(D2:D7)/SQRT(6)</f>
        <v>1.4529663145139073E-5</v>
      </c>
      <c r="P2" s="19">
        <f>(N2-$AY$8-$AY$9*($G2+273.15))/$AY$10</f>
        <v>0.40289082195095105</v>
      </c>
      <c r="Q2" s="19">
        <f>(N2+2.57*O2-$AY$8-$AY$9*($G2+273.15))/$AY$10</f>
        <v>0.4033712186354087</v>
      </c>
      <c r="R2" s="19">
        <f>(N2-2*O2-$AY$8-$AY$9*($G2+273.15))/$AY$10</f>
        <v>0.40251697239106221</v>
      </c>
      <c r="S2" s="19">
        <f t="shared" ref="S2:U17" si="3">(P2-AVERAGE(P2,AH2))*3.7*2.2/1.4+AVERAGE(P2,AH2)</f>
        <v>0.41507156971638492</v>
      </c>
      <c r="T2" s="19">
        <f t="shared" si="3"/>
        <v>0.42094307060799768</v>
      </c>
      <c r="U2" s="19">
        <f t="shared" si="3"/>
        <v>0.41050230832213758</v>
      </c>
      <c r="V2" s="19">
        <f>$M2-S2</f>
        <v>-4.8822376785509936E-2</v>
      </c>
      <c r="W2" s="19">
        <f>$M2-T2</f>
        <v>-5.4693877677122693E-2</v>
      </c>
      <c r="X2" s="19">
        <f>$M2-U2</f>
        <v>-4.4253115391262587E-2</v>
      </c>
      <c r="Y2" s="19">
        <f>V2-W2</f>
        <v>5.8715008916127576E-3</v>
      </c>
      <c r="Z2" s="19">
        <f>X2-V2</f>
        <v>4.5692613942473481E-3</v>
      </c>
      <c r="AA2" s="19">
        <f t="shared" ref="AA2:AA17" si="4">S2*$H2</f>
        <v>1.2452147091491548</v>
      </c>
      <c r="AB2" s="28">
        <v>8.8125538472674991E-22</v>
      </c>
      <c r="AC2" s="28">
        <f t="shared" ref="AC2:AC17" si="5">AB2*$H2</f>
        <v>2.6437661541802496E-21</v>
      </c>
      <c r="AD2" s="32">
        <f t="shared" ref="AD2:AD17" si="6">LOG(AB2)</f>
        <v>-21.054898216326819</v>
      </c>
      <c r="AE2" s="34">
        <f>AD2*$H2</f>
        <v>-63.164694648980458</v>
      </c>
      <c r="AF2" s="18">
        <f>AVERAGE(E8:E13)</f>
        <v>3.9617433333333341</v>
      </c>
      <c r="AG2" s="19">
        <f>_xlfn.STDEV.S(E8:E13)/SQRT(6)</f>
        <v>5.3208186504642103E-5</v>
      </c>
      <c r="AH2" s="19">
        <f t="shared" ref="AH2:AH17" si="7">(AF2-$AY$8-$AY$9*($G2+273.15))/$AY$10</f>
        <v>0.39783057065373817</v>
      </c>
      <c r="AI2" s="19">
        <f>(AF2-2.57*AG2-$AY$8-$AY$9*($G2+273.15))/$AY$10</f>
        <v>0.39607133947765655</v>
      </c>
      <c r="AJ2" s="19">
        <f>(AF2+2*AG2-$AY$8-$AY$9*($G2+273.15))/$AY$10</f>
        <v>0.39919962215263333</v>
      </c>
      <c r="AK2" s="19">
        <f>(AH2-AVERAGE(P2,AH2))*3.7*2.2/1.4+AVERAGE(P2,AH2)</f>
        <v>0.38564982288830429</v>
      </c>
      <c r="AL2" s="19">
        <f>(AI2-AVERAGE(Q2,AI2))*3.7*2.2/1.4+AVERAGE(Q2,AI2)</f>
        <v>0.37849948750506729</v>
      </c>
      <c r="AM2" s="19">
        <f>(AJ2-AVERAGE(R2,AJ2))*3.7*2.2/1.4+AVERAGE(R2,AJ2)</f>
        <v>0.39121428622155824</v>
      </c>
      <c r="AN2" s="19">
        <f>$M2-AK2</f>
        <v>-1.9400629957429305E-2</v>
      </c>
      <c r="AO2" s="19">
        <f>$M2-AL2</f>
        <v>-1.22502945741923E-2</v>
      </c>
      <c r="AP2" s="19">
        <f>$M2-AM2</f>
        <v>-2.4965093290683249E-2</v>
      </c>
      <c r="AQ2" s="19">
        <f t="shared" ref="AQ2:AQ17" si="8">-$AN2+AO2</f>
        <v>7.1503353832370053E-3</v>
      </c>
      <c r="AR2" s="19">
        <f>$AN2-AP2</f>
        <v>5.5644633332539439E-3</v>
      </c>
      <c r="AS2" s="19">
        <f t="shared" ref="AS2:AS17" si="9">AK2*$H2</f>
        <v>1.1569494686649129</v>
      </c>
      <c r="AT2" s="28">
        <v>1.4321198610826686E-21</v>
      </c>
      <c r="AU2" s="28">
        <f>AT2*$H2</f>
        <v>4.2963595832480057E-21</v>
      </c>
      <c r="AV2" s="32">
        <f>LOG(AT2)</f>
        <v>-20.844020632287684</v>
      </c>
      <c r="AW2" s="34">
        <f>AV2*$H2</f>
        <v>-62.532061896863055</v>
      </c>
      <c r="AX2" t="s">
        <v>2</v>
      </c>
      <c r="AZ2" s="48"/>
      <c r="BA2" t="s">
        <v>79</v>
      </c>
    </row>
    <row r="3" spans="1:55" x14ac:dyDescent="0.25">
      <c r="A3" s="1">
        <v>165</v>
      </c>
      <c r="B3" s="1">
        <v>13</v>
      </c>
      <c r="C3" s="1">
        <v>2</v>
      </c>
      <c r="D3" s="1">
        <v>3.9621</v>
      </c>
      <c r="E3" s="1"/>
      <c r="F3" s="6">
        <f>C14</f>
        <v>4</v>
      </c>
      <c r="G3" s="14">
        <f t="shared" si="0"/>
        <v>791.39737991266372</v>
      </c>
      <c r="H3" s="46">
        <f>AVERAGE(F3:F4)-AVERAGE(F2:F3)</f>
        <v>2</v>
      </c>
      <c r="I3" s="46">
        <f t="shared" si="1"/>
        <v>3.9619249999999999</v>
      </c>
      <c r="J3" s="19">
        <f t="shared" si="2"/>
        <v>0.39978057824729091</v>
      </c>
      <c r="K3" s="19">
        <f t="shared" si="2"/>
        <v>0.39975333193746149</v>
      </c>
      <c r="L3" s="19">
        <f t="shared" ref="L3:L17" si="10">J3*$H3</f>
        <v>0.79956115649458182</v>
      </c>
      <c r="M3" s="48">
        <v>0.36749636875448299</v>
      </c>
      <c r="N3" s="18">
        <f>AVERAGE(D14:D19)</f>
        <v>3.9621133333333334</v>
      </c>
      <c r="O3" s="19">
        <f>_xlfn.STDEV.S(D14:D19)/SQRT(6)</f>
        <v>1.3333333333368873E-5</v>
      </c>
      <c r="P3" s="19">
        <f t="shared" ref="P3:P17" si="11">(N3-$AY$8-$AY$9*($G3+273.15))/$AY$10</f>
        <v>0.40220349518197823</v>
      </c>
      <c r="Q3" s="19">
        <f t="shared" ref="Q3:Q17" si="12">(N3+2.57*O3-$AY$8-$AY$9*($G3+273.15))/$AY$10</f>
        <v>0.40264433741363703</v>
      </c>
      <c r="R3" s="19">
        <f t="shared" ref="R3:R17" si="13">(N3-2*O3-$AY$8-$AY$9*($G3+273.15))/$AY$10</f>
        <v>0.40186042729741833</v>
      </c>
      <c r="S3" s="19">
        <f t="shared" si="3"/>
        <v>0.41386810956754355</v>
      </c>
      <c r="T3" s="19">
        <f t="shared" si="3"/>
        <v>0.41656246377751155</v>
      </c>
      <c r="U3" s="19">
        <f t="shared" si="3"/>
        <v>0.41177133586329195</v>
      </c>
      <c r="V3" s="19">
        <f t="shared" ref="V3:X17" si="14">$M3-S3</f>
        <v>-4.6371740813060558E-2</v>
      </c>
      <c r="W3" s="19">
        <f t="shared" si="14"/>
        <v>-4.9066095023028555E-2</v>
      </c>
      <c r="X3" s="19">
        <f t="shared" si="14"/>
        <v>-4.427496710880896E-2</v>
      </c>
      <c r="Y3" s="19">
        <f t="shared" ref="Y3:Y17" si="15">V3-W3</f>
        <v>2.6943542099679973E-3</v>
      </c>
      <c r="Z3" s="19">
        <f t="shared" ref="Z3:Z17" si="16">X3-V3</f>
        <v>2.0967737042515977E-3</v>
      </c>
      <c r="AA3" s="19">
        <f t="shared" si="4"/>
        <v>0.8277362191350871</v>
      </c>
      <c r="AB3" s="28">
        <v>9.4155832463872511E-22</v>
      </c>
      <c r="AC3" s="28">
        <f t="shared" si="5"/>
        <v>1.8831166492774502E-21</v>
      </c>
      <c r="AD3" s="32">
        <f t="shared" si="6"/>
        <v>-21.026152772530793</v>
      </c>
      <c r="AE3" s="32">
        <f t="shared" ref="AE3:AE17" si="17">AD3*$H3</f>
        <v>-42.052305545061586</v>
      </c>
      <c r="AF3" s="18">
        <f>AVERAGE(E20:E25)</f>
        <v>3.9617366666666669</v>
      </c>
      <c r="AG3" s="19">
        <f>_xlfn.STDEV.S(E20:E25)/SQRT(6)</f>
        <v>1.4981470036185215E-5</v>
      </c>
      <c r="AH3" s="19">
        <f t="shared" si="7"/>
        <v>0.39735766131260386</v>
      </c>
      <c r="AI3" s="19">
        <f t="shared" ref="AI3:AI17" si="18">(AF3-2.57*AG3-$AY$8-$AY$9*($G3+273.15))/$AY$10</f>
        <v>0.39686232646128566</v>
      </c>
      <c r="AJ3" s="19">
        <f t="shared" ref="AJ3:AJ17" si="19">(AF3+2*AG3-$AY$8-$AY$9*($G3+273.15))/$AY$10</f>
        <v>0.39774313590506727</v>
      </c>
      <c r="AK3" s="19">
        <f t="shared" ref="AK3:AM17" si="20">(AH3-AVERAGE(P3,AH3))*3.7*2.2/1.4+AVERAGE(P3,AH3)</f>
        <v>0.38569304692703826</v>
      </c>
      <c r="AL3" s="19">
        <f t="shared" si="20"/>
        <v>0.38294420009741142</v>
      </c>
      <c r="AM3" s="19">
        <f t="shared" si="20"/>
        <v>0.38783222733919365</v>
      </c>
      <c r="AN3" s="19">
        <f t="shared" ref="AN3:AP17" si="21">$M3-AK3</f>
        <v>-1.819667817255527E-2</v>
      </c>
      <c r="AO3" s="19">
        <f t="shared" si="21"/>
        <v>-1.5447831342928431E-2</v>
      </c>
      <c r="AP3" s="19">
        <f t="shared" si="21"/>
        <v>-2.0335858584710653E-2</v>
      </c>
      <c r="AQ3" s="19">
        <f t="shared" si="8"/>
        <v>2.7488468296268387E-3</v>
      </c>
      <c r="AR3" s="19">
        <f t="shared" ref="AR3:AR17" si="22">$AN3-AP3</f>
        <v>2.1391804121553837E-3</v>
      </c>
      <c r="AS3" s="19">
        <f t="shared" si="9"/>
        <v>0.77138609385407653</v>
      </c>
      <c r="AT3" s="28">
        <v>1.5011113613385126E-21</v>
      </c>
      <c r="AU3" s="28">
        <f t="shared" ref="AU3:AU17" si="23">AT3*$H3</f>
        <v>3.0022227226770252E-21</v>
      </c>
      <c r="AV3" s="32">
        <f t="shared" ref="AV3:AV17" si="24">LOG(AT3)</f>
        <v>-20.823587088022673</v>
      </c>
      <c r="AW3" s="34">
        <f t="shared" ref="AW3:AW17" si="25">AV3*$H3</f>
        <v>-41.647174176045347</v>
      </c>
      <c r="AX3" s="4">
        <v>0</v>
      </c>
      <c r="AY3" s="5">
        <v>790</v>
      </c>
      <c r="AZ3" s="48"/>
      <c r="BA3" t="s">
        <v>80</v>
      </c>
      <c r="BB3">
        <v>790</v>
      </c>
    </row>
    <row r="4" spans="1:55" x14ac:dyDescent="0.25">
      <c r="A4" s="1">
        <v>175</v>
      </c>
      <c r="B4" s="1">
        <v>21</v>
      </c>
      <c r="C4" s="1">
        <v>2</v>
      </c>
      <c r="D4" s="1">
        <v>3.9621300000000002</v>
      </c>
      <c r="E4" s="1"/>
      <c r="F4" s="6">
        <f>C26</f>
        <v>6</v>
      </c>
      <c r="G4" s="14">
        <f t="shared" si="0"/>
        <v>792.09606986899564</v>
      </c>
      <c r="H4" s="46">
        <f t="shared" ref="H4:H16" si="26">AVERAGE(F4:F5)-AVERAGE(F3:F4)</f>
        <v>2</v>
      </c>
      <c r="I4" s="46">
        <f t="shared" si="1"/>
        <v>3.9618408333333335</v>
      </c>
      <c r="J4" s="19">
        <f>(S4+AK4)/2</f>
        <v>0.39831062786666432</v>
      </c>
      <c r="K4" s="19">
        <f t="shared" si="2"/>
        <v>0.39838823496190756</v>
      </c>
      <c r="L4" s="19">
        <f t="shared" si="10"/>
        <v>0.79662125573332865</v>
      </c>
      <c r="M4" s="48">
        <v>0.36874637856124798</v>
      </c>
      <c r="N4" s="18">
        <f>AVERAGE(D26:D31)</f>
        <v>3.9620116666666667</v>
      </c>
      <c r="O4" s="19">
        <f>_xlfn.STDEV.S(D26:D31)/SQRT(6)</f>
        <v>1.4003967691745801E-5</v>
      </c>
      <c r="P4" s="19">
        <f t="shared" si="11"/>
        <v>0.4005084065021135</v>
      </c>
      <c r="Q4" s="19">
        <f t="shared" si="12"/>
        <v>0.40097142202981173</v>
      </c>
      <c r="R4" s="19">
        <f t="shared" si="13"/>
        <v>0.40014808313425837</v>
      </c>
      <c r="S4" s="19">
        <f t="shared" si="3"/>
        <v>0.41108914078991804</v>
      </c>
      <c r="T4" s="19">
        <f t="shared" si="3"/>
        <v>0.4134076226281504</v>
      </c>
      <c r="U4" s="19">
        <f t="shared" si="3"/>
        <v>0.40928487476796077</v>
      </c>
      <c r="V4" s="19">
        <f t="shared" si="14"/>
        <v>-4.2342762228670061E-2</v>
      </c>
      <c r="W4" s="19">
        <f t="shared" si="14"/>
        <v>-4.4661244066902417E-2</v>
      </c>
      <c r="X4" s="19">
        <f t="shared" si="14"/>
        <v>-4.0538496206712793E-2</v>
      </c>
      <c r="Y4" s="19">
        <f t="shared" si="15"/>
        <v>2.3184818382323558E-3</v>
      </c>
      <c r="Z4" s="19">
        <f t="shared" si="16"/>
        <v>1.8042660219572682E-3</v>
      </c>
      <c r="AA4" s="19">
        <f t="shared" si="4"/>
        <v>0.82217828157983608</v>
      </c>
      <c r="AB4" s="28">
        <v>1.0399707050665018E-21</v>
      </c>
      <c r="AC4" s="28">
        <f t="shared" si="5"/>
        <v>2.0799414101330035E-21</v>
      </c>
      <c r="AD4" s="32">
        <f t="shared" si="6"/>
        <v>-20.982978894169641</v>
      </c>
      <c r="AE4" s="32">
        <f t="shared" si="17"/>
        <v>-41.965957788339281</v>
      </c>
      <c r="AF4" s="18">
        <f>AVERAGE(E32:E37)</f>
        <v>3.9616699999999998</v>
      </c>
      <c r="AG4" s="19">
        <f>_xlfn.STDEV.S(E32:E37)/SQRT(6)</f>
        <v>9.3094933624782109E-6</v>
      </c>
      <c r="AH4" s="19">
        <f t="shared" si="7"/>
        <v>0.39611284923121542</v>
      </c>
      <c r="AI4" s="19">
        <f t="shared" si="18"/>
        <v>0.39580504789400339</v>
      </c>
      <c r="AJ4" s="19">
        <f t="shared" si="19"/>
        <v>0.3963523833457766</v>
      </c>
      <c r="AK4" s="19">
        <f t="shared" si="20"/>
        <v>0.38553211494341061</v>
      </c>
      <c r="AL4" s="19">
        <f t="shared" si="20"/>
        <v>0.38336884729566473</v>
      </c>
      <c r="AM4" s="19">
        <f t="shared" si="20"/>
        <v>0.38721559171207393</v>
      </c>
      <c r="AN4" s="19">
        <f t="shared" si="21"/>
        <v>-1.678573638216263E-2</v>
      </c>
      <c r="AO4" s="19">
        <f t="shared" si="21"/>
        <v>-1.4622468734416749E-2</v>
      </c>
      <c r="AP4" s="19">
        <f t="shared" si="21"/>
        <v>-1.8469213150825947E-2</v>
      </c>
      <c r="AQ4" s="19">
        <f t="shared" si="8"/>
        <v>2.1632676477458812E-3</v>
      </c>
      <c r="AR4" s="19">
        <f t="shared" si="22"/>
        <v>1.6834767686633167E-3</v>
      </c>
      <c r="AS4" s="19">
        <f t="shared" si="9"/>
        <v>0.77106422988682122</v>
      </c>
      <c r="AT4" s="28">
        <v>1.5929987261760369E-21</v>
      </c>
      <c r="AU4" s="28">
        <f t="shared" si="23"/>
        <v>3.1859974523520738E-21</v>
      </c>
      <c r="AV4" s="32">
        <f t="shared" si="24"/>
        <v>-20.79778457147755</v>
      </c>
      <c r="AW4" s="34">
        <f t="shared" si="25"/>
        <v>-41.5955691429551</v>
      </c>
      <c r="AX4" s="4">
        <f>114.5/2</f>
        <v>57.25</v>
      </c>
      <c r="AY4" s="5">
        <v>810</v>
      </c>
      <c r="AZ4" s="48"/>
      <c r="BA4" t="s">
        <v>82</v>
      </c>
      <c r="BB4">
        <f>(AY5-BB3-BB5*AX5^2)/AX5</f>
        <v>0.26200873362445415</v>
      </c>
      <c r="BC4">
        <f>(AY4-BB3-BB5*AX4^2)/AX4</f>
        <v>0.34934497816593885</v>
      </c>
    </row>
    <row r="5" spans="1:55" x14ac:dyDescent="0.25">
      <c r="A5" s="1">
        <v>263</v>
      </c>
      <c r="B5" s="1">
        <v>101</v>
      </c>
      <c r="C5" s="1">
        <v>2</v>
      </c>
      <c r="D5" s="1">
        <v>3.9621599999999999</v>
      </c>
      <c r="E5" s="1"/>
      <c r="F5" s="6">
        <f>C38</f>
        <v>8</v>
      </c>
      <c r="G5" s="14">
        <f t="shared" si="0"/>
        <v>792.79475982532756</v>
      </c>
      <c r="H5" s="46">
        <f t="shared" si="26"/>
        <v>7.75</v>
      </c>
      <c r="I5" s="46">
        <f t="shared" si="1"/>
        <v>3.961840833333333</v>
      </c>
      <c r="J5" s="19">
        <f t="shared" si="2"/>
        <v>0.397923485496673</v>
      </c>
      <c r="K5" s="19">
        <f t="shared" si="2"/>
        <v>0.39801715016990319</v>
      </c>
      <c r="L5" s="19">
        <f t="shared" si="10"/>
        <v>3.0839070125992158</v>
      </c>
      <c r="M5" s="48">
        <v>0.36998124722025699</v>
      </c>
      <c r="N5" s="18">
        <f>AVERAGE(D38:D43)</f>
        <v>3.9620116666666667</v>
      </c>
      <c r="O5" s="19">
        <f>_xlfn.STDEV.S(D38:D43)/SQRT(6)</f>
        <v>1.013793755046854E-5</v>
      </c>
      <c r="P5" s="19">
        <f>(N5-$AY$8-$AY$9*($G5+273.15))/$AY$10</f>
        <v>0.4001212641321249</v>
      </c>
      <c r="Q5" s="19">
        <f t="shared" si="12"/>
        <v>0.40045645645818367</v>
      </c>
      <c r="R5" s="19">
        <f t="shared" si="13"/>
        <v>0.39986041407293132</v>
      </c>
      <c r="S5" s="19">
        <f t="shared" si="3"/>
        <v>0.41070199841994331</v>
      </c>
      <c r="T5" s="19">
        <f t="shared" si="3"/>
        <v>0.41219997387462054</v>
      </c>
      <c r="U5" s="19">
        <f t="shared" si="3"/>
        <v>0.40953625876648819</v>
      </c>
      <c r="V5" s="19">
        <f t="shared" si="14"/>
        <v>-4.0720751199686323E-2</v>
      </c>
      <c r="W5" s="19">
        <f t="shared" si="14"/>
        <v>-4.2218726654363548E-2</v>
      </c>
      <c r="X5" s="19">
        <f t="shared" si="14"/>
        <v>-3.95550115462312E-2</v>
      </c>
      <c r="Y5" s="19">
        <f t="shared" si="15"/>
        <v>1.497975454677225E-3</v>
      </c>
      <c r="Z5" s="19">
        <f t="shared" si="16"/>
        <v>1.1657396534551223E-3</v>
      </c>
      <c r="AA5" s="19">
        <f t="shared" si="4"/>
        <v>3.1829404877545606</v>
      </c>
      <c r="AB5" s="28">
        <v>1.0951018505648479E-21</v>
      </c>
      <c r="AC5" s="28">
        <f t="shared" si="5"/>
        <v>8.4870393418775717E-21</v>
      </c>
      <c r="AD5" s="32">
        <f t="shared" si="6"/>
        <v>-20.960545487142344</v>
      </c>
      <c r="AE5" s="32">
        <f t="shared" si="17"/>
        <v>-162.44422752535317</v>
      </c>
      <c r="AF5" s="18">
        <f>AVERAGE(E44:E49)</f>
        <v>3.9616699999999994</v>
      </c>
      <c r="AG5" s="19">
        <f>_xlfn.STDEV.S(E44:E49)/SQRT(6)</f>
        <v>4.4721359549626772E-6</v>
      </c>
      <c r="AH5" s="19">
        <f t="shared" si="7"/>
        <v>0.3957257068612211</v>
      </c>
      <c r="AI5" s="19">
        <f t="shared" si="18"/>
        <v>0.39557784388162243</v>
      </c>
      <c r="AJ5" s="19">
        <f t="shared" si="19"/>
        <v>0.39584077532783352</v>
      </c>
      <c r="AK5" s="19">
        <f t="shared" si="20"/>
        <v>0.38514497257340269</v>
      </c>
      <c r="AL5" s="19">
        <f t="shared" si="20"/>
        <v>0.38383432646518584</v>
      </c>
      <c r="AM5" s="19">
        <f t="shared" si="20"/>
        <v>0.38616493063427665</v>
      </c>
      <c r="AN5" s="19">
        <f t="shared" si="21"/>
        <v>-1.5163725353145696E-2</v>
      </c>
      <c r="AO5" s="19">
        <f t="shared" si="21"/>
        <v>-1.3853079244928845E-2</v>
      </c>
      <c r="AP5" s="19">
        <f t="shared" si="21"/>
        <v>-1.6183683414019656E-2</v>
      </c>
      <c r="AQ5" s="19">
        <f t="shared" si="8"/>
        <v>1.3106461082168508E-3</v>
      </c>
      <c r="AR5" s="19">
        <f t="shared" si="22"/>
        <v>1.01995806087396E-3</v>
      </c>
      <c r="AS5" s="19">
        <f t="shared" si="9"/>
        <v>2.9848735374438706</v>
      </c>
      <c r="AT5" s="28">
        <v>1.6789561761307475E-21</v>
      </c>
      <c r="AU5" s="28">
        <f t="shared" si="23"/>
        <v>1.3011910365013294E-20</v>
      </c>
      <c r="AV5" s="32">
        <f t="shared" si="24"/>
        <v>-20.77496063960524</v>
      </c>
      <c r="AW5" s="34">
        <f t="shared" si="25"/>
        <v>-161.0059449569406</v>
      </c>
      <c r="AX5" s="4">
        <v>114.5</v>
      </c>
      <c r="AY5" s="5">
        <v>820</v>
      </c>
      <c r="AZ5" s="48"/>
      <c r="BA5" t="s">
        <v>81</v>
      </c>
    </row>
    <row r="6" spans="1:55" x14ac:dyDescent="0.25">
      <c r="A6" s="1">
        <v>273</v>
      </c>
      <c r="B6" s="1">
        <v>109</v>
      </c>
      <c r="C6" s="1">
        <v>2</v>
      </c>
      <c r="D6" s="1">
        <v>3.96217</v>
      </c>
      <c r="E6" s="1"/>
      <c r="F6" s="6">
        <f>C50</f>
        <v>21.5</v>
      </c>
      <c r="G6" s="14">
        <f t="shared" si="0"/>
        <v>797.51091703056773</v>
      </c>
      <c r="H6" s="46">
        <f t="shared" si="26"/>
        <v>11.75</v>
      </c>
      <c r="I6" s="46">
        <f t="shared" si="1"/>
        <v>3.9617783333333332</v>
      </c>
      <c r="J6" s="19">
        <f t="shared" si="2"/>
        <v>0.39450620914482259</v>
      </c>
      <c r="K6" s="19">
        <f t="shared" si="2"/>
        <v>0.39449240573256195</v>
      </c>
      <c r="L6" s="19">
        <f t="shared" si="10"/>
        <v>4.6354479574516656</v>
      </c>
      <c r="M6" s="48">
        <v>0.37849624873655502</v>
      </c>
      <c r="N6" s="18">
        <f>AVERAGE(D50:D55)</f>
        <v>3.9618766666666669</v>
      </c>
      <c r="O6" s="19">
        <f>_xlfn.STDEV.S(D50:D55)/SQRT(6)</f>
        <v>6.2360956445651846E-6</v>
      </c>
      <c r="P6" s="19">
        <f t="shared" si="11"/>
        <v>0.39577127196913153</v>
      </c>
      <c r="Q6" s="19">
        <f t="shared" si="12"/>
        <v>0.39597745704318887</v>
      </c>
      <c r="R6" s="19">
        <f t="shared" si="13"/>
        <v>0.39561081665858117</v>
      </c>
      <c r="S6" s="19">
        <f t="shared" si="3"/>
        <v>0.401861645851876</v>
      </c>
      <c r="T6" s="19">
        <f t="shared" si="3"/>
        <v>0.40312691835292086</v>
      </c>
      <c r="U6" s="19">
        <f t="shared" si="3"/>
        <v>0.40087699799113591</v>
      </c>
      <c r="V6" s="19">
        <f t="shared" si="14"/>
        <v>-2.3365397115320985E-2</v>
      </c>
      <c r="W6" s="19">
        <f t="shared" si="14"/>
        <v>-2.4630669616365841E-2</v>
      </c>
      <c r="X6" s="19">
        <f t="shared" si="14"/>
        <v>-2.2380749254580889E-2</v>
      </c>
      <c r="Y6" s="19">
        <f t="shared" si="15"/>
        <v>1.2652725010448562E-3</v>
      </c>
      <c r="Z6" s="19">
        <f t="shared" si="16"/>
        <v>9.8464786074009547E-4</v>
      </c>
      <c r="AA6" s="19">
        <f t="shared" si="4"/>
        <v>4.7218743387595428</v>
      </c>
      <c r="AB6" s="28">
        <v>1.7303628699538925E-21</v>
      </c>
      <c r="AC6" s="28">
        <f t="shared" si="5"/>
        <v>2.0331763721958236E-20</v>
      </c>
      <c r="AD6" s="32">
        <f t="shared" si="6"/>
        <v>-20.761862812539807</v>
      </c>
      <c r="AE6" s="32">
        <f t="shared" si="17"/>
        <v>-243.95188804734272</v>
      </c>
      <c r="AF6" s="18">
        <f>AVERAGE(E50:E55)</f>
        <v>3.9616799999999999</v>
      </c>
      <c r="AG6" s="19">
        <f>_xlfn.STDEV.S(E50:E55)/SQRT(6)</f>
        <v>7.0710678119117998E-6</v>
      </c>
      <c r="AH6" s="19">
        <f t="shared" si="7"/>
        <v>0.39324114632051366</v>
      </c>
      <c r="AI6" s="19">
        <f t="shared" si="18"/>
        <v>0.39300735442193518</v>
      </c>
      <c r="AJ6" s="19">
        <f t="shared" si="19"/>
        <v>0.39342308554119931</v>
      </c>
      <c r="AK6" s="19">
        <f t="shared" si="20"/>
        <v>0.38715077243776919</v>
      </c>
      <c r="AL6" s="19">
        <f t="shared" si="20"/>
        <v>0.38585789311220298</v>
      </c>
      <c r="AM6" s="19">
        <f t="shared" si="20"/>
        <v>0.38815690420864429</v>
      </c>
      <c r="AN6" s="19">
        <f t="shared" si="21"/>
        <v>-8.6545237012141674E-3</v>
      </c>
      <c r="AO6" s="19">
        <f t="shared" si="21"/>
        <v>-7.3616443756479577E-3</v>
      </c>
      <c r="AP6" s="19">
        <f t="shared" si="21"/>
        <v>-9.6606554720892746E-3</v>
      </c>
      <c r="AQ6" s="19">
        <f t="shared" si="8"/>
        <v>1.2928793255662097E-3</v>
      </c>
      <c r="AR6" s="19">
        <f t="shared" si="22"/>
        <v>1.0061317708751072E-3</v>
      </c>
      <c r="AS6" s="19">
        <f t="shared" si="9"/>
        <v>4.5490215761437875</v>
      </c>
      <c r="AT6" s="28">
        <v>2.2230041199515079E-21</v>
      </c>
      <c r="AU6" s="28">
        <f t="shared" si="23"/>
        <v>2.6120298409430216E-20</v>
      </c>
      <c r="AV6" s="32">
        <f t="shared" si="24"/>
        <v>-20.653059732410973</v>
      </c>
      <c r="AW6" s="34">
        <f t="shared" si="25"/>
        <v>-242.67345185582894</v>
      </c>
      <c r="AZ6" s="48"/>
    </row>
    <row r="7" spans="1:55" x14ac:dyDescent="0.25">
      <c r="A7" s="1">
        <v>283</v>
      </c>
      <c r="B7" s="1">
        <v>117</v>
      </c>
      <c r="C7" s="1">
        <v>2</v>
      </c>
      <c r="D7" s="1">
        <v>3.96217</v>
      </c>
      <c r="E7" s="1"/>
      <c r="F7" s="6">
        <f>C56</f>
        <v>31.5</v>
      </c>
      <c r="G7" s="14">
        <f t="shared" si="0"/>
        <v>801.00436681222709</v>
      </c>
      <c r="H7" s="46">
        <f t="shared" si="26"/>
        <v>10</v>
      </c>
      <c r="I7" s="46">
        <f t="shared" si="1"/>
        <v>3.961875</v>
      </c>
      <c r="J7" s="19">
        <f t="shared" si="2"/>
        <v>0.39381411837640073</v>
      </c>
      <c r="K7" s="19">
        <f t="shared" si="2"/>
        <v>0.39361164865303155</v>
      </c>
      <c r="L7" s="19">
        <f t="shared" si="10"/>
        <v>3.9381411837640075</v>
      </c>
      <c r="M7" s="48">
        <v>0.38486082112293002</v>
      </c>
      <c r="N7" s="18">
        <f>AVERAGE(D56:D61)</f>
        <v>3.9619700000000004</v>
      </c>
      <c r="O7" s="19">
        <f>_xlfn.STDEV.S(D56:D61)/SQRT(6)</f>
        <v>4.0824829046653758E-6</v>
      </c>
      <c r="P7" s="19">
        <f t="shared" si="11"/>
        <v>0.39503629771514254</v>
      </c>
      <c r="Q7" s="19">
        <f t="shared" si="12"/>
        <v>0.39517127753072007</v>
      </c>
      <c r="R7" s="19">
        <f t="shared" si="13"/>
        <v>0.39493125505710519</v>
      </c>
      <c r="S7" s="19">
        <f t="shared" si="3"/>
        <v>0.40092021824594237</v>
      </c>
      <c r="T7" s="19">
        <f t="shared" si="3"/>
        <v>0.40267977655616333</v>
      </c>
      <c r="U7" s="19">
        <f t="shared" si="3"/>
        <v>0.39955091216795552</v>
      </c>
      <c r="V7" s="19">
        <f t="shared" si="14"/>
        <v>-1.6059397123012353E-2</v>
      </c>
      <c r="W7" s="19">
        <f t="shared" si="14"/>
        <v>-1.7818955433233308E-2</v>
      </c>
      <c r="X7" s="19">
        <f t="shared" si="14"/>
        <v>-1.46900910450255E-2</v>
      </c>
      <c r="Y7" s="19">
        <f t="shared" si="15"/>
        <v>1.7595583102209544E-3</v>
      </c>
      <c r="Z7" s="19">
        <f t="shared" si="16"/>
        <v>1.3693060779868538E-3</v>
      </c>
      <c r="AA7" s="19">
        <f t="shared" si="4"/>
        <v>4.0092021824594237</v>
      </c>
      <c r="AB7" s="28">
        <v>2.176201642012335E-21</v>
      </c>
      <c r="AC7" s="28">
        <f t="shared" si="5"/>
        <v>2.1762016420123351E-20</v>
      </c>
      <c r="AD7" s="32">
        <f t="shared" si="6"/>
        <v>-20.662300866347003</v>
      </c>
      <c r="AE7" s="32">
        <f t="shared" si="17"/>
        <v>-206.62300866347005</v>
      </c>
      <c r="AF7" s="18">
        <f>AVERAGE(E56:E61)</f>
        <v>3.9617799999999996</v>
      </c>
      <c r="AG7" s="19">
        <f>_xlfn.STDEV.S(E56:E61)/SQRT(6)</f>
        <v>1.6329931618570854E-5</v>
      </c>
      <c r="AH7" s="19">
        <f t="shared" si="7"/>
        <v>0.39259193903765893</v>
      </c>
      <c r="AI7" s="19">
        <f t="shared" si="18"/>
        <v>0.39205201977534304</v>
      </c>
      <c r="AJ7" s="19">
        <f t="shared" si="19"/>
        <v>0.39301210966980832</v>
      </c>
      <c r="AK7" s="19">
        <f t="shared" si="20"/>
        <v>0.3867080185068591</v>
      </c>
      <c r="AL7" s="19">
        <f t="shared" si="20"/>
        <v>0.38454352074989978</v>
      </c>
      <c r="AM7" s="19">
        <f t="shared" si="20"/>
        <v>0.38839245255895799</v>
      </c>
      <c r="AN7" s="19">
        <f t="shared" si="21"/>
        <v>-1.8471973839290778E-3</v>
      </c>
      <c r="AO7" s="19">
        <f t="shared" si="21"/>
        <v>3.1730037303023817E-4</v>
      </c>
      <c r="AP7" s="19">
        <f t="shared" si="21"/>
        <v>-3.531631436027971E-3</v>
      </c>
      <c r="AQ7" s="19">
        <f t="shared" si="8"/>
        <v>2.164497756959316E-3</v>
      </c>
      <c r="AR7" s="19">
        <f t="shared" si="22"/>
        <v>1.6844340520988932E-3</v>
      </c>
      <c r="AS7" s="19">
        <f t="shared" si="9"/>
        <v>3.8670801850685912</v>
      </c>
      <c r="AT7" s="28">
        <v>2.7746882058762268E-21</v>
      </c>
      <c r="AU7" s="28">
        <f t="shared" si="23"/>
        <v>2.7746882058762267E-20</v>
      </c>
      <c r="AV7" s="32">
        <f t="shared" si="24"/>
        <v>-20.556785811847703</v>
      </c>
      <c r="AW7" s="34">
        <f t="shared" si="25"/>
        <v>-205.56785811847703</v>
      </c>
      <c r="AX7" t="s">
        <v>12</v>
      </c>
      <c r="AY7" s="7" t="s">
        <v>13</v>
      </c>
      <c r="AZ7" s="48"/>
    </row>
    <row r="8" spans="1:55" x14ac:dyDescent="0.25">
      <c r="A8" s="1">
        <v>152</v>
      </c>
      <c r="B8" s="1">
        <v>4</v>
      </c>
      <c r="C8" s="1">
        <v>2</v>
      </c>
      <c r="D8" s="1"/>
      <c r="E8" s="1">
        <v>3.96149</v>
      </c>
      <c r="F8" s="6">
        <f>C62</f>
        <v>41.5</v>
      </c>
      <c r="G8" s="14">
        <f t="shared" si="0"/>
        <v>804.49781659388645</v>
      </c>
      <c r="H8" s="46">
        <f t="shared" si="26"/>
        <v>10</v>
      </c>
      <c r="I8" s="46">
        <f t="shared" si="1"/>
        <v>3.9620216666666668</v>
      </c>
      <c r="J8" s="19">
        <f t="shared" si="2"/>
        <v>0.39376527989152593</v>
      </c>
      <c r="K8" s="19">
        <f t="shared" si="2"/>
        <v>0.3936733646477662</v>
      </c>
      <c r="L8" s="19">
        <f t="shared" si="10"/>
        <v>3.9376527989152592</v>
      </c>
      <c r="M8" s="48">
        <v>0.39129349941505498</v>
      </c>
      <c r="N8" s="18">
        <f>AVERAGE(D62:D67)</f>
        <v>3.9620866666666665</v>
      </c>
      <c r="O8" s="19">
        <f>_xlfn.STDEV.S(D62:D67)/SQRT(6)</f>
        <v>4.7140452079412004E-6</v>
      </c>
      <c r="P8" s="19">
        <f t="shared" si="11"/>
        <v>0.39460150786013198</v>
      </c>
      <c r="Q8" s="19">
        <f t="shared" si="12"/>
        <v>0.39475736912585285</v>
      </c>
      <c r="R8" s="19">
        <f t="shared" si="13"/>
        <v>0.39448021504634156</v>
      </c>
      <c r="S8" s="19">
        <f t="shared" si="3"/>
        <v>0.39862734822327905</v>
      </c>
      <c r="T8" s="19">
        <f t="shared" si="3"/>
        <v>0.39997607639892718</v>
      </c>
      <c r="U8" s="19">
        <f t="shared" si="3"/>
        <v>0.39757775431226672</v>
      </c>
      <c r="V8" s="19">
        <f t="shared" si="14"/>
        <v>-7.3338488082240749E-3</v>
      </c>
      <c r="W8" s="19">
        <f t="shared" si="14"/>
        <v>-8.6825769838722033E-3</v>
      </c>
      <c r="X8" s="19">
        <f t="shared" si="14"/>
        <v>-6.2842548972117385E-3</v>
      </c>
      <c r="Y8" s="19">
        <f t="shared" si="15"/>
        <v>1.3487281756481284E-3</v>
      </c>
      <c r="Z8" s="19">
        <f t="shared" si="16"/>
        <v>1.0495939110123365E-3</v>
      </c>
      <c r="AA8" s="19">
        <f t="shared" si="4"/>
        <v>3.9862734822327903</v>
      </c>
      <c r="AB8" s="28">
        <v>2.7790299927696747E-21</v>
      </c>
      <c r="AC8" s="28">
        <f t="shared" si="5"/>
        <v>2.7790299927696747E-20</v>
      </c>
      <c r="AD8" s="32">
        <f t="shared" si="6"/>
        <v>-20.556106766060314</v>
      </c>
      <c r="AE8" s="32">
        <f t="shared" si="17"/>
        <v>-205.56106766060313</v>
      </c>
      <c r="AF8" s="18">
        <f>AVERAGE(E62:E67)</f>
        <v>3.961956666666667</v>
      </c>
      <c r="AG8" s="19">
        <f>_xlfn.STDEV.S(E62:E67)/SQRT(6)</f>
        <v>1.0274023338252882E-5</v>
      </c>
      <c r="AH8" s="19">
        <f t="shared" si="7"/>
        <v>0.3929290519229196</v>
      </c>
      <c r="AI8" s="19">
        <f t="shared" si="18"/>
        <v>0.39258936016967955</v>
      </c>
      <c r="AJ8" s="19">
        <f t="shared" si="19"/>
        <v>0.39319340348186227</v>
      </c>
      <c r="AK8" s="19">
        <f t="shared" si="20"/>
        <v>0.38890321155977281</v>
      </c>
      <c r="AL8" s="19">
        <f t="shared" si="20"/>
        <v>0.38737065289660522</v>
      </c>
      <c r="AM8" s="19">
        <f t="shared" si="20"/>
        <v>0.39009586421593712</v>
      </c>
      <c r="AN8" s="19">
        <f t="shared" si="21"/>
        <v>2.3902878552821694E-3</v>
      </c>
      <c r="AO8" s="19">
        <f t="shared" si="21"/>
        <v>3.922846518449763E-3</v>
      </c>
      <c r="AP8" s="19">
        <f t="shared" si="21"/>
        <v>1.1976351991178635E-3</v>
      </c>
      <c r="AQ8" s="19">
        <f t="shared" si="8"/>
        <v>1.5325586631675936E-3</v>
      </c>
      <c r="AR8" s="19">
        <f t="shared" si="22"/>
        <v>1.1926526561643058E-3</v>
      </c>
      <c r="AS8" s="19">
        <f t="shared" si="9"/>
        <v>3.8890321155977281</v>
      </c>
      <c r="AT8" s="28">
        <v>3.2817166827271423E-21</v>
      </c>
      <c r="AU8" s="28">
        <f t="shared" si="23"/>
        <v>3.281716682727142E-20</v>
      </c>
      <c r="AV8" s="32">
        <f t="shared" si="24"/>
        <v>-20.483898915190103</v>
      </c>
      <c r="AW8" s="34">
        <f t="shared" si="25"/>
        <v>-204.83898915190105</v>
      </c>
      <c r="AX8" t="s">
        <v>14</v>
      </c>
      <c r="AY8" s="5">
        <v>3.8849999999999998</v>
      </c>
      <c r="AZ8" s="48"/>
    </row>
    <row r="9" spans="1:55" x14ac:dyDescent="0.25">
      <c r="A9" s="1">
        <v>162</v>
      </c>
      <c r="B9" s="1">
        <v>12</v>
      </c>
      <c r="C9" s="1">
        <v>2</v>
      </c>
      <c r="D9" s="1"/>
      <c r="E9" s="1">
        <v>3.9617399999999998</v>
      </c>
      <c r="F9" s="6">
        <f>C68</f>
        <v>51.5</v>
      </c>
      <c r="G9" s="14">
        <f t="shared" si="0"/>
        <v>807.99126637554582</v>
      </c>
      <c r="H9" s="46">
        <f t="shared" si="26"/>
        <v>10</v>
      </c>
      <c r="I9" s="46">
        <f t="shared" si="1"/>
        <v>3.9621733333333333</v>
      </c>
      <c r="J9" s="19">
        <f t="shared" si="2"/>
        <v>0.39378076663500278</v>
      </c>
      <c r="K9" s="19">
        <f t="shared" si="2"/>
        <v>0.39379475124590491</v>
      </c>
      <c r="L9" s="19">
        <f t="shared" si="10"/>
        <v>3.9378076663500279</v>
      </c>
      <c r="M9" s="48">
        <v>0.39774966037613102</v>
      </c>
      <c r="N9" s="18">
        <f>AVERAGE(D68:D73)</f>
        <v>3.9622133333333331</v>
      </c>
      <c r="O9" s="19">
        <f>_xlfn.STDEV.S(D68:D73)/SQRT(6)</f>
        <v>1.0274023338264888E-5</v>
      </c>
      <c r="P9" s="19">
        <f t="shared" si="11"/>
        <v>0.39429536846183705</v>
      </c>
      <c r="Q9" s="19">
        <f t="shared" si="12"/>
        <v>0.3946350602150771</v>
      </c>
      <c r="R9" s="19">
        <f t="shared" si="13"/>
        <v>0.39403101690289433</v>
      </c>
      <c r="S9" s="19">
        <f t="shared" si="3"/>
        <v>0.39677280868530979</v>
      </c>
      <c r="T9" s="19">
        <f t="shared" si="3"/>
        <v>0.39868054768094896</v>
      </c>
      <c r="U9" s="19">
        <f t="shared" si="3"/>
        <v>0.39528818689882084</v>
      </c>
      <c r="V9" s="19">
        <f t="shared" si="14"/>
        <v>9.7685169082123435E-4</v>
      </c>
      <c r="W9" s="19">
        <f t="shared" si="14"/>
        <v>-9.3088730481794002E-4</v>
      </c>
      <c r="X9" s="19">
        <f t="shared" si="14"/>
        <v>2.4614734773101832E-3</v>
      </c>
      <c r="Y9" s="19">
        <f t="shared" si="15"/>
        <v>1.9077389956391744E-3</v>
      </c>
      <c r="Z9" s="19">
        <f t="shared" si="16"/>
        <v>1.4846217864889488E-3</v>
      </c>
      <c r="AA9" s="19">
        <f t="shared" si="4"/>
        <v>3.9677280868530977</v>
      </c>
      <c r="AB9" s="28">
        <v>3.5168461370935515E-21</v>
      </c>
      <c r="AC9" s="28">
        <f t="shared" si="5"/>
        <v>3.5168461370935514E-20</v>
      </c>
      <c r="AD9" s="32">
        <f t="shared" si="6"/>
        <v>-20.453846631760669</v>
      </c>
      <c r="AE9" s="32">
        <f t="shared" si="17"/>
        <v>-204.53846631760669</v>
      </c>
      <c r="AF9" s="18">
        <f>AVERAGE(E68:E73)</f>
        <v>3.9621333333333335</v>
      </c>
      <c r="AG9" s="19">
        <f>_xlfn.STDEV.S(E68:E73)/SQRT(6)</f>
        <v>9.4280904157777262E-6</v>
      </c>
      <c r="AH9" s="19">
        <f t="shared" si="7"/>
        <v>0.39326616480816878</v>
      </c>
      <c r="AI9" s="19">
        <f t="shared" si="18"/>
        <v>0.39295444227673271</v>
      </c>
      <c r="AJ9" s="19">
        <f t="shared" si="19"/>
        <v>0.3935087504357439</v>
      </c>
      <c r="AK9" s="19">
        <f t="shared" si="20"/>
        <v>0.39078872458469577</v>
      </c>
      <c r="AL9" s="19">
        <f t="shared" si="20"/>
        <v>0.38890895481086085</v>
      </c>
      <c r="AM9" s="19">
        <f t="shared" si="20"/>
        <v>0.39225158043981767</v>
      </c>
      <c r="AN9" s="19">
        <f t="shared" si="21"/>
        <v>6.9609357914352521E-3</v>
      </c>
      <c r="AO9" s="19">
        <f t="shared" si="21"/>
        <v>8.8407055652701683E-3</v>
      </c>
      <c r="AP9" s="19">
        <f t="shared" si="21"/>
        <v>5.4980799363133492E-3</v>
      </c>
      <c r="AQ9" s="19">
        <f t="shared" si="8"/>
        <v>1.8797697738349162E-3</v>
      </c>
      <c r="AR9" s="19">
        <f t="shared" si="22"/>
        <v>1.4628558551219029E-3</v>
      </c>
      <c r="AS9" s="19">
        <f t="shared" si="9"/>
        <v>3.9078872458469576</v>
      </c>
      <c r="AT9" s="28">
        <v>3.8956790869729392E-21</v>
      </c>
      <c r="AU9" s="28">
        <f t="shared" si="23"/>
        <v>3.8956790869729394E-20</v>
      </c>
      <c r="AV9" s="32">
        <f t="shared" si="24"/>
        <v>-20.409416826048329</v>
      </c>
      <c r="AW9" s="34">
        <f t="shared" si="25"/>
        <v>-204.09416826048329</v>
      </c>
      <c r="AX9" t="s">
        <v>15</v>
      </c>
      <c r="AY9" s="5">
        <v>4.3069999999999999E-5</v>
      </c>
      <c r="AZ9" s="48"/>
    </row>
    <row r="10" spans="1:55" x14ac:dyDescent="0.25">
      <c r="A10" s="1">
        <v>172</v>
      </c>
      <c r="B10" s="1">
        <v>20</v>
      </c>
      <c r="C10" s="1">
        <v>2</v>
      </c>
      <c r="D10" s="1"/>
      <c r="E10" s="1">
        <v>3.9617800000000001</v>
      </c>
      <c r="F10" s="6">
        <f>C74</f>
        <v>61.5</v>
      </c>
      <c r="G10" s="14">
        <f t="shared" si="0"/>
        <v>810.74235807860259</v>
      </c>
      <c r="H10" s="46">
        <f t="shared" si="26"/>
        <v>10</v>
      </c>
      <c r="I10" s="46">
        <f t="shared" si="1"/>
        <v>3.9623083333333331</v>
      </c>
      <c r="J10" s="19">
        <f t="shared" si="2"/>
        <v>0.39399317471874301</v>
      </c>
      <c r="K10" s="19">
        <f t="shared" si="2"/>
        <v>0.39396128744019415</v>
      </c>
      <c r="L10" s="19">
        <f t="shared" si="10"/>
        <v>3.9399317471874302</v>
      </c>
      <c r="M10" s="48">
        <v>0.402861128392284</v>
      </c>
      <c r="N10" s="18">
        <f>AVERAGE(D74:D79)</f>
        <v>3.9623666666666666</v>
      </c>
      <c r="O10" s="19">
        <f>_xlfn.STDEV.S(D74:D79)/SQRT(6)</f>
        <v>6.2360956446640901E-6</v>
      </c>
      <c r="P10" s="19">
        <f t="shared" si="11"/>
        <v>0.39474363571621496</v>
      </c>
      <c r="Q10" s="19">
        <f t="shared" si="12"/>
        <v>0.39494982079027802</v>
      </c>
      <c r="R10" s="19">
        <f t="shared" si="13"/>
        <v>0.39458318040565887</v>
      </c>
      <c r="S10" s="19">
        <f t="shared" si="3"/>
        <v>0.39835656937547276</v>
      </c>
      <c r="T10" s="19">
        <f t="shared" si="3"/>
        <v>0.39970890277568177</v>
      </c>
      <c r="U10" s="19">
        <f t="shared" si="3"/>
        <v>0.39730416984224115</v>
      </c>
      <c r="V10" s="19">
        <f t="shared" si="14"/>
        <v>4.5045590168112382E-3</v>
      </c>
      <c r="W10" s="19">
        <f t="shared" si="14"/>
        <v>3.1522256166022222E-3</v>
      </c>
      <c r="X10" s="19">
        <f t="shared" si="14"/>
        <v>5.5569585500428453E-3</v>
      </c>
      <c r="Y10" s="19">
        <f t="shared" si="15"/>
        <v>1.3523334002090159E-3</v>
      </c>
      <c r="Z10" s="19">
        <f t="shared" si="16"/>
        <v>1.0523995332316072E-3</v>
      </c>
      <c r="AA10" s="19">
        <f t="shared" si="4"/>
        <v>3.9835656937547275</v>
      </c>
      <c r="AB10" s="28">
        <v>4.0100061353392896E-21</v>
      </c>
      <c r="AC10" s="28">
        <f t="shared" si="5"/>
        <v>4.0100061353392896E-20</v>
      </c>
      <c r="AD10" s="32">
        <f t="shared" si="6"/>
        <v>-20.396854962905515</v>
      </c>
      <c r="AE10" s="32">
        <f t="shared" si="17"/>
        <v>-203.96854962905513</v>
      </c>
      <c r="AF10" s="18">
        <f>AVERAGE(E74:E79)</f>
        <v>3.9622499999999996</v>
      </c>
      <c r="AG10" s="19">
        <f>_xlfn.STDEV.S(E74:E79)/SQRT(6)</f>
        <v>8.1649658093307517E-6</v>
      </c>
      <c r="AH10" s="19">
        <f t="shared" si="7"/>
        <v>0.39324271372127106</v>
      </c>
      <c r="AI10" s="19">
        <f t="shared" si="18"/>
        <v>0.39297275409011029</v>
      </c>
      <c r="AJ10" s="19">
        <f t="shared" si="19"/>
        <v>0.39345279903734576</v>
      </c>
      <c r="AK10" s="19">
        <f t="shared" si="20"/>
        <v>0.38962978006201326</v>
      </c>
      <c r="AL10" s="19">
        <f t="shared" si="20"/>
        <v>0.38821367210470653</v>
      </c>
      <c r="AM10" s="19">
        <f t="shared" si="20"/>
        <v>0.39073180960076348</v>
      </c>
      <c r="AN10" s="19">
        <f t="shared" si="21"/>
        <v>1.3231348330270731E-2</v>
      </c>
      <c r="AO10" s="19">
        <f t="shared" si="21"/>
        <v>1.4647456287577465E-2</v>
      </c>
      <c r="AP10" s="19">
        <f t="shared" si="21"/>
        <v>1.2129318791520516E-2</v>
      </c>
      <c r="AQ10" s="19">
        <f t="shared" si="8"/>
        <v>1.4161079573067337E-3</v>
      </c>
      <c r="AR10" s="19">
        <f t="shared" si="22"/>
        <v>1.1020295387502155E-3</v>
      </c>
      <c r="AS10" s="19">
        <f t="shared" si="9"/>
        <v>3.8962978006201325</v>
      </c>
      <c r="AT10" s="28">
        <v>4.6544134465575065E-21</v>
      </c>
      <c r="AU10" s="28">
        <f t="shared" si="23"/>
        <v>4.6544134465575063E-20</v>
      </c>
      <c r="AV10" s="32">
        <f t="shared" si="24"/>
        <v>-20.33213504142245</v>
      </c>
      <c r="AW10" s="34">
        <f t="shared" si="25"/>
        <v>-203.3213504142245</v>
      </c>
      <c r="AX10" t="s">
        <v>16</v>
      </c>
      <c r="AY10" s="5">
        <v>7.7729999999999994E-2</v>
      </c>
      <c r="AZ10" s="48"/>
    </row>
    <row r="11" spans="1:55" x14ac:dyDescent="0.25">
      <c r="A11" s="1">
        <v>260</v>
      </c>
      <c r="B11" s="1">
        <v>100</v>
      </c>
      <c r="C11" s="1">
        <v>2</v>
      </c>
      <c r="D11" s="1"/>
      <c r="E11" s="1">
        <v>3.9618600000000002</v>
      </c>
      <c r="F11" s="6">
        <f>C80</f>
        <v>71.5</v>
      </c>
      <c r="G11" s="14">
        <f t="shared" si="0"/>
        <v>812.48908296943227</v>
      </c>
      <c r="H11" s="46">
        <f t="shared" si="26"/>
        <v>10</v>
      </c>
      <c r="I11" s="46">
        <f t="shared" si="1"/>
        <v>3.9625133333333333</v>
      </c>
      <c r="J11" s="19">
        <f t="shared" si="2"/>
        <v>0.39566265315631138</v>
      </c>
      <c r="K11" s="19">
        <f t="shared" si="2"/>
        <v>0.39586849301791571</v>
      </c>
      <c r="L11" s="19">
        <f t="shared" si="10"/>
        <v>3.9566265315631139</v>
      </c>
      <c r="M11" s="48">
        <v>0.40612302364137998</v>
      </c>
      <c r="N11" s="18">
        <f>AVERAGE(D80:D85)</f>
        <v>3.9625833333333333</v>
      </c>
      <c r="O11" s="19">
        <f>_xlfn.STDEV.S(D80:D85)/SQRT(6)</f>
        <v>2.094967514992149E-5</v>
      </c>
      <c r="P11" s="19">
        <f t="shared" si="11"/>
        <v>0.39656320635327558</v>
      </c>
      <c r="Q11" s="19">
        <f t="shared" si="12"/>
        <v>0.39725586896919141</v>
      </c>
      <c r="R11" s="19">
        <f t="shared" si="13"/>
        <v>0.39602416929808493</v>
      </c>
      <c r="S11" s="19">
        <f t="shared" si="3"/>
        <v>0.40089872674437382</v>
      </c>
      <c r="T11" s="19">
        <f t="shared" si="3"/>
        <v>0.40393509319176102</v>
      </c>
      <c r="U11" s="19">
        <f t="shared" si="3"/>
        <v>0.39853579565689812</v>
      </c>
      <c r="V11" s="19">
        <f t="shared" si="14"/>
        <v>5.2242968970061532E-3</v>
      </c>
      <c r="W11" s="19">
        <f t="shared" si="14"/>
        <v>2.1879304496189578E-3</v>
      </c>
      <c r="X11" s="19">
        <f t="shared" si="14"/>
        <v>7.5872279844818591E-3</v>
      </c>
      <c r="Y11" s="19">
        <f t="shared" si="15"/>
        <v>3.0363664473871954E-3</v>
      </c>
      <c r="Z11" s="19">
        <f t="shared" si="16"/>
        <v>2.3629310874757059E-3</v>
      </c>
      <c r="AA11" s="19">
        <f t="shared" si="4"/>
        <v>4.0089872674437386</v>
      </c>
      <c r="AB11" s="28">
        <v>4.1850175796828514E-21</v>
      </c>
      <c r="AC11" s="28">
        <f t="shared" si="5"/>
        <v>4.1850175796828514E-20</v>
      </c>
      <c r="AD11" s="32">
        <f t="shared" si="6"/>
        <v>-20.378302713359318</v>
      </c>
      <c r="AE11" s="32">
        <f t="shared" si="17"/>
        <v>-203.78302713359318</v>
      </c>
      <c r="AF11" s="18">
        <f>AVERAGE(E80:E85)</f>
        <v>3.9624433333333333</v>
      </c>
      <c r="AG11" s="19">
        <f>_xlfn.STDEV.S(E80:E85)/SQRT(6)</f>
        <v>8.4983658560436506E-6</v>
      </c>
      <c r="AH11" s="19">
        <f t="shared" si="7"/>
        <v>0.39476209995934747</v>
      </c>
      <c r="AI11" s="19">
        <f t="shared" si="18"/>
        <v>0.39448111706664019</v>
      </c>
      <c r="AJ11" s="19">
        <f t="shared" si="19"/>
        <v>0.39498076368908236</v>
      </c>
      <c r="AK11" s="19">
        <f t="shared" si="20"/>
        <v>0.39042657956824894</v>
      </c>
      <c r="AL11" s="19">
        <f t="shared" si="20"/>
        <v>0.38780189284407035</v>
      </c>
      <c r="AM11" s="19">
        <f t="shared" si="20"/>
        <v>0.39246913733026889</v>
      </c>
      <c r="AN11" s="19">
        <f t="shared" si="21"/>
        <v>1.5696444073131033E-2</v>
      </c>
      <c r="AO11" s="19">
        <f t="shared" si="21"/>
        <v>1.8321130797309626E-2</v>
      </c>
      <c r="AP11" s="19">
        <f t="shared" si="21"/>
        <v>1.3653886311111085E-2</v>
      </c>
      <c r="AQ11" s="19">
        <f t="shared" si="8"/>
        <v>2.6246867241785932E-3</v>
      </c>
      <c r="AR11" s="19">
        <f t="shared" si="22"/>
        <v>2.0425577620199475E-3</v>
      </c>
      <c r="AS11" s="19">
        <f t="shared" si="9"/>
        <v>3.9042657956824893</v>
      </c>
      <c r="AT11" s="28">
        <v>4.9963685757899735E-21</v>
      </c>
      <c r="AU11" s="28">
        <f t="shared" si="23"/>
        <v>4.9963685757899733E-20</v>
      </c>
      <c r="AV11" s="32">
        <f t="shared" si="24"/>
        <v>-20.301345531761573</v>
      </c>
      <c r="AW11" s="34">
        <f t="shared" si="25"/>
        <v>-203.01345531761572</v>
      </c>
      <c r="AZ11" s="48"/>
    </row>
    <row r="12" spans="1:55" x14ac:dyDescent="0.25">
      <c r="A12" s="1">
        <v>270</v>
      </c>
      <c r="B12" s="1">
        <v>108</v>
      </c>
      <c r="C12" s="1">
        <v>2</v>
      </c>
      <c r="D12" s="1"/>
      <c r="E12" s="1">
        <v>3.9618099999999998</v>
      </c>
      <c r="F12" s="6">
        <f>C86</f>
        <v>81.5</v>
      </c>
      <c r="G12" s="14">
        <f t="shared" si="0"/>
        <v>814.23580786026196</v>
      </c>
      <c r="H12" s="46">
        <f t="shared" si="26"/>
        <v>10</v>
      </c>
      <c r="I12" s="46">
        <f t="shared" si="1"/>
        <v>3.9627850000000002</v>
      </c>
      <c r="J12" s="19">
        <f t="shared" si="2"/>
        <v>0.39818980130527121</v>
      </c>
      <c r="K12" s="19">
        <f t="shared" si="2"/>
        <v>0.39824601116964264</v>
      </c>
      <c r="L12" s="19">
        <f t="shared" si="10"/>
        <v>3.981898013052712</v>
      </c>
      <c r="M12" s="48">
        <v>0.40939081964493601</v>
      </c>
      <c r="N12" s="18">
        <f>AVERAGE(D86:D91)</f>
        <v>3.9628566666666667</v>
      </c>
      <c r="O12" s="19">
        <f>_xlfn.STDEV.S(D86:D91)/SQRT(6)</f>
        <v>1.8856180831660129E-5</v>
      </c>
      <c r="P12" s="19">
        <f t="shared" si="11"/>
        <v>0.39911179624502024</v>
      </c>
      <c r="Q12" s="19">
        <f t="shared" si="12"/>
        <v>0.39973524130789806</v>
      </c>
      <c r="R12" s="19">
        <f t="shared" si="13"/>
        <v>0.39862662498986423</v>
      </c>
      <c r="S12" s="19">
        <f t="shared" si="3"/>
        <v>0.40355054331209778</v>
      </c>
      <c r="T12" s="19">
        <f t="shared" si="3"/>
        <v>0.40690482068778483</v>
      </c>
      <c r="U12" s="19">
        <f t="shared" si="3"/>
        <v>0.40094021072401642</v>
      </c>
      <c r="V12" s="19">
        <f t="shared" si="14"/>
        <v>5.8402763328382346E-3</v>
      </c>
      <c r="W12" s="19">
        <f t="shared" si="14"/>
        <v>2.4859989571511809E-3</v>
      </c>
      <c r="X12" s="19">
        <f t="shared" si="14"/>
        <v>8.4506089209195889E-3</v>
      </c>
      <c r="Y12" s="19">
        <f t="shared" si="15"/>
        <v>3.3542773756870536E-3</v>
      </c>
      <c r="Z12" s="19">
        <f t="shared" si="16"/>
        <v>2.6103325880813544E-3</v>
      </c>
      <c r="AA12" s="19">
        <f t="shared" si="4"/>
        <v>4.0355054331209779</v>
      </c>
      <c r="AB12" s="28">
        <v>4.3265429429704486E-21</v>
      </c>
      <c r="AC12" s="28">
        <f t="shared" si="5"/>
        <v>4.3265429429704485E-20</v>
      </c>
      <c r="AD12" s="32">
        <f t="shared" si="6"/>
        <v>-20.36385898135088</v>
      </c>
      <c r="AE12" s="32">
        <f t="shared" si="17"/>
        <v>-203.63858981350882</v>
      </c>
      <c r="AF12" s="18">
        <f>AVERAGE(E86:E91)</f>
        <v>3.9627133333333333</v>
      </c>
      <c r="AG12" s="19">
        <f>_xlfn.STDEV.S(E86:E91)/SQRT(6)</f>
        <v>1.5456030825823677E-5</v>
      </c>
      <c r="AH12" s="19">
        <f t="shared" si="7"/>
        <v>0.39726780636552217</v>
      </c>
      <c r="AI12" s="19">
        <f t="shared" si="18"/>
        <v>0.39675678103138723</v>
      </c>
      <c r="AJ12" s="19">
        <f t="shared" si="19"/>
        <v>0.39766549145045377</v>
      </c>
      <c r="AK12" s="19">
        <f t="shared" si="20"/>
        <v>0.39282905929844464</v>
      </c>
      <c r="AL12" s="19">
        <f t="shared" si="20"/>
        <v>0.38958720165150046</v>
      </c>
      <c r="AM12" s="19">
        <f t="shared" si="20"/>
        <v>0.3953519057163013</v>
      </c>
      <c r="AN12" s="19">
        <f t="shared" si="21"/>
        <v>1.6561760346491372E-2</v>
      </c>
      <c r="AO12" s="19">
        <f t="shared" si="21"/>
        <v>1.9803617993435552E-2</v>
      </c>
      <c r="AP12" s="19">
        <f t="shared" si="21"/>
        <v>1.4038913928634711E-2</v>
      </c>
      <c r="AQ12" s="19">
        <f t="shared" si="8"/>
        <v>3.2418576469441795E-3</v>
      </c>
      <c r="AR12" s="19">
        <f t="shared" si="22"/>
        <v>2.5228464178566612E-3</v>
      </c>
      <c r="AS12" s="19">
        <f t="shared" si="9"/>
        <v>3.9282905929844465</v>
      </c>
      <c r="AT12" s="28">
        <v>5.1743029213518607E-21</v>
      </c>
      <c r="AU12" s="28">
        <f t="shared" si="23"/>
        <v>5.1743029213518606E-20</v>
      </c>
      <c r="AV12" s="32">
        <f t="shared" si="24"/>
        <v>-20.28614814979408</v>
      </c>
      <c r="AW12" s="34">
        <f t="shared" si="25"/>
        <v>-202.86148149794082</v>
      </c>
      <c r="AX12" t="s">
        <v>17</v>
      </c>
      <c r="AY12" s="7" t="s">
        <v>13</v>
      </c>
      <c r="AZ12" s="48"/>
      <c r="BA12" s="7"/>
    </row>
    <row r="13" spans="1:55" x14ac:dyDescent="0.25">
      <c r="A13" s="1">
        <v>280</v>
      </c>
      <c r="B13" s="1">
        <v>116</v>
      </c>
      <c r="C13" s="1">
        <v>2</v>
      </c>
      <c r="D13" s="1"/>
      <c r="E13" s="1">
        <v>3.9617800000000001</v>
      </c>
      <c r="F13" s="6">
        <f>C92</f>
        <v>91.5</v>
      </c>
      <c r="G13" s="14">
        <v>815</v>
      </c>
      <c r="H13" s="46">
        <f t="shared" si="26"/>
        <v>12.5</v>
      </c>
      <c r="I13" s="46">
        <f t="shared" si="1"/>
        <v>3.9630866666666664</v>
      </c>
      <c r="J13" s="19">
        <f t="shared" si="2"/>
        <v>0.40164731978215434</v>
      </c>
      <c r="K13" s="19">
        <f t="shared" si="2"/>
        <v>0.40153322141671455</v>
      </c>
      <c r="L13" s="19">
        <f t="shared" si="10"/>
        <v>5.0205914972769294</v>
      </c>
      <c r="M13" s="48">
        <v>0.410811903726788</v>
      </c>
      <c r="N13" s="18">
        <f>AVERAGE(D92:D97)</f>
        <v>3.9631333333333334</v>
      </c>
      <c r="O13" s="19">
        <f>_xlfn.STDEV.S(D92:D97)/SQRT(6)</f>
        <v>9.4280904157777262E-6</v>
      </c>
      <c r="P13" s="19">
        <f t="shared" si="11"/>
        <v>0.40224768858013132</v>
      </c>
      <c r="Q13" s="19">
        <f t="shared" si="12"/>
        <v>0.4025594111115674</v>
      </c>
      <c r="R13" s="19">
        <f t="shared" si="13"/>
        <v>0.40200510295255615</v>
      </c>
      <c r="S13" s="19">
        <f t="shared" si="3"/>
        <v>0.4051380355075348</v>
      </c>
      <c r="T13" s="19">
        <f t="shared" si="3"/>
        <v>0.40749978149964522</v>
      </c>
      <c r="U13" s="19">
        <f t="shared" si="3"/>
        <v>0.4033001008833369</v>
      </c>
      <c r="V13" s="19">
        <f t="shared" si="14"/>
        <v>5.6738682192531975E-3</v>
      </c>
      <c r="W13" s="19">
        <f t="shared" si="14"/>
        <v>3.3121222271427775E-3</v>
      </c>
      <c r="X13" s="19">
        <f t="shared" si="14"/>
        <v>7.5118028434510986E-3</v>
      </c>
      <c r="Y13" s="19">
        <f t="shared" si="15"/>
        <v>2.36174599211042E-3</v>
      </c>
      <c r="Z13" s="19">
        <f t="shared" si="16"/>
        <v>1.8379346241979011E-3</v>
      </c>
      <c r="AA13" s="19">
        <f t="shared" si="4"/>
        <v>5.0642254438441849</v>
      </c>
      <c r="AB13" s="28">
        <v>4.5773700233694413E-21</v>
      </c>
      <c r="AC13" s="28">
        <f t="shared" si="5"/>
        <v>5.7217125292118015E-20</v>
      </c>
      <c r="AD13" s="32">
        <f t="shared" si="6"/>
        <v>-20.33938397885256</v>
      </c>
      <c r="AE13" s="32">
        <f t="shared" si="17"/>
        <v>-254.24229973565699</v>
      </c>
      <c r="AF13" s="18">
        <f>AVERAGE(E92:E97)</f>
        <v>3.9630399999999999</v>
      </c>
      <c r="AG13" s="19">
        <f>_xlfn.STDEV.S(E92:E97)/SQRT(6)</f>
        <v>1.6329931618570854E-5</v>
      </c>
      <c r="AH13" s="19">
        <f t="shared" si="7"/>
        <v>0.40104695098417736</v>
      </c>
      <c r="AI13" s="19">
        <f t="shared" si="18"/>
        <v>0.40050703172186153</v>
      </c>
      <c r="AJ13" s="19">
        <f t="shared" si="19"/>
        <v>0.40146712161632675</v>
      </c>
      <c r="AK13" s="19">
        <f t="shared" si="20"/>
        <v>0.39815660405677389</v>
      </c>
      <c r="AL13" s="19">
        <f t="shared" si="20"/>
        <v>0.39556666133378393</v>
      </c>
      <c r="AM13" s="19">
        <f t="shared" si="20"/>
        <v>0.400172123685546</v>
      </c>
      <c r="AN13" s="19">
        <f t="shared" si="21"/>
        <v>1.2655299670014108E-2</v>
      </c>
      <c r="AO13" s="19">
        <f t="shared" si="21"/>
        <v>1.5245242393004066E-2</v>
      </c>
      <c r="AP13" s="19">
        <f t="shared" si="21"/>
        <v>1.0639780041241997E-2</v>
      </c>
      <c r="AQ13" s="19">
        <f t="shared" si="8"/>
        <v>2.5899427229899574E-3</v>
      </c>
      <c r="AR13" s="19">
        <f t="shared" si="22"/>
        <v>2.0155196287721111E-3</v>
      </c>
      <c r="AS13" s="19">
        <f t="shared" si="9"/>
        <v>4.9769575507096739</v>
      </c>
      <c r="AT13" s="28">
        <v>5.1336287045397884E-21</v>
      </c>
      <c r="AU13" s="28">
        <f t="shared" si="23"/>
        <v>6.4170358806747355E-20</v>
      </c>
      <c r="AV13" s="32">
        <f t="shared" si="24"/>
        <v>-20.289575545364759</v>
      </c>
      <c r="AW13" s="34">
        <f t="shared" si="25"/>
        <v>-253.6196943170595</v>
      </c>
      <c r="AX13" s="10" t="s">
        <v>18</v>
      </c>
      <c r="AY13" s="5">
        <v>-80.5</v>
      </c>
      <c r="AZ13" s="48"/>
      <c r="BA13" s="7"/>
    </row>
    <row r="14" spans="1:55" x14ac:dyDescent="0.25">
      <c r="A14" s="1">
        <v>156</v>
      </c>
      <c r="B14" s="1">
        <v>6</v>
      </c>
      <c r="C14" s="1">
        <v>4</v>
      </c>
      <c r="D14" s="1">
        <v>3.9620799999999998</v>
      </c>
      <c r="E14" s="1"/>
      <c r="F14" s="6">
        <f>C98</f>
        <v>106.5</v>
      </c>
      <c r="G14" s="14">
        <f>IF(F14&lt;$AX$4,$AY$3+F14/$AX$4*($AY$4-$AY$3),$AY$4-($AY$5-$AY$4)+F14/$AX$5*2*($AY$5-$AY$4))</f>
        <v>818.60262008733628</v>
      </c>
      <c r="H14" s="46">
        <f t="shared" si="26"/>
        <v>8.5</v>
      </c>
      <c r="I14" s="46">
        <f t="shared" si="1"/>
        <v>3.9633799999999999</v>
      </c>
      <c r="J14" s="19">
        <f t="shared" si="2"/>
        <v>0.40342486366703662</v>
      </c>
      <c r="K14" s="19">
        <f t="shared" si="2"/>
        <v>0.40338589835060512</v>
      </c>
      <c r="L14" s="19">
        <f t="shared" si="10"/>
        <v>3.4291113411698113</v>
      </c>
      <c r="M14" s="48">
        <v>0.41755132252966998</v>
      </c>
      <c r="N14" s="18">
        <f>AVERAGE(D98:D103)</f>
        <v>3.9634766666666668</v>
      </c>
      <c r="O14" s="19">
        <f>_xlfn.STDEV.S(D98:D103)/SQRT(6)</f>
        <v>2.3570226039706002E-6</v>
      </c>
      <c r="P14" s="19">
        <f t="shared" si="11"/>
        <v>0.40466848474855782</v>
      </c>
      <c r="Q14" s="19">
        <f t="shared" si="12"/>
        <v>0.40474641538141543</v>
      </c>
      <c r="R14" s="19">
        <f t="shared" si="13"/>
        <v>0.40460783834166264</v>
      </c>
      <c r="S14" s="19">
        <f t="shared" si="3"/>
        <v>0.41065563195530913</v>
      </c>
      <c r="T14" s="19">
        <f t="shared" si="3"/>
        <v>0.4112963330868879</v>
      </c>
      <c r="U14" s="19">
        <f t="shared" si="3"/>
        <v>0.41015703185290658</v>
      </c>
      <c r="V14" s="19">
        <f t="shared" si="14"/>
        <v>6.8956905743608465E-3</v>
      </c>
      <c r="W14" s="19">
        <f t="shared" si="14"/>
        <v>6.2549894427820774E-3</v>
      </c>
      <c r="X14" s="19">
        <f t="shared" si="14"/>
        <v>7.3942906767633931E-3</v>
      </c>
      <c r="Y14" s="19">
        <f t="shared" si="15"/>
        <v>6.4070113157876918E-4</v>
      </c>
      <c r="Z14" s="19">
        <f t="shared" si="16"/>
        <v>4.986001024025466E-4</v>
      </c>
      <c r="AA14" s="19">
        <f t="shared" si="4"/>
        <v>3.4905728716201274</v>
      </c>
      <c r="AB14" s="28">
        <v>4.724875201084098E-21</v>
      </c>
      <c r="AC14" s="28">
        <f t="shared" si="5"/>
        <v>4.0161439209214832E-20</v>
      </c>
      <c r="AD14" s="32">
        <f t="shared" si="6"/>
        <v>-20.325609658095736</v>
      </c>
      <c r="AE14" s="32">
        <f t="shared" si="17"/>
        <v>-172.76768209381376</v>
      </c>
      <c r="AF14" s="18">
        <f>AVERAGE(E98:E103)</f>
        <v>3.9632833333333335</v>
      </c>
      <c r="AG14" s="19">
        <f>_xlfn.STDEV.S(E98:E103)/SQRT(6)</f>
        <v>4.7140452079412004E-6</v>
      </c>
      <c r="AH14" s="19">
        <f t="shared" si="7"/>
        <v>0.40218124258551569</v>
      </c>
      <c r="AI14" s="19">
        <f t="shared" si="18"/>
        <v>0.40202538131979482</v>
      </c>
      <c r="AJ14" s="19">
        <f t="shared" si="19"/>
        <v>0.4023025353993061</v>
      </c>
      <c r="AK14" s="19">
        <f t="shared" si="20"/>
        <v>0.3961940953787641</v>
      </c>
      <c r="AL14" s="19">
        <f t="shared" si="20"/>
        <v>0.39547546361432234</v>
      </c>
      <c r="AM14" s="19">
        <f t="shared" si="20"/>
        <v>0.39675334188806216</v>
      </c>
      <c r="AN14" s="19">
        <f t="shared" si="21"/>
        <v>2.1357227150905878E-2</v>
      </c>
      <c r="AO14" s="19">
        <f t="shared" si="21"/>
        <v>2.2075858915347635E-2</v>
      </c>
      <c r="AP14" s="19">
        <f t="shared" si="21"/>
        <v>2.0797980641607816E-2</v>
      </c>
      <c r="AQ14" s="19">
        <f t="shared" si="8"/>
        <v>7.1863176444175725E-4</v>
      </c>
      <c r="AR14" s="19">
        <f t="shared" si="22"/>
        <v>5.5924650929806141E-4</v>
      </c>
      <c r="AS14" s="19">
        <f t="shared" si="9"/>
        <v>3.3676498107194948</v>
      </c>
      <c r="AT14" s="28">
        <v>5.9744640794030947E-21</v>
      </c>
      <c r="AU14" s="28">
        <f t="shared" si="23"/>
        <v>5.0782944674926306E-20</v>
      </c>
      <c r="AV14" s="32">
        <f t="shared" si="24"/>
        <v>-20.223701045659592</v>
      </c>
      <c r="AW14" s="34">
        <f t="shared" si="25"/>
        <v>-171.90145888810653</v>
      </c>
      <c r="AX14" s="10" t="s">
        <v>19</v>
      </c>
      <c r="AY14" s="5">
        <v>-50.1</v>
      </c>
      <c r="AZ14" s="48"/>
      <c r="BA14" s="7"/>
    </row>
    <row r="15" spans="1:55" x14ac:dyDescent="0.25">
      <c r="A15" s="1">
        <v>166</v>
      </c>
      <c r="B15" s="1">
        <v>14</v>
      </c>
      <c r="C15" s="1">
        <v>4</v>
      </c>
      <c r="D15" s="1">
        <v>3.9620799999999998</v>
      </c>
      <c r="E15" s="1"/>
      <c r="F15" s="6">
        <f>C104</f>
        <v>108.5</v>
      </c>
      <c r="G15" s="14">
        <f>IF(F15&lt;$AX$4,$AY$3+F15/$AX$4*($AY$4-$AY$3),$AY$4-($AY$5-$AY$4)+F15/$AX$5*2*($AY$5-$AY$4))</f>
        <v>818.95196506550224</v>
      </c>
      <c r="H15" s="46">
        <f t="shared" si="26"/>
        <v>2</v>
      </c>
      <c r="I15" s="46">
        <f t="shared" si="1"/>
        <v>3.9633800000000003</v>
      </c>
      <c r="J15" s="19">
        <f t="shared" si="2"/>
        <v>0.40323129248204542</v>
      </c>
      <c r="K15" s="19">
        <f t="shared" si="2"/>
        <v>0.40327025779847719</v>
      </c>
      <c r="L15" s="19">
        <f t="shared" si="10"/>
        <v>0.80646258496409085</v>
      </c>
      <c r="M15" s="48">
        <v>0.41820724778470503</v>
      </c>
      <c r="N15" s="18">
        <f>AVERAGE(D104:D109)</f>
        <v>3.9634566666666671</v>
      </c>
      <c r="O15" s="19">
        <f>_xlfn.STDEV.S(D104:D109)/SQRT(6)</f>
        <v>4.7140452079412004E-6</v>
      </c>
      <c r="P15" s="19">
        <f t="shared" si="11"/>
        <v>0.40421761265014944</v>
      </c>
      <c r="Q15" s="19">
        <f t="shared" si="12"/>
        <v>0.40437347391587031</v>
      </c>
      <c r="R15" s="19">
        <f t="shared" si="13"/>
        <v>0.40409631983635896</v>
      </c>
      <c r="S15" s="19">
        <f t="shared" si="3"/>
        <v>0.40896603974516449</v>
      </c>
      <c r="T15" s="19">
        <f t="shared" si="3"/>
        <v>0.40968467150960652</v>
      </c>
      <c r="U15" s="19">
        <f t="shared" si="3"/>
        <v>0.40840679323586637</v>
      </c>
      <c r="V15" s="19">
        <f t="shared" si="14"/>
        <v>9.2412080395405383E-3</v>
      </c>
      <c r="W15" s="19">
        <f t="shared" si="14"/>
        <v>8.5225762750985035E-3</v>
      </c>
      <c r="X15" s="19">
        <f t="shared" si="14"/>
        <v>9.8004545488386552E-3</v>
      </c>
      <c r="Y15" s="19">
        <f t="shared" si="15"/>
        <v>7.186317644420348E-4</v>
      </c>
      <c r="Z15" s="19">
        <f t="shared" si="16"/>
        <v>5.5924650929811692E-4</v>
      </c>
      <c r="AA15" s="19">
        <f t="shared" si="4"/>
        <v>0.81793207949032898</v>
      </c>
      <c r="AB15" s="28">
        <v>4.9599465493612322E-21</v>
      </c>
      <c r="AC15" s="28">
        <f t="shared" si="5"/>
        <v>9.9198930987224644E-21</v>
      </c>
      <c r="AD15" s="32">
        <f t="shared" si="6"/>
        <v>-20.30452300363935</v>
      </c>
      <c r="AE15" s="32">
        <f t="shared" si="17"/>
        <v>-40.6090460072787</v>
      </c>
      <c r="AF15" s="18">
        <f>AVERAGE(E104:E109)</f>
        <v>3.9633033333333336</v>
      </c>
      <c r="AG15" s="19">
        <f>_xlfn.STDEV.S(E104:E109)/SQRT(6)</f>
        <v>2.3570226039706002E-6</v>
      </c>
      <c r="AH15" s="19">
        <f t="shared" si="7"/>
        <v>0.40224497231394141</v>
      </c>
      <c r="AI15" s="19">
        <f t="shared" si="18"/>
        <v>0.4021670416810838</v>
      </c>
      <c r="AJ15" s="19">
        <f t="shared" si="19"/>
        <v>0.40230561872083659</v>
      </c>
      <c r="AK15" s="19">
        <f t="shared" si="20"/>
        <v>0.39749654521892636</v>
      </c>
      <c r="AL15" s="19">
        <f t="shared" si="20"/>
        <v>0.39685584408734786</v>
      </c>
      <c r="AM15" s="19">
        <f t="shared" si="20"/>
        <v>0.39799514532132918</v>
      </c>
      <c r="AN15" s="19">
        <f t="shared" si="21"/>
        <v>2.0710702565778671E-2</v>
      </c>
      <c r="AO15" s="19">
        <f t="shared" si="21"/>
        <v>2.1351403697357163E-2</v>
      </c>
      <c r="AP15" s="19">
        <f t="shared" si="21"/>
        <v>2.0212102463375847E-2</v>
      </c>
      <c r="AQ15" s="19">
        <f t="shared" si="8"/>
        <v>6.4070113157849162E-4</v>
      </c>
      <c r="AR15" s="19">
        <f t="shared" si="22"/>
        <v>4.9860010240282415E-4</v>
      </c>
      <c r="AS15" s="19">
        <f t="shared" si="9"/>
        <v>0.79499309043785271</v>
      </c>
      <c r="AT15" s="28">
        <v>5.9755817779670342E-21</v>
      </c>
      <c r="AU15" s="28">
        <f t="shared" si="23"/>
        <v>1.1951163555934068E-20</v>
      </c>
      <c r="AV15" s="32">
        <f t="shared" si="24"/>
        <v>-20.223619805750396</v>
      </c>
      <c r="AW15" s="34">
        <f t="shared" si="25"/>
        <v>-40.447239611500791</v>
      </c>
      <c r="AX15" s="10" t="s">
        <v>20</v>
      </c>
      <c r="AY15" s="5">
        <v>101.39999999999999</v>
      </c>
      <c r="AZ15" s="48"/>
      <c r="BA15" s="7"/>
    </row>
    <row r="16" spans="1:55" x14ac:dyDescent="0.25">
      <c r="A16" s="1">
        <v>176</v>
      </c>
      <c r="B16" s="1">
        <v>22</v>
      </c>
      <c r="C16" s="1">
        <v>4</v>
      </c>
      <c r="D16" s="1">
        <v>3.9621</v>
      </c>
      <c r="E16" s="1"/>
      <c r="F16" s="6">
        <f>C110</f>
        <v>110.5</v>
      </c>
      <c r="G16" s="14">
        <f>IF(F16&lt;$AX$4,$AY$3+F16/$AX$4*($AY$4-$AY$3),$AY$4-($AY$5-$AY$4)+F16/$AX$5*2*($AY$5-$AY$4))</f>
        <v>819.30131004366808</v>
      </c>
      <c r="H16" s="46">
        <f t="shared" si="26"/>
        <v>2</v>
      </c>
      <c r="I16" s="46">
        <f t="shared" si="1"/>
        <v>3.9634616666666664</v>
      </c>
      <c r="J16" s="19">
        <f t="shared" si="2"/>
        <v>0.4040883666935044</v>
      </c>
      <c r="K16" s="19">
        <f t="shared" si="2"/>
        <v>0.40411352859767546</v>
      </c>
      <c r="L16" s="19">
        <f t="shared" si="10"/>
        <v>0.80817673338700879</v>
      </c>
      <c r="M16" s="48">
        <v>0.418863258377277</v>
      </c>
      <c r="N16" s="18">
        <f>AVERAGE(D110:D115)</f>
        <v>3.9635666666666669</v>
      </c>
      <c r="O16" s="19">
        <f>_xlfn.STDEV.S(D110:D115)/SQRT(6)</f>
        <v>6.2360956445651846E-6</v>
      </c>
      <c r="P16" s="19">
        <f t="shared" si="11"/>
        <v>0.40543919648895332</v>
      </c>
      <c r="Q16" s="19">
        <f t="shared" si="12"/>
        <v>0.40564538156301061</v>
      </c>
      <c r="R16" s="19">
        <f t="shared" si="13"/>
        <v>0.4052787411784029</v>
      </c>
      <c r="S16" s="19">
        <f t="shared" si="3"/>
        <v>0.4119424770756146</v>
      </c>
      <c r="T16" s="19">
        <f t="shared" si="3"/>
        <v>0.41302015941040982</v>
      </c>
      <c r="U16" s="19">
        <f t="shared" si="3"/>
        <v>0.41110381378005723</v>
      </c>
      <c r="V16" s="19">
        <f t="shared" si="14"/>
        <v>6.9207813016624042E-3</v>
      </c>
      <c r="W16" s="19">
        <f t="shared" si="14"/>
        <v>5.8430989668671884E-3</v>
      </c>
      <c r="X16" s="19">
        <f t="shared" si="14"/>
        <v>7.7594445972197779E-3</v>
      </c>
      <c r="Y16" s="19">
        <f t="shared" si="15"/>
        <v>1.0776823347952158E-3</v>
      </c>
      <c r="Z16" s="19">
        <f t="shared" si="16"/>
        <v>8.3866329555737362E-4</v>
      </c>
      <c r="AA16" s="19">
        <f t="shared" si="4"/>
        <v>0.8238849541512292</v>
      </c>
      <c r="AB16" s="28">
        <v>4.7896710346265181E-21</v>
      </c>
      <c r="AC16" s="28">
        <f t="shared" si="5"/>
        <v>9.5793420692530361E-21</v>
      </c>
      <c r="AD16" s="32">
        <f t="shared" si="6"/>
        <v>-20.319694313882426</v>
      </c>
      <c r="AE16" s="32">
        <f t="shared" si="17"/>
        <v>-40.639388627764852</v>
      </c>
      <c r="AF16" s="18">
        <f>AVERAGE(E110:E115)</f>
        <v>3.9633566666666664</v>
      </c>
      <c r="AG16" s="19">
        <f>_xlfn.STDEV.S(E110:E115)/SQRT(6)</f>
        <v>4.7140452078365275E-6</v>
      </c>
      <c r="AH16" s="19">
        <f t="shared" si="7"/>
        <v>0.40273753689805547</v>
      </c>
      <c r="AI16" s="19">
        <f t="shared" si="18"/>
        <v>0.40258167563234032</v>
      </c>
      <c r="AJ16" s="19">
        <f t="shared" si="19"/>
        <v>0.40285882971184023</v>
      </c>
      <c r="AK16" s="19">
        <f t="shared" si="20"/>
        <v>0.3962342563113942</v>
      </c>
      <c r="AL16" s="19">
        <f t="shared" si="20"/>
        <v>0.39520689778494111</v>
      </c>
      <c r="AM16" s="19">
        <f t="shared" si="20"/>
        <v>0.39703375711018568</v>
      </c>
      <c r="AN16" s="19">
        <f t="shared" si="21"/>
        <v>2.2629002065882808E-2</v>
      </c>
      <c r="AO16" s="19">
        <f t="shared" si="21"/>
        <v>2.365636059233589E-2</v>
      </c>
      <c r="AP16" s="19">
        <f t="shared" si="21"/>
        <v>2.1829501267091322E-2</v>
      </c>
      <c r="AQ16" s="19">
        <f t="shared" si="8"/>
        <v>1.0273585264530816E-3</v>
      </c>
      <c r="AR16" s="19">
        <f t="shared" si="22"/>
        <v>7.9950079879148594E-4</v>
      </c>
      <c r="AS16" s="19">
        <f t="shared" si="9"/>
        <v>0.79246851262278839</v>
      </c>
      <c r="AT16" s="28">
        <v>6.1746257592608853E-21</v>
      </c>
      <c r="AU16" s="28">
        <f t="shared" si="23"/>
        <v>1.2349251518521771E-20</v>
      </c>
      <c r="AV16" s="32">
        <f t="shared" si="24"/>
        <v>-20.209389359625099</v>
      </c>
      <c r="AW16" s="34">
        <f t="shared" si="25"/>
        <v>-40.418778719250199</v>
      </c>
      <c r="AX16" s="10" t="s">
        <v>21</v>
      </c>
      <c r="AY16" s="5">
        <v>-6</v>
      </c>
      <c r="AZ16" s="48"/>
      <c r="BA16" s="7"/>
    </row>
    <row r="17" spans="1:52" ht="15.75" thickBot="1" x14ac:dyDescent="0.3">
      <c r="A17" s="1">
        <v>274</v>
      </c>
      <c r="B17" s="1">
        <v>110</v>
      </c>
      <c r="C17" s="1">
        <v>4</v>
      </c>
      <c r="D17" s="1">
        <v>3.9621200000000001</v>
      </c>
      <c r="E17" s="1"/>
      <c r="F17" s="15">
        <f>C116</f>
        <v>112.5</v>
      </c>
      <c r="G17" s="16">
        <f>IF(F17&lt;$AX$4,$AY$3+F17/$AX$4*($AY$4-$AY$3),$AY$4-($AY$5-$AY$4)+F17/$AX$5*2*($AY$5-$AY$4))</f>
        <v>819.65065502183404</v>
      </c>
      <c r="H17" s="47">
        <v>3</v>
      </c>
      <c r="I17" s="46">
        <f t="shared" si="1"/>
        <v>3.9635050000000005</v>
      </c>
      <c r="J17" s="19">
        <f t="shared" si="2"/>
        <v>0.40445228082091972</v>
      </c>
      <c r="K17" s="19">
        <f t="shared" si="2"/>
        <v>0.40465475054428629</v>
      </c>
      <c r="L17" s="19">
        <f t="shared" si="10"/>
        <v>1.2133568424627592</v>
      </c>
      <c r="M17" s="49">
        <v>0.41951934614664799</v>
      </c>
      <c r="N17" s="20">
        <f>AVERAGE(D116:D121)</f>
        <v>3.9636700000000005</v>
      </c>
      <c r="O17" s="19">
        <f>_xlfn.STDEV.S(D116:D121)/SQRT(6)</f>
        <v>1.6329931618480204E-5</v>
      </c>
      <c r="P17" s="21">
        <f t="shared" si="11"/>
        <v>0.40657501335662283</v>
      </c>
      <c r="Q17" s="19">
        <f t="shared" si="12"/>
        <v>0.40711493261893295</v>
      </c>
      <c r="R17" s="19">
        <f t="shared" si="13"/>
        <v>0.40615484272447344</v>
      </c>
      <c r="S17" s="19">
        <f t="shared" si="3"/>
        <v>0.41679445427850698</v>
      </c>
      <c r="T17" s="19">
        <f t="shared" si="3"/>
        <v>0.41895895203544692</v>
      </c>
      <c r="U17" s="19">
        <f t="shared" si="3"/>
        <v>0.41511002022640814</v>
      </c>
      <c r="V17" s="21">
        <f t="shared" si="14"/>
        <v>2.7248918681410106E-3</v>
      </c>
      <c r="W17" s="19">
        <f t="shared" si="14"/>
        <v>5.6039411120106797E-4</v>
      </c>
      <c r="X17" s="19">
        <f t="shared" si="14"/>
        <v>4.4093259202398483E-3</v>
      </c>
      <c r="Y17" s="19">
        <f t="shared" si="15"/>
        <v>2.1644977569399426E-3</v>
      </c>
      <c r="Z17" s="19">
        <f t="shared" si="16"/>
        <v>1.6844340520988377E-3</v>
      </c>
      <c r="AA17" s="21">
        <f t="shared" si="4"/>
        <v>1.250383362835521</v>
      </c>
      <c r="AB17" s="29">
        <v>4.5150371281638269E-21</v>
      </c>
      <c r="AC17" s="29">
        <f t="shared" si="5"/>
        <v>1.3545111384491481E-20</v>
      </c>
      <c r="AD17" s="33">
        <f t="shared" si="6"/>
        <v>-20.345338674034778</v>
      </c>
      <c r="AE17" s="33">
        <f t="shared" si="17"/>
        <v>-61.036016022104334</v>
      </c>
      <c r="AF17" s="20">
        <f>AVERAGE(E116:E121)</f>
        <v>3.9633400000000001</v>
      </c>
      <c r="AG17" s="19">
        <f>_xlfn.STDEV.S(E116:E121)/SQRT(6)</f>
        <v>4.0824829046653758E-6</v>
      </c>
      <c r="AH17" s="21">
        <f t="shared" si="7"/>
        <v>0.40232954828521689</v>
      </c>
      <c r="AI17" s="19">
        <f t="shared" si="18"/>
        <v>0.40219456846963936</v>
      </c>
      <c r="AJ17" s="19">
        <f t="shared" si="19"/>
        <v>0.40243459094325423</v>
      </c>
      <c r="AK17" s="19">
        <f t="shared" si="20"/>
        <v>0.39211010736333246</v>
      </c>
      <c r="AL17" s="19">
        <f t="shared" si="20"/>
        <v>0.39035054905312566</v>
      </c>
      <c r="AM17" s="19">
        <f t="shared" si="20"/>
        <v>0.39347941344131931</v>
      </c>
      <c r="AN17" s="21">
        <f t="shared" si="21"/>
        <v>2.7409238783315526E-2</v>
      </c>
      <c r="AO17" s="19">
        <f t="shared" si="21"/>
        <v>2.9168797093522325E-2</v>
      </c>
      <c r="AP17" s="19">
        <f t="shared" si="21"/>
        <v>2.6039932705328672E-2</v>
      </c>
      <c r="AQ17" s="19">
        <f t="shared" si="8"/>
        <v>1.7595583102067991E-3</v>
      </c>
      <c r="AR17" s="19">
        <f t="shared" si="22"/>
        <v>1.3693060779868538E-3</v>
      </c>
      <c r="AS17" s="21">
        <f t="shared" si="9"/>
        <v>1.1763303220899974</v>
      </c>
      <c r="AT17" s="29">
        <v>6.7252397157140402E-21</v>
      </c>
      <c r="AU17" s="29">
        <f t="shared" si="23"/>
        <v>2.017571914714212E-20</v>
      </c>
      <c r="AV17" s="33">
        <f t="shared" si="24"/>
        <v>-20.17229223097516</v>
      </c>
      <c r="AW17" s="39">
        <f t="shared" si="25"/>
        <v>-60.516876692925479</v>
      </c>
      <c r="AZ17" s="49"/>
    </row>
    <row r="18" spans="1:52" ht="16.5" thickTop="1" thickBot="1" x14ac:dyDescent="0.3">
      <c r="A18" s="1">
        <v>264</v>
      </c>
      <c r="B18" s="1">
        <v>102</v>
      </c>
      <c r="C18" s="1">
        <v>4</v>
      </c>
      <c r="D18" s="1">
        <v>3.9621400000000002</v>
      </c>
      <c r="E18" s="1"/>
      <c r="H18" s="25">
        <f>SUM(H2:H17)</f>
        <v>114.5</v>
      </c>
      <c r="I18" s="54"/>
      <c r="J18" s="19"/>
      <c r="K18" s="19"/>
      <c r="L18" s="19">
        <f>SUM(L2:L17)</f>
        <v>45.486376411278968</v>
      </c>
      <c r="M18" s="54"/>
      <c r="N18" s="7"/>
      <c r="O18" s="7"/>
      <c r="P18" s="7"/>
      <c r="Q18" s="7"/>
      <c r="R18" s="7"/>
      <c r="S18" s="7"/>
      <c r="T18" s="19"/>
      <c r="U18" s="19"/>
      <c r="V18" s="7"/>
      <c r="W18" s="7"/>
      <c r="X18" s="7"/>
      <c r="Y18" s="7"/>
      <c r="Z18" s="7"/>
      <c r="AA18" s="26">
        <f>SUM(AA2:AA17)</f>
        <v>46.238204894184335</v>
      </c>
      <c r="AB18" s="27"/>
      <c r="AC18" s="30">
        <f>SUM(AC2:AC17)</f>
        <v>3.7578498262990779E-19</v>
      </c>
      <c r="AD18" s="31"/>
      <c r="AE18" s="35">
        <f>SUM(AE2:AE17)</f>
        <v>-2350.9862152595329</v>
      </c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6">
        <f>SUM(AS2:AS17)</f>
        <v>44.734547928373622</v>
      </c>
      <c r="AT18" s="27"/>
      <c r="AU18" s="30">
        <f>SUM(AU2:AU17)</f>
        <v>4.5681791542874871E-19</v>
      </c>
      <c r="AV18" s="31"/>
      <c r="AW18" s="35">
        <f>SUM(AW2:AW17)</f>
        <v>-2340.0555530181177</v>
      </c>
    </row>
    <row r="19" spans="1:52" ht="15.75" thickTop="1" x14ac:dyDescent="0.25">
      <c r="A19" s="1">
        <v>284</v>
      </c>
      <c r="B19" s="1">
        <v>118</v>
      </c>
      <c r="C19" s="1">
        <v>4</v>
      </c>
      <c r="D19" s="1">
        <v>3.9621599999999999</v>
      </c>
      <c r="E19" s="1"/>
      <c r="G19" s="12" t="s">
        <v>23</v>
      </c>
      <c r="H19" s="22">
        <f>AVERAGE(AA19,AS19)</f>
        <v>0.39726092935614832</v>
      </c>
      <c r="I19" s="22"/>
      <c r="J19" s="19"/>
      <c r="K19" s="19"/>
      <c r="L19" s="19"/>
      <c r="M19" s="22"/>
      <c r="N19" s="22"/>
      <c r="O19" s="22"/>
      <c r="T19" s="19"/>
      <c r="U19" s="19"/>
      <c r="V19" s="23" t="s">
        <v>8</v>
      </c>
      <c r="W19" s="23"/>
      <c r="X19" s="23"/>
      <c r="Y19" s="23"/>
      <c r="Z19" s="23"/>
      <c r="AA19" s="17">
        <f>AA18/$H$18</f>
        <v>0.40382711697977586</v>
      </c>
      <c r="AB19" s="37" t="s">
        <v>27</v>
      </c>
      <c r="AC19" s="28">
        <f>AC18/$H$18</f>
        <v>3.2819649137983214E-21</v>
      </c>
      <c r="AD19" s="41" t="s">
        <v>36</v>
      </c>
      <c r="AE19" s="32">
        <f>AE18/$H$18</f>
        <v>-20.53263070095662</v>
      </c>
      <c r="AF19" s="22"/>
      <c r="AG19" s="22"/>
      <c r="AN19" s="23" t="s">
        <v>9</v>
      </c>
      <c r="AO19" s="23"/>
      <c r="AP19" s="23"/>
      <c r="AQ19" s="23"/>
      <c r="AR19" s="23"/>
      <c r="AS19" s="17">
        <f>AS18/$H$18</f>
        <v>0.39069474173252072</v>
      </c>
      <c r="AT19" s="37" t="s">
        <v>27</v>
      </c>
      <c r="AU19" s="28">
        <f>AU18/$H$18</f>
        <v>3.9896761172816481E-21</v>
      </c>
      <c r="AV19" s="41" t="s">
        <v>36</v>
      </c>
      <c r="AW19" s="32">
        <f>AW18/$H$18</f>
        <v>-20.437166401904957</v>
      </c>
    </row>
    <row r="20" spans="1:52" x14ac:dyDescent="0.25">
      <c r="A20" s="1">
        <v>151</v>
      </c>
      <c r="B20" s="1">
        <v>3</v>
      </c>
      <c r="C20" s="1">
        <v>4</v>
      </c>
      <c r="D20" s="1"/>
      <c r="E20" s="1">
        <v>3.9618000000000002</v>
      </c>
      <c r="G20" s="40" t="s">
        <v>29</v>
      </c>
      <c r="H20" s="22">
        <f>AA19-AS19</f>
        <v>1.3132375247255135E-2</v>
      </c>
      <c r="I20" s="22"/>
      <c r="J20" s="19">
        <f>G13+273</f>
        <v>1088</v>
      </c>
      <c r="K20" s="19"/>
      <c r="L20" s="19"/>
      <c r="M20" s="22"/>
      <c r="T20" s="19"/>
      <c r="U20" s="19"/>
      <c r="AC20" s="36">
        <f>LOG(AC19)</f>
        <v>-20.483866066130346</v>
      </c>
      <c r="AU20" s="36">
        <f>LOG(AU19)</f>
        <v>-20.39906235899662</v>
      </c>
    </row>
    <row r="21" spans="1:52" x14ac:dyDescent="0.25">
      <c r="A21" s="1">
        <v>161</v>
      </c>
      <c r="B21" s="1">
        <v>11</v>
      </c>
      <c r="C21" s="1">
        <v>4</v>
      </c>
      <c r="D21" s="1"/>
      <c r="E21" s="1">
        <v>3.9617300000000002</v>
      </c>
      <c r="G21" s="12" t="s">
        <v>28</v>
      </c>
      <c r="H21" s="8">
        <f>LOG(AVERAGE(AC19,AU19))</f>
        <v>-20.439397564128438</v>
      </c>
      <c r="I21" s="8"/>
      <c r="J21" s="19"/>
      <c r="K21" s="19"/>
      <c r="L21" s="19"/>
      <c r="M21" s="8"/>
      <c r="T21" s="19"/>
      <c r="U21" s="19"/>
    </row>
    <row r="22" spans="1:52" x14ac:dyDescent="0.25">
      <c r="A22" s="1">
        <v>171</v>
      </c>
      <c r="B22" s="1">
        <v>19</v>
      </c>
      <c r="C22" s="1">
        <v>4</v>
      </c>
      <c r="D22" s="1"/>
      <c r="E22" s="1">
        <v>3.9617499999999999</v>
      </c>
      <c r="G22" s="12" t="s">
        <v>37</v>
      </c>
      <c r="H22" s="8">
        <f>AVERAGE(AE19,AW19)</f>
        <v>-20.484898551430788</v>
      </c>
      <c r="I22" s="8"/>
      <c r="J22" s="19"/>
      <c r="K22" s="19"/>
      <c r="L22" s="19"/>
      <c r="M22" s="8"/>
      <c r="T22" s="19"/>
      <c r="U22" s="19"/>
    </row>
    <row r="23" spans="1:52" x14ac:dyDescent="0.25">
      <c r="A23" s="1">
        <v>259</v>
      </c>
      <c r="B23" s="1">
        <v>99</v>
      </c>
      <c r="C23" s="1">
        <v>4</v>
      </c>
      <c r="D23" s="1"/>
      <c r="E23" s="1">
        <v>3.9617300000000002</v>
      </c>
      <c r="J23" s="19"/>
      <c r="K23" s="19"/>
      <c r="L23" s="19"/>
      <c r="Q23" s="127">
        <f>N2-AF2</f>
        <v>3.9333333333235743E-4</v>
      </c>
      <c r="T23" s="19"/>
      <c r="U23" s="19"/>
    </row>
    <row r="24" spans="1:52" x14ac:dyDescent="0.25">
      <c r="A24" s="1">
        <v>269</v>
      </c>
      <c r="B24" s="1">
        <v>107</v>
      </c>
      <c r="C24" s="1">
        <v>4</v>
      </c>
      <c r="D24" s="1"/>
      <c r="E24" s="1">
        <v>3.9616899999999999</v>
      </c>
      <c r="J24" s="19"/>
      <c r="K24" s="19"/>
      <c r="L24" s="19"/>
      <c r="Q24" s="127">
        <f t="shared" ref="Q24:Q35" si="27">N3-AF3</f>
        <v>3.7666666666646975E-4</v>
      </c>
      <c r="T24" s="19"/>
      <c r="U24" s="19"/>
    </row>
    <row r="25" spans="1:52" x14ac:dyDescent="0.25">
      <c r="A25" s="1">
        <v>279</v>
      </c>
      <c r="B25" s="1">
        <v>115</v>
      </c>
      <c r="C25" s="1">
        <v>4</v>
      </c>
      <c r="D25" s="1"/>
      <c r="E25" s="1">
        <v>3.9617200000000001</v>
      </c>
      <c r="J25" s="19"/>
      <c r="K25" s="19"/>
      <c r="L25" s="19"/>
      <c r="Q25" s="127">
        <f t="shared" si="27"/>
        <v>3.4166666666690659E-4</v>
      </c>
      <c r="T25" s="19"/>
      <c r="U25" s="19"/>
    </row>
    <row r="26" spans="1:52" x14ac:dyDescent="0.25">
      <c r="A26" s="1">
        <v>157</v>
      </c>
      <c r="B26" s="1">
        <v>7</v>
      </c>
      <c r="C26" s="1">
        <v>6</v>
      </c>
      <c r="D26" s="1">
        <v>3.96197</v>
      </c>
      <c r="E26" s="1"/>
      <c r="J26" s="19"/>
      <c r="K26" s="19"/>
      <c r="L26" s="19"/>
      <c r="Q26" s="127">
        <f t="shared" si="27"/>
        <v>3.4166666666735068E-4</v>
      </c>
      <c r="T26" s="19"/>
      <c r="U26" s="19"/>
    </row>
    <row r="27" spans="1:52" x14ac:dyDescent="0.25">
      <c r="A27" s="1">
        <v>167</v>
      </c>
      <c r="B27" s="1">
        <v>15</v>
      </c>
      <c r="C27" s="1">
        <v>6</v>
      </c>
      <c r="D27" s="1">
        <v>3.9619900000000001</v>
      </c>
      <c r="E27" s="1"/>
      <c r="J27" s="19"/>
      <c r="K27" s="19"/>
      <c r="L27" s="19"/>
      <c r="M27">
        <f>0.078/0.021</f>
        <v>3.714285714285714</v>
      </c>
      <c r="N27">
        <f>M27*2.2/1.4</f>
        <v>5.8367346938775508</v>
      </c>
      <c r="P27">
        <f>0.078/N27</f>
        <v>1.3363636363636364E-2</v>
      </c>
      <c r="Q27" s="127">
        <f t="shared" si="27"/>
        <v>1.9666666666706689E-4</v>
      </c>
      <c r="T27" s="19"/>
      <c r="U27" s="19"/>
    </row>
    <row r="28" spans="1:52" x14ac:dyDescent="0.25">
      <c r="A28" s="1">
        <v>177</v>
      </c>
      <c r="B28" s="1">
        <v>23</v>
      </c>
      <c r="C28" s="1">
        <v>6</v>
      </c>
      <c r="D28" s="1">
        <v>3.9620000000000002</v>
      </c>
      <c r="E28" s="1"/>
      <c r="J28" s="19"/>
      <c r="K28" s="19"/>
      <c r="L28" s="19"/>
      <c r="Q28" s="127">
        <f t="shared" si="27"/>
        <v>1.9000000000080064E-4</v>
      </c>
      <c r="T28" s="19"/>
      <c r="U28" s="19"/>
    </row>
    <row r="29" spans="1:52" x14ac:dyDescent="0.25">
      <c r="A29" s="1">
        <v>265</v>
      </c>
      <c r="B29" s="1">
        <v>103</v>
      </c>
      <c r="C29" s="1">
        <v>6</v>
      </c>
      <c r="D29" s="1">
        <v>3.9620199999999999</v>
      </c>
      <c r="E29" s="1"/>
      <c r="J29" s="19"/>
      <c r="K29" s="19"/>
      <c r="L29" s="19"/>
      <c r="M29">
        <f>0.078/0.015</f>
        <v>5.2</v>
      </c>
      <c r="Q29" s="127">
        <f t="shared" si="27"/>
        <v>1.2999999999951939E-4</v>
      </c>
      <c r="T29" s="19"/>
      <c r="U29" s="19"/>
    </row>
    <row r="30" spans="1:52" x14ac:dyDescent="0.25">
      <c r="A30" s="1">
        <v>275</v>
      </c>
      <c r="B30" s="1">
        <v>111</v>
      </c>
      <c r="C30" s="1">
        <v>6</v>
      </c>
      <c r="D30" s="1">
        <v>3.9620199999999999</v>
      </c>
      <c r="E30" s="1"/>
      <c r="J30" s="19"/>
      <c r="K30" s="19"/>
      <c r="L30" s="19"/>
      <c r="Q30" s="127">
        <f t="shared" si="27"/>
        <v>7.9999999999635918E-5</v>
      </c>
      <c r="T30" s="19"/>
      <c r="U30" s="19"/>
    </row>
    <row r="31" spans="1:52" x14ac:dyDescent="0.25">
      <c r="A31" s="1">
        <v>285</v>
      </c>
      <c r="B31" s="1">
        <v>119</v>
      </c>
      <c r="C31" s="1">
        <v>6</v>
      </c>
      <c r="D31" s="1">
        <v>3.9620700000000002</v>
      </c>
      <c r="E31" s="1"/>
      <c r="J31" s="19"/>
      <c r="K31" s="19"/>
      <c r="L31" s="19"/>
      <c r="Q31" s="127">
        <f t="shared" si="27"/>
        <v>1.1666666666698688E-4</v>
      </c>
      <c r="T31" s="19"/>
      <c r="U31" s="19"/>
    </row>
    <row r="32" spans="1:52" x14ac:dyDescent="0.25">
      <c r="A32" s="1">
        <v>150</v>
      </c>
      <c r="B32" s="1">
        <v>2</v>
      </c>
      <c r="C32" s="1">
        <v>6</v>
      </c>
      <c r="D32" s="1"/>
      <c r="E32" s="1">
        <v>3.9616899999999999</v>
      </c>
      <c r="J32" s="19"/>
      <c r="K32" s="19"/>
      <c r="L32" s="19"/>
      <c r="Q32" s="127">
        <f t="shared" si="27"/>
        <v>1.4000000000002899E-4</v>
      </c>
      <c r="T32" s="19"/>
      <c r="U32" s="19"/>
    </row>
    <row r="33" spans="1:21" x14ac:dyDescent="0.25">
      <c r="A33" s="1">
        <v>160</v>
      </c>
      <c r="B33" s="1">
        <v>10</v>
      </c>
      <c r="C33" s="1">
        <v>6</v>
      </c>
      <c r="D33" s="1"/>
      <c r="E33" s="1">
        <v>3.9616500000000001</v>
      </c>
      <c r="J33" s="19"/>
      <c r="K33" s="19"/>
      <c r="L33" s="19"/>
      <c r="Q33" s="127">
        <f t="shared" si="27"/>
        <v>1.4333333333338416E-4</v>
      </c>
      <c r="T33" s="19"/>
      <c r="U33" s="19"/>
    </row>
    <row r="34" spans="1:21" x14ac:dyDescent="0.25">
      <c r="A34" s="1">
        <v>170</v>
      </c>
      <c r="B34" s="1">
        <v>18</v>
      </c>
      <c r="C34" s="1">
        <v>6</v>
      </c>
      <c r="D34" s="1"/>
      <c r="E34" s="1">
        <v>3.9616799999999999</v>
      </c>
      <c r="J34" s="19"/>
      <c r="K34" s="19"/>
      <c r="L34" s="19"/>
      <c r="Q34" s="127">
        <f>N13-AF13</f>
        <v>9.333333333350069E-5</v>
      </c>
      <c r="T34" s="19"/>
      <c r="U34" s="19"/>
    </row>
    <row r="35" spans="1:21" x14ac:dyDescent="0.25">
      <c r="A35" s="1">
        <v>258</v>
      </c>
      <c r="B35" s="1">
        <v>98</v>
      </c>
      <c r="C35" s="1">
        <v>6</v>
      </c>
      <c r="D35" s="1"/>
      <c r="E35" s="1">
        <v>3.9617</v>
      </c>
      <c r="J35" s="19"/>
      <c r="K35" s="19"/>
      <c r="L35" s="19"/>
      <c r="Q35" s="127">
        <f t="shared" si="27"/>
        <v>1.9333333333326763E-4</v>
      </c>
      <c r="T35" s="19"/>
      <c r="U35" s="19"/>
    </row>
    <row r="36" spans="1:21" x14ac:dyDescent="0.25">
      <c r="A36" s="1">
        <v>268</v>
      </c>
      <c r="B36" s="1">
        <v>106</v>
      </c>
      <c r="C36" s="1">
        <v>6</v>
      </c>
      <c r="D36" s="1"/>
      <c r="E36" s="1">
        <v>3.9616500000000001</v>
      </c>
      <c r="J36" s="19"/>
      <c r="K36" s="19"/>
      <c r="L36" s="19"/>
      <c r="T36" s="19"/>
      <c r="U36" s="19"/>
    </row>
    <row r="37" spans="1:21" x14ac:dyDescent="0.25">
      <c r="A37" s="1">
        <v>278</v>
      </c>
      <c r="B37" s="1">
        <v>114</v>
      </c>
      <c r="C37" s="1">
        <v>6</v>
      </c>
      <c r="D37" s="1"/>
      <c r="E37" s="1">
        <v>3.9616500000000001</v>
      </c>
      <c r="J37" s="19"/>
      <c r="K37" s="19"/>
      <c r="L37" s="19"/>
      <c r="T37" s="19"/>
      <c r="U37" s="19"/>
    </row>
    <row r="38" spans="1:21" x14ac:dyDescent="0.25">
      <c r="A38" s="1">
        <v>158</v>
      </c>
      <c r="B38" s="1">
        <v>8</v>
      </c>
      <c r="C38" s="1">
        <v>8</v>
      </c>
      <c r="D38" s="1">
        <v>3.9619800000000001</v>
      </c>
      <c r="E38" s="1"/>
      <c r="J38" s="19"/>
      <c r="K38" s="19"/>
      <c r="L38" s="19"/>
      <c r="T38" s="19"/>
      <c r="U38" s="19"/>
    </row>
    <row r="39" spans="1:21" x14ac:dyDescent="0.25">
      <c r="A39" s="1">
        <v>168</v>
      </c>
      <c r="B39" s="1">
        <v>16</v>
      </c>
      <c r="C39" s="1">
        <v>8</v>
      </c>
      <c r="D39" s="1">
        <v>3.9619900000000001</v>
      </c>
      <c r="E39" s="1"/>
      <c r="J39" s="19"/>
      <c r="K39" s="19"/>
      <c r="L39" s="19"/>
      <c r="T39" s="19"/>
      <c r="U39" s="19"/>
    </row>
    <row r="40" spans="1:21" x14ac:dyDescent="0.25">
      <c r="A40" s="1">
        <v>178</v>
      </c>
      <c r="B40" s="1">
        <v>24</v>
      </c>
      <c r="C40" s="1">
        <v>8</v>
      </c>
      <c r="D40" s="1">
        <v>3.9620000000000002</v>
      </c>
      <c r="E40" s="1"/>
      <c r="J40" s="19"/>
      <c r="K40" s="19"/>
      <c r="L40" s="19"/>
      <c r="T40" s="19"/>
      <c r="U40" s="19"/>
    </row>
    <row r="41" spans="1:21" x14ac:dyDescent="0.25">
      <c r="A41" s="1">
        <v>266</v>
      </c>
      <c r="B41" s="1">
        <v>104</v>
      </c>
      <c r="C41" s="1">
        <v>8</v>
      </c>
      <c r="D41" s="1">
        <v>3.9620299999999999</v>
      </c>
      <c r="E41" s="1"/>
      <c r="J41" s="19"/>
      <c r="K41" s="19"/>
      <c r="L41" s="19"/>
      <c r="T41" s="19"/>
      <c r="U41" s="19"/>
    </row>
    <row r="42" spans="1:21" x14ac:dyDescent="0.25">
      <c r="A42" s="1">
        <v>276</v>
      </c>
      <c r="B42" s="1">
        <v>112</v>
      </c>
      <c r="C42" s="1">
        <v>8</v>
      </c>
      <c r="D42" s="1">
        <v>3.9620299999999999</v>
      </c>
      <c r="E42" s="1"/>
      <c r="J42" s="19"/>
      <c r="K42" s="19"/>
      <c r="L42" s="19"/>
      <c r="T42" s="19"/>
      <c r="U42" s="19"/>
    </row>
    <row r="43" spans="1:21" x14ac:dyDescent="0.25">
      <c r="A43" s="1">
        <v>286</v>
      </c>
      <c r="B43" s="1">
        <v>120</v>
      </c>
      <c r="C43" s="1">
        <v>8</v>
      </c>
      <c r="D43" s="1">
        <v>3.96204</v>
      </c>
      <c r="E43" s="1"/>
      <c r="J43" s="19"/>
      <c r="K43" s="19"/>
      <c r="L43" s="19"/>
      <c r="T43" s="19"/>
      <c r="U43" s="19"/>
    </row>
    <row r="44" spans="1:21" x14ac:dyDescent="0.25">
      <c r="A44" s="1">
        <v>149</v>
      </c>
      <c r="B44" s="1">
        <v>1</v>
      </c>
      <c r="C44" s="1">
        <v>8</v>
      </c>
      <c r="D44" s="1"/>
      <c r="E44" s="1">
        <v>3.9616799999999999</v>
      </c>
      <c r="J44" s="19"/>
      <c r="K44" s="19"/>
      <c r="L44" s="19"/>
      <c r="T44" s="19"/>
      <c r="U44" s="19"/>
    </row>
    <row r="45" spans="1:21" x14ac:dyDescent="0.25">
      <c r="A45" s="1">
        <v>159</v>
      </c>
      <c r="B45" s="1">
        <v>9</v>
      </c>
      <c r="C45" s="1">
        <v>8</v>
      </c>
      <c r="D45" s="1"/>
      <c r="E45" s="1">
        <v>3.9616699999999998</v>
      </c>
      <c r="J45" s="19"/>
      <c r="K45" s="19"/>
      <c r="L45" s="19"/>
      <c r="T45" s="19"/>
      <c r="U45" s="19"/>
    </row>
    <row r="46" spans="1:21" x14ac:dyDescent="0.25">
      <c r="A46" s="1">
        <v>169</v>
      </c>
      <c r="B46" s="1">
        <v>17</v>
      </c>
      <c r="C46" s="1">
        <v>8</v>
      </c>
      <c r="D46" s="1"/>
      <c r="E46" s="1">
        <v>3.9616699999999998</v>
      </c>
      <c r="J46" s="19"/>
      <c r="K46" s="19"/>
      <c r="L46" s="19"/>
      <c r="T46" s="19"/>
      <c r="U46" s="19"/>
    </row>
    <row r="47" spans="1:21" x14ac:dyDescent="0.25">
      <c r="A47" s="1">
        <v>257</v>
      </c>
      <c r="B47" s="1">
        <v>97</v>
      </c>
      <c r="C47" s="1">
        <v>8</v>
      </c>
      <c r="D47" s="1"/>
      <c r="E47" s="1">
        <v>3.9616799999999999</v>
      </c>
      <c r="J47" s="19"/>
      <c r="K47" s="19"/>
      <c r="L47" s="19"/>
      <c r="T47" s="19"/>
      <c r="U47" s="19"/>
    </row>
    <row r="48" spans="1:21" x14ac:dyDescent="0.25">
      <c r="A48" s="1">
        <v>267</v>
      </c>
      <c r="B48" s="1">
        <v>105</v>
      </c>
      <c r="C48" s="1">
        <v>8</v>
      </c>
      <c r="D48" s="1"/>
      <c r="E48" s="1">
        <v>3.9616500000000001</v>
      </c>
      <c r="J48" s="19"/>
      <c r="K48" s="19"/>
      <c r="L48" s="19"/>
      <c r="T48" s="19"/>
      <c r="U48" s="19"/>
    </row>
    <row r="49" spans="1:21" x14ac:dyDescent="0.25">
      <c r="A49" s="1">
        <v>277</v>
      </c>
      <c r="B49" s="1">
        <v>113</v>
      </c>
      <c r="C49" s="1">
        <v>8</v>
      </c>
      <c r="D49" s="1"/>
      <c r="E49" s="1">
        <v>3.9616699999999998</v>
      </c>
      <c r="J49" s="19"/>
      <c r="K49" s="19"/>
      <c r="L49" s="19"/>
      <c r="T49" s="19"/>
      <c r="U49" s="19"/>
    </row>
    <row r="50" spans="1:21" x14ac:dyDescent="0.25">
      <c r="A50" s="1">
        <v>186</v>
      </c>
      <c r="B50" s="1">
        <v>32</v>
      </c>
      <c r="C50" s="1">
        <v>21.5</v>
      </c>
      <c r="D50" s="1">
        <v>3.9618600000000002</v>
      </c>
      <c r="E50" s="1"/>
      <c r="J50" s="19"/>
      <c r="K50" s="19"/>
      <c r="L50" s="19"/>
      <c r="T50" s="19"/>
      <c r="U50" s="19"/>
    </row>
    <row r="51" spans="1:21" x14ac:dyDescent="0.25">
      <c r="A51" s="1">
        <v>248</v>
      </c>
      <c r="B51" s="1">
        <v>88</v>
      </c>
      <c r="C51" s="1">
        <v>21.5</v>
      </c>
      <c r="D51" s="1">
        <v>3.9618799999999998</v>
      </c>
      <c r="E51" s="1"/>
      <c r="J51" s="19"/>
      <c r="K51" s="19"/>
      <c r="L51" s="19"/>
      <c r="T51" s="19"/>
      <c r="U51" s="19"/>
    </row>
    <row r="52" spans="1:21" x14ac:dyDescent="0.25">
      <c r="A52" s="1">
        <v>256</v>
      </c>
      <c r="B52" s="1">
        <v>96</v>
      </c>
      <c r="C52" s="1">
        <v>21.5</v>
      </c>
      <c r="D52" s="1">
        <v>3.9618899999999999</v>
      </c>
      <c r="E52" s="1"/>
      <c r="J52" s="19"/>
      <c r="K52" s="19"/>
      <c r="L52" s="19"/>
      <c r="T52" s="19"/>
      <c r="U52" s="19"/>
    </row>
    <row r="53" spans="1:21" x14ac:dyDescent="0.25">
      <c r="A53" s="1">
        <v>179</v>
      </c>
      <c r="B53" s="1">
        <v>25</v>
      </c>
      <c r="C53" s="1">
        <v>21.5</v>
      </c>
      <c r="D53" s="1"/>
      <c r="E53" s="1">
        <v>3.9616699999999998</v>
      </c>
      <c r="J53" s="19"/>
      <c r="K53" s="19"/>
      <c r="L53" s="19"/>
      <c r="T53" s="19"/>
      <c r="U53" s="19"/>
    </row>
    <row r="54" spans="1:21" x14ac:dyDescent="0.25">
      <c r="A54" s="1">
        <v>187</v>
      </c>
      <c r="B54" s="1">
        <v>33</v>
      </c>
      <c r="C54" s="1">
        <v>21.5</v>
      </c>
      <c r="D54" s="1"/>
      <c r="E54" s="1">
        <v>3.9617</v>
      </c>
      <c r="J54" s="19"/>
      <c r="K54" s="19"/>
      <c r="L54" s="19"/>
      <c r="T54" s="19"/>
      <c r="U54" s="19"/>
    </row>
    <row r="55" spans="1:21" x14ac:dyDescent="0.25">
      <c r="A55" s="1">
        <v>249</v>
      </c>
      <c r="B55" s="1">
        <v>89</v>
      </c>
      <c r="C55" s="1">
        <v>21.5</v>
      </c>
      <c r="D55" s="1"/>
      <c r="E55" s="1">
        <v>3.9616699999999998</v>
      </c>
      <c r="J55" s="19"/>
      <c r="K55" s="19"/>
      <c r="L55" s="19"/>
      <c r="T55" s="19"/>
      <c r="U55" s="19"/>
    </row>
    <row r="56" spans="1:21" x14ac:dyDescent="0.25">
      <c r="A56" s="1">
        <v>185</v>
      </c>
      <c r="B56" s="1">
        <v>31</v>
      </c>
      <c r="C56" s="1">
        <v>31.5</v>
      </c>
      <c r="D56" s="1">
        <v>3.9619599999999999</v>
      </c>
      <c r="E56" s="1"/>
      <c r="J56" s="19"/>
      <c r="K56" s="19"/>
      <c r="L56" s="19"/>
      <c r="T56" s="19"/>
      <c r="U56" s="19"/>
    </row>
    <row r="57" spans="1:21" x14ac:dyDescent="0.25">
      <c r="A57" s="1">
        <v>247</v>
      </c>
      <c r="B57" s="1">
        <v>87</v>
      </c>
      <c r="C57" s="1">
        <v>31.5</v>
      </c>
      <c r="D57" s="1">
        <v>3.96197</v>
      </c>
      <c r="E57" s="1"/>
      <c r="J57" s="19"/>
      <c r="K57" s="19"/>
      <c r="L57" s="19"/>
      <c r="T57" s="19"/>
      <c r="U57" s="19"/>
    </row>
    <row r="58" spans="1:21" x14ac:dyDescent="0.25">
      <c r="A58" s="1">
        <v>255</v>
      </c>
      <c r="B58" s="1">
        <v>95</v>
      </c>
      <c r="C58" s="1">
        <v>31.5</v>
      </c>
      <c r="D58" s="1">
        <v>3.9619800000000001</v>
      </c>
      <c r="E58" s="1"/>
      <c r="J58" s="19"/>
      <c r="K58" s="19"/>
      <c r="L58" s="19"/>
      <c r="T58" s="19"/>
      <c r="U58" s="19"/>
    </row>
    <row r="59" spans="1:21" x14ac:dyDescent="0.25">
      <c r="A59" s="1">
        <v>180</v>
      </c>
      <c r="B59" s="1">
        <v>26</v>
      </c>
      <c r="C59" s="1">
        <v>31.5</v>
      </c>
      <c r="D59" s="1"/>
      <c r="E59" s="1">
        <v>3.9617399999999998</v>
      </c>
      <c r="J59" s="19"/>
      <c r="K59" s="19"/>
      <c r="L59" s="19"/>
      <c r="T59" s="19"/>
      <c r="U59" s="19"/>
    </row>
    <row r="60" spans="1:21" x14ac:dyDescent="0.25">
      <c r="A60" s="1">
        <v>188</v>
      </c>
      <c r="B60" s="1">
        <v>34</v>
      </c>
      <c r="C60" s="1">
        <v>31.5</v>
      </c>
      <c r="D60" s="1"/>
      <c r="E60" s="1">
        <v>3.9617800000000001</v>
      </c>
      <c r="J60" s="19"/>
      <c r="K60" s="19"/>
      <c r="L60" s="19"/>
      <c r="T60" s="19"/>
      <c r="U60" s="19"/>
    </row>
    <row r="61" spans="1:21" x14ac:dyDescent="0.25">
      <c r="A61" s="1">
        <v>250</v>
      </c>
      <c r="B61" s="1">
        <v>90</v>
      </c>
      <c r="C61" s="1">
        <v>31.5</v>
      </c>
      <c r="D61" s="1"/>
      <c r="E61" s="1">
        <v>3.9618199999999999</v>
      </c>
      <c r="J61" s="19"/>
      <c r="K61" s="19"/>
      <c r="L61" s="19"/>
      <c r="T61" s="19"/>
      <c r="U61" s="19"/>
    </row>
    <row r="62" spans="1:21" x14ac:dyDescent="0.25">
      <c r="A62" s="1">
        <v>184</v>
      </c>
      <c r="B62" s="1">
        <v>30</v>
      </c>
      <c r="C62" s="1">
        <v>41.5</v>
      </c>
      <c r="D62" s="1">
        <v>3.9620799999999998</v>
      </c>
      <c r="E62" s="1"/>
      <c r="J62" s="19"/>
      <c r="K62" s="19"/>
      <c r="L62" s="19"/>
      <c r="T62" s="19"/>
      <c r="U62" s="19"/>
    </row>
    <row r="63" spans="1:21" x14ac:dyDescent="0.25">
      <c r="A63" s="1">
        <v>254</v>
      </c>
      <c r="B63" s="1">
        <v>94</v>
      </c>
      <c r="C63" s="1">
        <v>41.5</v>
      </c>
      <c r="D63" s="1">
        <v>3.9620799999999998</v>
      </c>
      <c r="E63" s="1"/>
      <c r="J63" s="19"/>
      <c r="K63" s="19"/>
      <c r="L63" s="19"/>
      <c r="T63" s="19"/>
      <c r="U63" s="19"/>
    </row>
    <row r="64" spans="1:21" x14ac:dyDescent="0.25">
      <c r="A64" s="1">
        <v>246</v>
      </c>
      <c r="B64" s="1">
        <v>86</v>
      </c>
      <c r="C64" s="1">
        <v>41.5</v>
      </c>
      <c r="D64" s="1">
        <v>3.9621</v>
      </c>
      <c r="E64" s="1"/>
      <c r="J64" s="19"/>
      <c r="K64" s="19"/>
      <c r="L64" s="19"/>
      <c r="T64" s="19"/>
      <c r="U64" s="19"/>
    </row>
    <row r="65" spans="1:21" x14ac:dyDescent="0.25">
      <c r="A65" s="1">
        <v>181</v>
      </c>
      <c r="B65" s="1">
        <v>27</v>
      </c>
      <c r="C65" s="1">
        <v>41.5</v>
      </c>
      <c r="D65" s="1"/>
      <c r="E65" s="1">
        <v>3.9619599999999999</v>
      </c>
      <c r="J65" s="19"/>
      <c r="K65" s="19"/>
      <c r="L65" s="19"/>
      <c r="T65" s="19"/>
      <c r="U65" s="19"/>
    </row>
    <row r="66" spans="1:21" x14ac:dyDescent="0.25">
      <c r="A66" s="1">
        <v>189</v>
      </c>
      <c r="B66" s="1">
        <v>35</v>
      </c>
      <c r="C66" s="1">
        <v>41.5</v>
      </c>
      <c r="D66" s="1"/>
      <c r="E66" s="1">
        <v>3.9619300000000002</v>
      </c>
      <c r="J66" s="19"/>
      <c r="K66" s="19"/>
      <c r="L66" s="19"/>
      <c r="T66" s="19"/>
      <c r="U66" s="19"/>
    </row>
    <row r="67" spans="1:21" x14ac:dyDescent="0.25">
      <c r="A67" s="1">
        <v>251</v>
      </c>
      <c r="B67" s="1">
        <v>91</v>
      </c>
      <c r="C67" s="1">
        <v>41.5</v>
      </c>
      <c r="D67" s="1"/>
      <c r="E67" s="1">
        <v>3.9619800000000001</v>
      </c>
      <c r="J67" s="19"/>
      <c r="K67" s="19"/>
      <c r="L67" s="19"/>
      <c r="T67" s="19"/>
      <c r="U67" s="19"/>
    </row>
    <row r="68" spans="1:21" x14ac:dyDescent="0.25">
      <c r="A68" s="1">
        <v>183</v>
      </c>
      <c r="B68" s="1">
        <v>29</v>
      </c>
      <c r="C68" s="1">
        <v>51.5</v>
      </c>
      <c r="D68" s="1">
        <v>3.9621900000000001</v>
      </c>
      <c r="E68" s="1"/>
      <c r="J68" s="19"/>
      <c r="K68" s="19"/>
      <c r="L68" s="19"/>
      <c r="T68" s="19"/>
      <c r="U68" s="19"/>
    </row>
    <row r="69" spans="1:21" x14ac:dyDescent="0.25">
      <c r="A69" s="1">
        <v>253</v>
      </c>
      <c r="B69" s="1">
        <v>93</v>
      </c>
      <c r="C69" s="1">
        <v>51.5</v>
      </c>
      <c r="D69" s="1">
        <v>3.9622099999999998</v>
      </c>
      <c r="E69" s="1"/>
      <c r="J69" s="19"/>
      <c r="K69" s="19"/>
      <c r="L69" s="19"/>
      <c r="T69" s="19"/>
      <c r="U69" s="19"/>
    </row>
    <row r="70" spans="1:21" x14ac:dyDescent="0.25">
      <c r="A70" s="1">
        <v>245</v>
      </c>
      <c r="B70" s="1">
        <v>85</v>
      </c>
      <c r="C70" s="1">
        <v>51.5</v>
      </c>
      <c r="D70" s="1">
        <v>3.96224</v>
      </c>
      <c r="E70" s="1"/>
      <c r="J70" s="19"/>
      <c r="K70" s="19"/>
      <c r="L70" s="19"/>
      <c r="T70" s="19"/>
      <c r="U70" s="19"/>
    </row>
    <row r="71" spans="1:21" x14ac:dyDescent="0.25">
      <c r="A71" s="1">
        <v>182</v>
      </c>
      <c r="B71" s="1">
        <v>28</v>
      </c>
      <c r="C71" s="1">
        <v>51.5</v>
      </c>
      <c r="D71" s="1"/>
      <c r="E71" s="1">
        <v>3.9621599999999999</v>
      </c>
      <c r="J71" s="19"/>
      <c r="K71" s="19"/>
      <c r="L71" s="19"/>
      <c r="T71" s="19"/>
      <c r="U71" s="19"/>
    </row>
    <row r="72" spans="1:21" x14ac:dyDescent="0.25">
      <c r="A72" s="1">
        <v>190</v>
      </c>
      <c r="B72" s="1">
        <v>36</v>
      </c>
      <c r="C72" s="1">
        <v>51.5</v>
      </c>
      <c r="D72" s="1"/>
      <c r="E72" s="1">
        <v>3.9621200000000001</v>
      </c>
      <c r="J72" s="19"/>
      <c r="K72" s="19"/>
      <c r="L72" s="19"/>
      <c r="T72" s="19"/>
      <c r="U72" s="19"/>
    </row>
    <row r="73" spans="1:21" x14ac:dyDescent="0.25">
      <c r="A73" s="1">
        <v>252</v>
      </c>
      <c r="B73" s="1">
        <v>92</v>
      </c>
      <c r="C73" s="1">
        <v>51.5</v>
      </c>
      <c r="D73" s="1"/>
      <c r="E73" s="1">
        <v>3.9621200000000001</v>
      </c>
      <c r="J73" s="19"/>
      <c r="K73" s="19"/>
      <c r="L73" s="19"/>
      <c r="T73" s="19"/>
      <c r="U73" s="19"/>
    </row>
    <row r="74" spans="1:21" x14ac:dyDescent="0.25">
      <c r="A74" s="1">
        <v>237</v>
      </c>
      <c r="B74" s="1">
        <v>77</v>
      </c>
      <c r="C74" s="1">
        <v>61.5</v>
      </c>
      <c r="D74" s="1">
        <v>3.9623499999999998</v>
      </c>
      <c r="E74" s="1"/>
      <c r="J74" s="19"/>
      <c r="K74" s="19"/>
      <c r="L74" s="19"/>
      <c r="T74" s="19"/>
      <c r="U74" s="19"/>
    </row>
    <row r="75" spans="1:21" x14ac:dyDescent="0.25">
      <c r="A75" s="1">
        <v>199</v>
      </c>
      <c r="B75" s="1">
        <v>45</v>
      </c>
      <c r="C75" s="1">
        <v>61.5</v>
      </c>
      <c r="D75" s="1">
        <v>3.9623699999999999</v>
      </c>
      <c r="E75" s="1"/>
      <c r="J75" s="19"/>
      <c r="K75" s="19"/>
      <c r="L75" s="19"/>
      <c r="T75" s="19"/>
      <c r="U75" s="19"/>
    </row>
    <row r="76" spans="1:21" x14ac:dyDescent="0.25">
      <c r="A76" s="1">
        <v>191</v>
      </c>
      <c r="B76" s="1">
        <v>37</v>
      </c>
      <c r="C76" s="1">
        <v>61.5</v>
      </c>
      <c r="D76" s="1">
        <v>3.96238</v>
      </c>
      <c r="E76" s="1"/>
      <c r="J76" s="19"/>
      <c r="K76" s="19"/>
      <c r="L76" s="19"/>
      <c r="T76" s="19"/>
      <c r="U76" s="19"/>
    </row>
    <row r="77" spans="1:21" x14ac:dyDescent="0.25">
      <c r="A77" s="1">
        <v>198</v>
      </c>
      <c r="B77" s="1">
        <v>44</v>
      </c>
      <c r="C77" s="1">
        <v>61.5</v>
      </c>
      <c r="D77" s="1"/>
      <c r="E77" s="1">
        <v>3.9622299999999999</v>
      </c>
      <c r="J77" s="19"/>
      <c r="K77" s="19"/>
      <c r="L77" s="19"/>
      <c r="T77" s="19"/>
      <c r="U77" s="19"/>
    </row>
    <row r="78" spans="1:21" x14ac:dyDescent="0.25">
      <c r="A78" s="1">
        <v>236</v>
      </c>
      <c r="B78" s="1">
        <v>76</v>
      </c>
      <c r="C78" s="1">
        <v>61.5</v>
      </c>
      <c r="D78" s="1"/>
      <c r="E78" s="1">
        <v>3.96225</v>
      </c>
      <c r="J78" s="19"/>
      <c r="K78" s="19"/>
      <c r="L78" s="19"/>
      <c r="T78" s="19"/>
      <c r="U78" s="19"/>
    </row>
    <row r="79" spans="1:21" x14ac:dyDescent="0.25">
      <c r="A79" s="1">
        <v>244</v>
      </c>
      <c r="B79" s="1">
        <v>84</v>
      </c>
      <c r="C79" s="1">
        <v>61.5</v>
      </c>
      <c r="D79" s="1"/>
      <c r="E79" s="1">
        <v>3.9622700000000002</v>
      </c>
      <c r="J79" s="19"/>
      <c r="K79" s="19"/>
      <c r="L79" s="19"/>
      <c r="T79" s="19"/>
      <c r="U79" s="19"/>
    </row>
    <row r="80" spans="1:21" x14ac:dyDescent="0.25">
      <c r="A80" s="1">
        <v>200</v>
      </c>
      <c r="B80" s="1">
        <v>46</v>
      </c>
      <c r="C80" s="1">
        <v>71.5</v>
      </c>
      <c r="D80" s="1">
        <v>3.9625400000000002</v>
      </c>
      <c r="E80" s="1"/>
      <c r="J80" s="19"/>
      <c r="K80" s="19"/>
      <c r="L80" s="19"/>
      <c r="T80" s="19"/>
      <c r="U80" s="19"/>
    </row>
    <row r="81" spans="1:21" x14ac:dyDescent="0.25">
      <c r="A81" s="1">
        <v>192</v>
      </c>
      <c r="B81" s="1">
        <v>38</v>
      </c>
      <c r="C81" s="1">
        <v>71.5</v>
      </c>
      <c r="D81" s="1">
        <v>3.9625699999999999</v>
      </c>
      <c r="E81" s="1"/>
      <c r="J81" s="19"/>
      <c r="K81" s="19"/>
      <c r="L81" s="19"/>
      <c r="T81" s="19"/>
      <c r="U81" s="19"/>
    </row>
    <row r="82" spans="1:21" x14ac:dyDescent="0.25">
      <c r="A82" s="1">
        <v>238</v>
      </c>
      <c r="B82" s="1">
        <v>78</v>
      </c>
      <c r="C82" s="1">
        <v>71.5</v>
      </c>
      <c r="D82" s="1">
        <v>3.9626399999999999</v>
      </c>
      <c r="E82" s="1"/>
      <c r="J82" s="19"/>
      <c r="K82" s="19"/>
      <c r="L82" s="19"/>
      <c r="T82" s="19"/>
      <c r="U82" s="19"/>
    </row>
    <row r="83" spans="1:21" x14ac:dyDescent="0.25">
      <c r="A83" s="1">
        <v>197</v>
      </c>
      <c r="B83" s="1">
        <v>43</v>
      </c>
      <c r="C83" s="1">
        <v>71.5</v>
      </c>
      <c r="D83" s="1"/>
      <c r="E83" s="1">
        <v>3.9624199999999998</v>
      </c>
      <c r="J83" s="19"/>
      <c r="K83" s="19"/>
      <c r="L83" s="19"/>
      <c r="T83" s="19"/>
      <c r="U83" s="19"/>
    </row>
    <row r="84" spans="1:21" x14ac:dyDescent="0.25">
      <c r="A84" s="1">
        <v>235</v>
      </c>
      <c r="B84" s="1">
        <v>75</v>
      </c>
      <c r="C84" s="1">
        <v>71.5</v>
      </c>
      <c r="D84" s="1"/>
      <c r="E84" s="1">
        <v>3.9624600000000001</v>
      </c>
      <c r="J84" s="19"/>
      <c r="K84" s="19"/>
      <c r="L84" s="19"/>
      <c r="T84" s="19"/>
      <c r="U84" s="19"/>
    </row>
    <row r="85" spans="1:21" x14ac:dyDescent="0.25">
      <c r="A85" s="1">
        <v>243</v>
      </c>
      <c r="B85" s="1">
        <v>83</v>
      </c>
      <c r="C85" s="1">
        <v>71.5</v>
      </c>
      <c r="D85" s="1"/>
      <c r="E85" s="1">
        <v>3.96245</v>
      </c>
      <c r="J85" s="19"/>
      <c r="K85" s="19"/>
      <c r="L85" s="19"/>
      <c r="T85" s="19"/>
      <c r="U85" s="19"/>
    </row>
    <row r="86" spans="1:21" x14ac:dyDescent="0.25">
      <c r="A86" s="1">
        <v>193</v>
      </c>
      <c r="B86" s="1">
        <v>39</v>
      </c>
      <c r="C86" s="1">
        <v>81.5</v>
      </c>
      <c r="D86" s="1">
        <v>3.9628299999999999</v>
      </c>
      <c r="E86" s="1"/>
      <c r="J86" s="19"/>
      <c r="K86" s="19"/>
      <c r="L86" s="19"/>
      <c r="T86" s="19"/>
      <c r="U86" s="19"/>
    </row>
    <row r="87" spans="1:21" x14ac:dyDescent="0.25">
      <c r="A87" s="1">
        <v>201</v>
      </c>
      <c r="B87" s="1">
        <v>47</v>
      </c>
      <c r="C87" s="1">
        <v>81.5</v>
      </c>
      <c r="D87" s="1">
        <v>3.9628299999999999</v>
      </c>
      <c r="E87" s="1"/>
      <c r="J87" s="19"/>
      <c r="K87" s="19"/>
      <c r="L87" s="19"/>
      <c r="T87" s="19"/>
      <c r="U87" s="19"/>
    </row>
    <row r="88" spans="1:21" x14ac:dyDescent="0.25">
      <c r="A88" s="1">
        <v>239</v>
      </c>
      <c r="B88" s="1">
        <v>79</v>
      </c>
      <c r="C88" s="1">
        <v>81.5</v>
      </c>
      <c r="D88" s="1">
        <v>3.9629099999999999</v>
      </c>
      <c r="E88" s="1"/>
      <c r="J88" s="19"/>
      <c r="K88" s="19"/>
      <c r="L88" s="19"/>
      <c r="T88" s="19"/>
      <c r="U88" s="19"/>
    </row>
    <row r="89" spans="1:21" x14ac:dyDescent="0.25">
      <c r="A89" s="1">
        <v>196</v>
      </c>
      <c r="B89" s="1">
        <v>42</v>
      </c>
      <c r="C89" s="1">
        <v>81.5</v>
      </c>
      <c r="D89" s="1"/>
      <c r="E89" s="1">
        <v>3.9626700000000001</v>
      </c>
      <c r="J89" s="19"/>
      <c r="K89" s="19"/>
      <c r="L89" s="19"/>
      <c r="T89" s="19"/>
      <c r="U89" s="19"/>
    </row>
    <row r="90" spans="1:21" x14ac:dyDescent="0.25">
      <c r="A90" s="1">
        <v>234</v>
      </c>
      <c r="B90" s="1">
        <v>74</v>
      </c>
      <c r="C90" s="1">
        <v>81.5</v>
      </c>
      <c r="D90" s="1"/>
      <c r="E90" s="1">
        <v>3.9627300000000001</v>
      </c>
      <c r="J90" s="19"/>
      <c r="K90" s="19"/>
      <c r="L90" s="19"/>
      <c r="T90" s="19"/>
      <c r="U90" s="19"/>
    </row>
    <row r="91" spans="1:21" x14ac:dyDescent="0.25">
      <c r="A91" s="1">
        <v>242</v>
      </c>
      <c r="B91" s="1">
        <v>82</v>
      </c>
      <c r="C91" s="1">
        <v>81.5</v>
      </c>
      <c r="D91" s="1"/>
      <c r="E91" s="1">
        <v>3.9627400000000002</v>
      </c>
      <c r="J91" s="19"/>
      <c r="K91" s="19"/>
      <c r="L91" s="19"/>
      <c r="T91" s="19"/>
      <c r="U91" s="19"/>
    </row>
    <row r="92" spans="1:21" x14ac:dyDescent="0.25">
      <c r="A92" s="1">
        <v>194</v>
      </c>
      <c r="B92" s="1">
        <v>40</v>
      </c>
      <c r="C92" s="1">
        <v>91.5</v>
      </c>
      <c r="D92" s="1">
        <v>3.96312</v>
      </c>
      <c r="E92" s="1"/>
      <c r="J92" s="19"/>
      <c r="K92" s="19"/>
      <c r="L92" s="19"/>
      <c r="T92" s="19"/>
      <c r="U92" s="19"/>
    </row>
    <row r="93" spans="1:21" x14ac:dyDescent="0.25">
      <c r="A93" s="1">
        <v>202</v>
      </c>
      <c r="B93" s="1">
        <v>48</v>
      </c>
      <c r="C93" s="1">
        <v>91.5</v>
      </c>
      <c r="D93" s="1">
        <v>3.96312</v>
      </c>
      <c r="E93" s="1"/>
      <c r="J93" s="19"/>
      <c r="K93" s="19"/>
      <c r="L93" s="19"/>
      <c r="T93" s="19"/>
      <c r="U93" s="19"/>
    </row>
    <row r="94" spans="1:21" x14ac:dyDescent="0.25">
      <c r="A94" s="1">
        <v>240</v>
      </c>
      <c r="B94" s="1">
        <v>80</v>
      </c>
      <c r="C94" s="1">
        <v>91.5</v>
      </c>
      <c r="D94" s="1">
        <v>3.9631599999999998</v>
      </c>
      <c r="E94" s="1"/>
      <c r="J94" s="19"/>
      <c r="K94" s="19"/>
      <c r="L94" s="19"/>
      <c r="T94" s="19"/>
      <c r="U94" s="19"/>
    </row>
    <row r="95" spans="1:21" x14ac:dyDescent="0.25">
      <c r="A95" s="1">
        <v>195</v>
      </c>
      <c r="B95" s="1">
        <v>41</v>
      </c>
      <c r="C95" s="1">
        <v>91.5</v>
      </c>
      <c r="D95" s="1"/>
      <c r="E95" s="1">
        <v>3.9630000000000001</v>
      </c>
      <c r="J95" s="19"/>
      <c r="K95" s="19"/>
      <c r="L95" s="19"/>
      <c r="T95" s="19"/>
      <c r="U95" s="19"/>
    </row>
    <row r="96" spans="1:21" x14ac:dyDescent="0.25">
      <c r="A96" s="1">
        <v>233</v>
      </c>
      <c r="B96" s="1">
        <v>73</v>
      </c>
      <c r="C96" s="1">
        <v>91.5</v>
      </c>
      <c r="D96" s="1"/>
      <c r="E96" s="1">
        <v>3.9630800000000002</v>
      </c>
      <c r="J96" s="19"/>
      <c r="K96" s="19"/>
      <c r="L96" s="19"/>
      <c r="T96" s="19"/>
      <c r="U96" s="19"/>
    </row>
    <row r="97" spans="1:21" x14ac:dyDescent="0.25">
      <c r="A97" s="1">
        <v>241</v>
      </c>
      <c r="B97" s="1">
        <v>81</v>
      </c>
      <c r="C97" s="1">
        <v>91.5</v>
      </c>
      <c r="D97" s="1"/>
      <c r="E97" s="1">
        <v>3.9630399999999999</v>
      </c>
      <c r="J97" s="19"/>
      <c r="K97" s="19"/>
      <c r="L97" s="19"/>
      <c r="T97" s="19"/>
      <c r="U97" s="19"/>
    </row>
    <row r="98" spans="1:21" x14ac:dyDescent="0.25">
      <c r="A98" s="1">
        <v>212</v>
      </c>
      <c r="B98" s="1">
        <v>56</v>
      </c>
      <c r="C98" s="1">
        <v>106.5</v>
      </c>
      <c r="D98" s="1">
        <v>3.96347</v>
      </c>
      <c r="E98" s="1"/>
      <c r="J98" s="19"/>
      <c r="K98" s="19"/>
      <c r="L98" s="19"/>
      <c r="T98" s="19"/>
      <c r="U98" s="19"/>
    </row>
    <row r="99" spans="1:21" x14ac:dyDescent="0.25">
      <c r="A99" s="1">
        <v>222</v>
      </c>
      <c r="B99" s="1">
        <v>64</v>
      </c>
      <c r="C99" s="1">
        <v>106.5</v>
      </c>
      <c r="D99" s="1">
        <v>3.9634800000000001</v>
      </c>
      <c r="E99" s="1"/>
      <c r="J99" s="19"/>
      <c r="K99" s="19"/>
      <c r="L99" s="19"/>
      <c r="T99" s="19"/>
      <c r="U99" s="19"/>
    </row>
    <row r="100" spans="1:21" x14ac:dyDescent="0.25">
      <c r="A100" s="1">
        <v>232</v>
      </c>
      <c r="B100" s="1">
        <v>72</v>
      </c>
      <c r="C100" s="1">
        <v>106.5</v>
      </c>
      <c r="D100" s="1">
        <v>3.9634800000000001</v>
      </c>
      <c r="E100" s="1"/>
      <c r="J100" s="19"/>
      <c r="K100" s="19"/>
      <c r="L100" s="19"/>
      <c r="T100" s="19"/>
      <c r="U100" s="19"/>
    </row>
    <row r="101" spans="1:21" x14ac:dyDescent="0.25">
      <c r="A101" s="1">
        <v>203</v>
      </c>
      <c r="B101" s="1">
        <v>49</v>
      </c>
      <c r="C101" s="1">
        <v>106.5</v>
      </c>
      <c r="D101" s="1"/>
      <c r="E101" s="1">
        <v>3.9632900000000002</v>
      </c>
      <c r="J101" s="19"/>
      <c r="K101" s="19"/>
      <c r="L101" s="19"/>
      <c r="T101" s="19"/>
      <c r="U101" s="19"/>
    </row>
    <row r="102" spans="1:21" x14ac:dyDescent="0.25">
      <c r="A102" s="1">
        <v>213</v>
      </c>
      <c r="B102" s="1">
        <v>57</v>
      </c>
      <c r="C102" s="1">
        <v>106.5</v>
      </c>
      <c r="D102" s="1"/>
      <c r="E102" s="1">
        <v>3.9632900000000002</v>
      </c>
      <c r="J102" s="19"/>
      <c r="K102" s="19"/>
      <c r="L102" s="19"/>
      <c r="T102" s="19"/>
      <c r="U102" s="19"/>
    </row>
    <row r="103" spans="1:21" x14ac:dyDescent="0.25">
      <c r="A103" s="1">
        <v>223</v>
      </c>
      <c r="B103" s="1">
        <v>65</v>
      </c>
      <c r="C103" s="1">
        <v>106.5</v>
      </c>
      <c r="D103" s="1"/>
      <c r="E103" s="1">
        <v>3.9632700000000001</v>
      </c>
      <c r="J103" s="19"/>
      <c r="K103" s="19"/>
      <c r="L103" s="19"/>
      <c r="T103" s="19"/>
      <c r="U103" s="19"/>
    </row>
    <row r="104" spans="1:21" x14ac:dyDescent="0.25">
      <c r="A104" s="1">
        <v>211</v>
      </c>
      <c r="B104" s="1">
        <v>55</v>
      </c>
      <c r="C104" s="1">
        <v>108.5</v>
      </c>
      <c r="D104" s="1">
        <v>3.9634499999999999</v>
      </c>
      <c r="E104" s="1"/>
      <c r="J104" s="19"/>
      <c r="K104" s="19"/>
      <c r="L104" s="19"/>
      <c r="T104" s="19"/>
      <c r="U104" s="19"/>
    </row>
    <row r="105" spans="1:21" x14ac:dyDescent="0.25">
      <c r="A105" s="1">
        <v>221</v>
      </c>
      <c r="B105" s="1">
        <v>63</v>
      </c>
      <c r="C105" s="1">
        <v>108.5</v>
      </c>
      <c r="D105" s="1">
        <v>3.9634499999999999</v>
      </c>
      <c r="E105" s="1"/>
      <c r="J105" s="19"/>
      <c r="K105" s="19"/>
      <c r="L105" s="19"/>
      <c r="T105" s="19"/>
      <c r="U105" s="19"/>
    </row>
    <row r="106" spans="1:21" x14ac:dyDescent="0.25">
      <c r="A106" s="1">
        <v>231</v>
      </c>
      <c r="B106" s="1">
        <v>71</v>
      </c>
      <c r="C106" s="1">
        <v>108.5</v>
      </c>
      <c r="D106" s="1">
        <v>3.96347</v>
      </c>
      <c r="E106" s="1"/>
      <c r="J106" s="19"/>
      <c r="K106" s="19"/>
      <c r="L106" s="19"/>
      <c r="T106" s="19"/>
      <c r="U106" s="19"/>
    </row>
    <row r="107" spans="1:21" x14ac:dyDescent="0.25">
      <c r="A107" s="1">
        <v>204</v>
      </c>
      <c r="B107" s="1">
        <v>50</v>
      </c>
      <c r="C107" s="1">
        <v>108.5</v>
      </c>
      <c r="D107" s="1"/>
      <c r="E107" s="1">
        <v>3.9632999999999998</v>
      </c>
      <c r="J107" s="19"/>
      <c r="K107" s="19"/>
      <c r="L107" s="19"/>
      <c r="T107" s="19"/>
      <c r="U107" s="19"/>
    </row>
    <row r="108" spans="1:21" x14ac:dyDescent="0.25">
      <c r="A108" s="1">
        <v>214</v>
      </c>
      <c r="B108" s="1">
        <v>58</v>
      </c>
      <c r="C108" s="1">
        <v>108.5</v>
      </c>
      <c r="D108" s="1"/>
      <c r="E108" s="1">
        <v>3.9632999999999998</v>
      </c>
      <c r="J108" s="19"/>
      <c r="K108" s="19"/>
      <c r="L108" s="19"/>
      <c r="T108" s="19"/>
      <c r="U108" s="19"/>
    </row>
    <row r="109" spans="1:21" x14ac:dyDescent="0.25">
      <c r="A109" s="1">
        <v>224</v>
      </c>
      <c r="B109" s="1">
        <v>66</v>
      </c>
      <c r="C109" s="1">
        <v>108.5</v>
      </c>
      <c r="D109" s="1"/>
      <c r="E109" s="1">
        <v>3.9633099999999999</v>
      </c>
      <c r="J109" s="19"/>
      <c r="K109" s="19"/>
      <c r="L109" s="19"/>
      <c r="T109" s="19"/>
      <c r="U109" s="19"/>
    </row>
    <row r="110" spans="1:21" x14ac:dyDescent="0.25">
      <c r="A110" s="1">
        <v>210</v>
      </c>
      <c r="B110" s="1">
        <v>54</v>
      </c>
      <c r="C110" s="1">
        <v>110.5</v>
      </c>
      <c r="D110" s="1">
        <v>3.9635500000000001</v>
      </c>
      <c r="E110" s="1"/>
      <c r="J110" s="19"/>
      <c r="K110" s="19"/>
      <c r="L110" s="19"/>
      <c r="T110" s="19"/>
      <c r="U110" s="19"/>
    </row>
    <row r="111" spans="1:21" x14ac:dyDescent="0.25">
      <c r="A111" s="1">
        <v>220</v>
      </c>
      <c r="B111" s="1">
        <v>62</v>
      </c>
      <c r="C111" s="1">
        <v>110.5</v>
      </c>
      <c r="D111" s="1">
        <v>3.9635699999999998</v>
      </c>
      <c r="E111" s="1"/>
      <c r="J111" s="19"/>
      <c r="K111" s="19"/>
      <c r="L111" s="19"/>
      <c r="T111" s="19"/>
      <c r="U111" s="19"/>
    </row>
    <row r="112" spans="1:21" x14ac:dyDescent="0.25">
      <c r="A112" s="1">
        <v>230</v>
      </c>
      <c r="B112" s="1">
        <v>70</v>
      </c>
      <c r="C112" s="1">
        <v>110.5</v>
      </c>
      <c r="D112" s="1">
        <v>3.9635799999999999</v>
      </c>
      <c r="E112" s="1"/>
      <c r="J112" s="19"/>
      <c r="K112" s="19"/>
      <c r="L112" s="19"/>
      <c r="T112" s="19"/>
      <c r="U112" s="19"/>
    </row>
    <row r="113" spans="1:21" x14ac:dyDescent="0.25">
      <c r="A113" s="1">
        <v>205</v>
      </c>
      <c r="B113" s="1">
        <v>51</v>
      </c>
      <c r="C113" s="1">
        <v>110.5</v>
      </c>
      <c r="D113" s="1"/>
      <c r="E113" s="1">
        <v>3.9633500000000002</v>
      </c>
      <c r="J113" s="19"/>
      <c r="K113" s="19"/>
      <c r="L113" s="19"/>
      <c r="T113" s="19"/>
      <c r="U113" s="19"/>
    </row>
    <row r="114" spans="1:21" x14ac:dyDescent="0.25">
      <c r="A114" s="1">
        <v>215</v>
      </c>
      <c r="B114" s="1">
        <v>59</v>
      </c>
      <c r="C114" s="1">
        <v>110.5</v>
      </c>
      <c r="D114" s="1"/>
      <c r="E114" s="1">
        <v>3.9633500000000002</v>
      </c>
      <c r="J114" s="19"/>
      <c r="K114" s="19"/>
      <c r="L114" s="19"/>
      <c r="T114" s="19"/>
      <c r="U114" s="19"/>
    </row>
    <row r="115" spans="1:21" x14ac:dyDescent="0.25">
      <c r="A115" s="1">
        <v>225</v>
      </c>
      <c r="B115" s="1">
        <v>67</v>
      </c>
      <c r="C115" s="1">
        <v>110.5</v>
      </c>
      <c r="D115" s="1"/>
      <c r="E115" s="1">
        <v>3.9633699999999998</v>
      </c>
      <c r="J115" s="19"/>
      <c r="K115" s="19"/>
      <c r="L115" s="19"/>
      <c r="T115" s="19"/>
      <c r="U115" s="19"/>
    </row>
    <row r="116" spans="1:21" x14ac:dyDescent="0.25">
      <c r="A116" s="1">
        <v>209</v>
      </c>
      <c r="B116" s="1">
        <v>53</v>
      </c>
      <c r="C116" s="1">
        <v>112.5</v>
      </c>
      <c r="D116" s="1">
        <v>3.9636300000000002</v>
      </c>
      <c r="E116" s="1"/>
      <c r="J116" s="19"/>
      <c r="K116" s="19"/>
      <c r="L116" s="19"/>
      <c r="T116" s="19"/>
      <c r="U116" s="19"/>
    </row>
    <row r="117" spans="1:21" x14ac:dyDescent="0.25">
      <c r="A117" s="1">
        <v>219</v>
      </c>
      <c r="B117" s="1">
        <v>61</v>
      </c>
      <c r="C117" s="1">
        <v>112.5</v>
      </c>
      <c r="D117" s="1">
        <v>3.96367</v>
      </c>
      <c r="E117" s="1"/>
      <c r="J117" s="19"/>
      <c r="K117" s="19"/>
      <c r="L117" s="19"/>
      <c r="T117" s="19"/>
      <c r="U117" s="19"/>
    </row>
    <row r="118" spans="1:21" x14ac:dyDescent="0.25">
      <c r="A118" s="1">
        <v>229</v>
      </c>
      <c r="B118" s="1">
        <v>69</v>
      </c>
      <c r="C118" s="1">
        <v>112.5</v>
      </c>
      <c r="D118" s="1">
        <v>3.9637099999999998</v>
      </c>
      <c r="E118" s="1"/>
      <c r="J118" s="19"/>
      <c r="K118" s="19"/>
      <c r="L118" s="19"/>
      <c r="T118" s="19"/>
      <c r="U118" s="19"/>
    </row>
    <row r="119" spans="1:21" x14ac:dyDescent="0.25">
      <c r="A119" s="1">
        <v>206</v>
      </c>
      <c r="B119" s="1">
        <v>52</v>
      </c>
      <c r="C119" s="1">
        <v>112.5</v>
      </c>
      <c r="D119" s="1"/>
      <c r="E119" s="1">
        <v>3.9633500000000002</v>
      </c>
      <c r="J119" s="19"/>
      <c r="K119" s="19"/>
      <c r="L119" s="19"/>
      <c r="T119" s="19"/>
      <c r="U119" s="19"/>
    </row>
    <row r="120" spans="1:21" x14ac:dyDescent="0.25">
      <c r="A120" s="1">
        <v>216</v>
      </c>
      <c r="B120" s="1">
        <v>60</v>
      </c>
      <c r="C120" s="1">
        <v>112.5</v>
      </c>
      <c r="D120" s="1"/>
      <c r="E120" s="1">
        <v>3.9633400000000001</v>
      </c>
      <c r="J120" s="19"/>
      <c r="K120" s="19"/>
      <c r="L120" s="19"/>
      <c r="T120" s="19"/>
      <c r="U120" s="19"/>
    </row>
    <row r="121" spans="1:21" x14ac:dyDescent="0.25">
      <c r="A121" s="1">
        <v>226</v>
      </c>
      <c r="B121" s="1">
        <v>68</v>
      </c>
      <c r="C121" s="1">
        <v>112.5</v>
      </c>
      <c r="D121" s="1"/>
      <c r="E121" s="1">
        <v>3.96333</v>
      </c>
      <c r="J121" s="19"/>
      <c r="K121" s="19"/>
      <c r="L121" s="19"/>
      <c r="T121" s="19"/>
      <c r="U121" s="19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1"/>
  <sheetViews>
    <sheetView topLeftCell="K1" zoomScale="80" zoomScaleNormal="80" workbookViewId="0">
      <selection activeCell="U2" sqref="U2"/>
    </sheetView>
  </sheetViews>
  <sheetFormatPr defaultRowHeight="15" x14ac:dyDescent="0.25"/>
  <cols>
    <col min="4" max="4" width="11.7109375" bestFit="1" customWidth="1"/>
    <col min="5" max="5" width="14.42578125" bestFit="1" customWidth="1"/>
    <col min="6" max="6" width="13.7109375" bestFit="1" customWidth="1"/>
    <col min="7" max="7" width="12.7109375" bestFit="1" customWidth="1"/>
    <col min="8" max="11" width="11.140625" customWidth="1"/>
    <col min="12" max="28" width="16.5703125" customWidth="1"/>
  </cols>
  <sheetData>
    <row r="1" spans="1:33" ht="60" customHeight="1" thickTop="1" thickBot="1" x14ac:dyDescent="0.3">
      <c r="A1" t="s">
        <v>0</v>
      </c>
      <c r="B1" t="s">
        <v>5</v>
      </c>
      <c r="C1" t="s">
        <v>1</v>
      </c>
      <c r="D1" t="s">
        <v>3</v>
      </c>
      <c r="E1" t="s">
        <v>4</v>
      </c>
      <c r="F1" s="50" t="s">
        <v>6</v>
      </c>
      <c r="G1" s="51" t="s">
        <v>7</v>
      </c>
      <c r="H1" s="52" t="s">
        <v>22</v>
      </c>
      <c r="I1" s="52" t="s">
        <v>74</v>
      </c>
      <c r="J1" s="52" t="s">
        <v>75</v>
      </c>
      <c r="K1" s="52" t="s">
        <v>76</v>
      </c>
      <c r="L1" s="53" t="s">
        <v>41</v>
      </c>
      <c r="M1" s="50" t="s">
        <v>10</v>
      </c>
      <c r="N1" s="51" t="s">
        <v>70</v>
      </c>
      <c r="O1" s="51" t="s">
        <v>72</v>
      </c>
      <c r="P1" s="51" t="s">
        <v>42</v>
      </c>
      <c r="Q1" s="51" t="s">
        <v>25</v>
      </c>
      <c r="R1" s="51" t="s">
        <v>30</v>
      </c>
      <c r="S1" s="51" t="s">
        <v>31</v>
      </c>
      <c r="T1" s="51" t="s">
        <v>32</v>
      </c>
      <c r="U1" s="51" t="s">
        <v>33</v>
      </c>
      <c r="V1" s="50" t="s">
        <v>11</v>
      </c>
      <c r="W1" s="51" t="s">
        <v>71</v>
      </c>
      <c r="X1" s="51" t="s">
        <v>73</v>
      </c>
      <c r="Y1" s="51" t="s">
        <v>43</v>
      </c>
      <c r="Z1" s="51" t="s">
        <v>34</v>
      </c>
      <c r="AA1" s="51" t="s">
        <v>35</v>
      </c>
      <c r="AB1" s="51" t="s">
        <v>31</v>
      </c>
      <c r="AC1" s="51" t="s">
        <v>32</v>
      </c>
      <c r="AD1" s="53" t="s">
        <v>33</v>
      </c>
    </row>
    <row r="2" spans="1:33" ht="15.75" thickTop="1" x14ac:dyDescent="0.25">
      <c r="A2" s="2">
        <v>426</v>
      </c>
      <c r="B2" s="2">
        <v>237</v>
      </c>
      <c r="C2" s="2">
        <v>2</v>
      </c>
      <c r="D2" s="2">
        <v>3.96211</v>
      </c>
      <c r="E2" s="2"/>
      <c r="F2" s="6">
        <f>C2</f>
        <v>2</v>
      </c>
      <c r="G2" s="14">
        <f t="shared" ref="G2:G17" si="0">IF(F2&lt;$AE$4,$AF$3+F2/$AE$4*($AF$4-$AF$3),$AF$4-($AF$5-$AF$4)+F2/$AE$5*2*($AF$5-$AF$4))</f>
        <v>790.69868995633192</v>
      </c>
      <c r="H2" s="46">
        <v>3</v>
      </c>
      <c r="I2" s="46">
        <f>(M2+V2)/2</f>
        <v>3.9619183333333332</v>
      </c>
      <c r="J2" s="19">
        <f>(O2+X2)/2</f>
        <v>0.4000819536461368</v>
      </c>
      <c r="K2" s="19">
        <f>J2*$H2</f>
        <v>1.2002458609384103</v>
      </c>
      <c r="L2" s="48">
        <v>0.36663483710706601</v>
      </c>
      <c r="M2" s="18">
        <f>AVERAGE(D2:D7)</f>
        <v>3.9621316666666666</v>
      </c>
      <c r="N2" s="19">
        <f>(M2-$AF$8-$AF$9*($G2+273.15))/$AF$10</f>
        <v>0.4028264967225989</v>
      </c>
      <c r="O2" s="19">
        <f>(N2-AVERAGE(N2,W2))*3.7*2.2/1.4+AVERAGE(N2,W2)</f>
        <v>0.41603951124785216</v>
      </c>
      <c r="P2" s="19">
        <f>$L2-O2</f>
        <v>-4.9404674140786142E-2</v>
      </c>
      <c r="Q2" s="19">
        <f>O2*$H2</f>
        <v>1.2481185337435565</v>
      </c>
      <c r="R2" s="28">
        <v>8.8125538472674991E-22</v>
      </c>
      <c r="S2" s="28">
        <f t="shared" ref="S2:S17" si="1">R2*$H2</f>
        <v>2.6437661541802496E-21</v>
      </c>
      <c r="T2" s="32">
        <f t="shared" ref="T2:T17" si="2">LOG(R2)</f>
        <v>-21.054898216326819</v>
      </c>
      <c r="U2" s="34">
        <f>T2*$H2</f>
        <v>-63.164694648980458</v>
      </c>
      <c r="V2" s="18">
        <f>AVERAGE(E8:E13)</f>
        <v>3.9617049999999998</v>
      </c>
      <c r="W2" s="19">
        <f t="shared" ref="W2:W17" si="3">(V2-$AF$8-$AF$9*($G2+273.15))/$AF$10</f>
        <v>0.3973374105696747</v>
      </c>
      <c r="X2" s="19">
        <f>(W2-AVERAGE(N2,W2))*3.7*2.2/1.4+AVERAGE(N2,W2)</f>
        <v>0.38412439604442145</v>
      </c>
      <c r="Y2" s="19">
        <f>$L2-X2</f>
        <v>-1.7489558937355432E-2</v>
      </c>
      <c r="Z2" s="19">
        <f>X2*$H2</f>
        <v>1.1523731881332644</v>
      </c>
      <c r="AA2" s="28">
        <v>1.4321198610826686E-21</v>
      </c>
      <c r="AB2" s="28">
        <f>AA2*$H2</f>
        <v>4.2963595832480057E-21</v>
      </c>
      <c r="AC2" s="32">
        <f>LOG(AA2)</f>
        <v>-20.844020632287684</v>
      </c>
      <c r="AD2" s="34">
        <f>AC2*$H2</f>
        <v>-62.532061896863055</v>
      </c>
      <c r="AE2" t="s">
        <v>2</v>
      </c>
      <c r="AG2" s="48"/>
    </row>
    <row r="3" spans="1:33" x14ac:dyDescent="0.25">
      <c r="A3" s="2">
        <v>318</v>
      </c>
      <c r="B3" s="2">
        <v>141</v>
      </c>
      <c r="C3" s="2">
        <v>2</v>
      </c>
      <c r="D3" s="2">
        <v>3.9621200000000001</v>
      </c>
      <c r="E3" s="2"/>
      <c r="F3" s="6">
        <f>C14</f>
        <v>4</v>
      </c>
      <c r="G3" s="14">
        <f t="shared" si="0"/>
        <v>791.39737991266372</v>
      </c>
      <c r="H3" s="46">
        <f>AVERAGE(F3:F4)-AVERAGE(F2:F3)</f>
        <v>2</v>
      </c>
      <c r="I3" s="46">
        <f t="shared" ref="I3:I17" si="4">(M3+V3)/2</f>
        <v>3.9619125000000004</v>
      </c>
      <c r="J3" s="19">
        <f t="shared" ref="J3:J17" si="5">(O3+X3)/2</f>
        <v>0.39961976517640801</v>
      </c>
      <c r="K3" s="19">
        <f t="shared" ref="K3:K17" si="6">J3*$H3</f>
        <v>0.79923953035281603</v>
      </c>
      <c r="L3" s="48">
        <v>0.36788340533445602</v>
      </c>
      <c r="M3" s="18">
        <f>AVERAGE(D14:D19)</f>
        <v>3.962121666666667</v>
      </c>
      <c r="N3" s="19">
        <f>(M3-$AF$8-$AF$9*($G3+273.15))/$AF$10</f>
        <v>0.40231070389590606</v>
      </c>
      <c r="O3" s="19">
        <f>(N3-AVERAGE(N3,W3))*3.7*2.2/1.4+AVERAGE(N3,W3)</f>
        <v>0.41526565173120461</v>
      </c>
      <c r="P3" s="19">
        <f t="shared" ref="P3:P17" si="7">$L3-O3</f>
        <v>-4.7382246396748595E-2</v>
      </c>
      <c r="Q3" s="19">
        <f t="shared" ref="Q3:Q17" si="8">O3*$H3</f>
        <v>0.83053130346240922</v>
      </c>
      <c r="R3" s="28">
        <v>9.4155832463872511E-22</v>
      </c>
      <c r="S3" s="28">
        <f t="shared" si="1"/>
        <v>1.8831166492774502E-21</v>
      </c>
      <c r="T3" s="32">
        <f t="shared" si="2"/>
        <v>-21.026152772530793</v>
      </c>
      <c r="U3" s="32">
        <f t="shared" ref="U3:U17" si="9">T3*$H3</f>
        <v>-42.052305545061586</v>
      </c>
      <c r="V3" s="18">
        <f>AVERAGE(E20:E25)</f>
        <v>3.9617033333333338</v>
      </c>
      <c r="W3" s="19">
        <f t="shared" si="3"/>
        <v>0.39692882645690969</v>
      </c>
      <c r="X3" s="19">
        <f t="shared" ref="X3:X17" si="10">(W3-AVERAGE(N3,W3))*3.7*2.2/1.4+AVERAGE(N3,W3)</f>
        <v>0.38397387862161142</v>
      </c>
      <c r="Y3" s="19">
        <f t="shared" ref="Y3:Y17" si="11">$L3-X3</f>
        <v>-1.6090473287155405E-2</v>
      </c>
      <c r="Z3" s="19">
        <f t="shared" ref="Z3:Z17" si="12">X3*$H3</f>
        <v>0.76794775724322284</v>
      </c>
      <c r="AA3" s="28">
        <v>1.5011113613385126E-21</v>
      </c>
      <c r="AB3" s="28">
        <f t="shared" ref="AB3:AB17" si="13">AA3*$H3</f>
        <v>3.0022227226770252E-21</v>
      </c>
      <c r="AC3" s="32">
        <f t="shared" ref="AC3:AC17" si="14">LOG(AA3)</f>
        <v>-20.823587088022673</v>
      </c>
      <c r="AD3" s="34">
        <f t="shared" ref="AD3:AD17" si="15">AC3*$H3</f>
        <v>-41.647174176045347</v>
      </c>
      <c r="AE3" s="4">
        <v>0</v>
      </c>
      <c r="AF3" s="5">
        <v>790</v>
      </c>
      <c r="AG3" s="48"/>
    </row>
    <row r="4" spans="1:33" x14ac:dyDescent="0.25">
      <c r="A4" s="2">
        <v>406</v>
      </c>
      <c r="B4" s="2">
        <v>221</v>
      </c>
      <c r="C4" s="2">
        <v>2</v>
      </c>
      <c r="D4" s="2">
        <v>3.9621300000000002</v>
      </c>
      <c r="E4" s="2"/>
      <c r="F4" s="6">
        <f>C26</f>
        <v>6</v>
      </c>
      <c r="G4" s="14">
        <f t="shared" si="0"/>
        <v>792.09606986899564</v>
      </c>
      <c r="H4" s="46">
        <f t="shared" ref="H4:H16" si="16">AVERAGE(F4:F5)-AVERAGE(F3:F4)</f>
        <v>2</v>
      </c>
      <c r="I4" s="46">
        <f t="shared" si="4"/>
        <v>3.9618208333333329</v>
      </c>
      <c r="J4" s="19">
        <f>(O4+X4)/2</f>
        <v>0.39805332695324169</v>
      </c>
      <c r="K4" s="19">
        <f t="shared" si="6"/>
        <v>0.79610665390648339</v>
      </c>
      <c r="L4" s="48">
        <v>0.36913479194959498</v>
      </c>
      <c r="M4" s="18">
        <f>AVERAGE(D26:D31)</f>
        <v>3.9619933333333326</v>
      </c>
      <c r="N4" s="19">
        <f t="shared" ref="N4:N17" si="17">(M4-$AF$8-$AF$9*($G4+273.15))/$AF$10</f>
        <v>0.40027254733147</v>
      </c>
      <c r="O4" s="19">
        <f t="shared" ref="O4:O17" si="18">(N4-AVERAGE(N4,W4))*3.7*2.2/1.4+AVERAGE(N4,W4)</f>
        <v>0.41095650829522629</v>
      </c>
      <c r="P4" s="19">
        <f t="shared" si="7"/>
        <v>-4.182171634563131E-2</v>
      </c>
      <c r="Q4" s="19">
        <f>O4*$H4</f>
        <v>0.82191301659045257</v>
      </c>
      <c r="R4" s="28">
        <v>1.0399707050665018E-21</v>
      </c>
      <c r="S4" s="28">
        <f t="shared" si="1"/>
        <v>2.0799414101330035E-21</v>
      </c>
      <c r="T4" s="32">
        <f t="shared" si="2"/>
        <v>-20.982978894169641</v>
      </c>
      <c r="U4" s="32">
        <f t="shared" si="9"/>
        <v>-41.965957788339281</v>
      </c>
      <c r="V4" s="18">
        <f>AVERAGE(E32:E37)</f>
        <v>3.9616483333333332</v>
      </c>
      <c r="W4" s="19">
        <f t="shared" si="3"/>
        <v>0.39583410657501339</v>
      </c>
      <c r="X4" s="19">
        <f t="shared" si="10"/>
        <v>0.3851501456112571</v>
      </c>
      <c r="Y4" s="19">
        <f t="shared" si="11"/>
        <v>-1.6015353661662124E-2</v>
      </c>
      <c r="Z4" s="19">
        <f t="shared" si="12"/>
        <v>0.7703002912225142</v>
      </c>
      <c r="AA4" s="28">
        <v>1.5929987261760369E-21</v>
      </c>
      <c r="AB4" s="28">
        <f t="shared" si="13"/>
        <v>3.1859974523520738E-21</v>
      </c>
      <c r="AC4" s="32">
        <f t="shared" si="14"/>
        <v>-20.79778457147755</v>
      </c>
      <c r="AD4" s="34">
        <f t="shared" si="15"/>
        <v>-41.5955691429551</v>
      </c>
      <c r="AE4" s="4">
        <f>114.5/2</f>
        <v>57.25</v>
      </c>
      <c r="AF4" s="5">
        <v>810</v>
      </c>
      <c r="AG4" s="48"/>
    </row>
    <row r="5" spans="1:33" x14ac:dyDescent="0.25">
      <c r="A5" s="2">
        <v>416</v>
      </c>
      <c r="B5" s="2">
        <v>229</v>
      </c>
      <c r="C5" s="2">
        <v>2</v>
      </c>
      <c r="D5" s="2">
        <v>3.9621300000000002</v>
      </c>
      <c r="E5" s="2"/>
      <c r="F5" s="6">
        <f>C38</f>
        <v>8</v>
      </c>
      <c r="G5" s="14">
        <f t="shared" si="0"/>
        <v>792.79475982532756</v>
      </c>
      <c r="H5" s="46">
        <f>AVERAGE(F5:F6)-AVERAGE(F4:F5)</f>
        <v>7.75</v>
      </c>
      <c r="I5" s="46">
        <f t="shared" si="4"/>
        <v>3.9618341666666668</v>
      </c>
      <c r="J5" s="19">
        <f t="shared" si="5"/>
        <v>0.3978377185255359</v>
      </c>
      <c r="K5" s="19">
        <f t="shared" si="6"/>
        <v>3.0832423185729034</v>
      </c>
      <c r="L5" s="48">
        <v>0.37037100231115799</v>
      </c>
      <c r="M5" s="18">
        <f>AVERAGE(D38:D43)</f>
        <v>3.9619866666666663</v>
      </c>
      <c r="N5" s="19">
        <f t="shared" si="17"/>
        <v>0.39979963799034712</v>
      </c>
      <c r="O5" s="19">
        <f t="shared" si="18"/>
        <v>0.40924487884236688</v>
      </c>
      <c r="P5" s="19">
        <f t="shared" si="7"/>
        <v>-3.8873876531208884E-2</v>
      </c>
      <c r="Q5" s="19">
        <f t="shared" si="8"/>
        <v>3.1716478110283433</v>
      </c>
      <c r="R5" s="28">
        <v>1.0951018505648479E-21</v>
      </c>
      <c r="S5" s="28">
        <f t="shared" si="1"/>
        <v>8.4870393418775717E-21</v>
      </c>
      <c r="T5" s="32">
        <f t="shared" si="2"/>
        <v>-20.960545487142344</v>
      </c>
      <c r="U5" s="32">
        <f t="shared" si="9"/>
        <v>-162.44422752535317</v>
      </c>
      <c r="V5" s="18">
        <f>AVERAGE(E44:E49)</f>
        <v>3.9616816666666668</v>
      </c>
      <c r="W5" s="19">
        <f t="shared" si="3"/>
        <v>0.39587579906072468</v>
      </c>
      <c r="X5" s="19">
        <f t="shared" si="10"/>
        <v>0.38643055820870492</v>
      </c>
      <c r="Y5" s="19">
        <f t="shared" si="11"/>
        <v>-1.6059555897546929E-2</v>
      </c>
      <c r="Z5" s="19">
        <f t="shared" si="12"/>
        <v>2.9948368261174632</v>
      </c>
      <c r="AA5" s="28">
        <v>1.6789561761307475E-21</v>
      </c>
      <c r="AB5" s="28">
        <f t="shared" si="13"/>
        <v>1.3011910365013294E-20</v>
      </c>
      <c r="AC5" s="32">
        <f t="shared" si="14"/>
        <v>-20.77496063960524</v>
      </c>
      <c r="AD5" s="34">
        <f t="shared" si="15"/>
        <v>-161.0059449569406</v>
      </c>
      <c r="AE5" s="4">
        <v>114.5</v>
      </c>
      <c r="AF5" s="5">
        <v>820</v>
      </c>
      <c r="AG5" s="48"/>
    </row>
    <row r="6" spans="1:33" x14ac:dyDescent="0.25">
      <c r="A6" s="2">
        <v>308</v>
      </c>
      <c r="B6" s="2">
        <v>133</v>
      </c>
      <c r="C6" s="2">
        <v>2</v>
      </c>
      <c r="D6" s="2">
        <v>3.9621400000000002</v>
      </c>
      <c r="E6" s="2"/>
      <c r="F6" s="6">
        <f>C50</f>
        <v>21.5</v>
      </c>
      <c r="G6" s="14">
        <f t="shared" si="0"/>
        <v>797.51091703056773</v>
      </c>
      <c r="H6" s="46">
        <f>AVERAGE(F6:F7)-AVERAGE(F5:F6)</f>
        <v>11.75</v>
      </c>
      <c r="I6" s="46">
        <f t="shared" si="4"/>
        <v>3.9617983333333333</v>
      </c>
      <c r="J6" s="19">
        <f t="shared" si="5"/>
        <v>0.39476351005823967</v>
      </c>
      <c r="K6" s="19">
        <f t="shared" si="6"/>
        <v>4.6384712431843163</v>
      </c>
      <c r="L6" s="48">
        <v>0.378894757678293</v>
      </c>
      <c r="M6" s="18">
        <f>AVERAGE(D50:D55)</f>
        <v>3.9618433333333329</v>
      </c>
      <c r="N6" s="19">
        <f t="shared" si="17"/>
        <v>0.39534243711342593</v>
      </c>
      <c r="O6" s="19">
        <f t="shared" si="18"/>
        <v>0.39812955736482258</v>
      </c>
      <c r="P6" s="19">
        <f t="shared" si="7"/>
        <v>-1.923479968652958E-2</v>
      </c>
      <c r="Q6" s="19">
        <f t="shared" si="8"/>
        <v>4.6780222990366651</v>
      </c>
      <c r="R6" s="28">
        <v>1.7303628699538925E-21</v>
      </c>
      <c r="S6" s="28">
        <f t="shared" si="1"/>
        <v>2.0331763721958236E-20</v>
      </c>
      <c r="T6" s="32">
        <f t="shared" si="2"/>
        <v>-20.761862812539807</v>
      </c>
      <c r="U6" s="32">
        <f t="shared" si="9"/>
        <v>-243.95188804734272</v>
      </c>
      <c r="V6" s="18">
        <f>AVERAGE(E50:E55)</f>
        <v>3.9617533333333337</v>
      </c>
      <c r="W6" s="19">
        <f t="shared" si="3"/>
        <v>0.39418458300305342</v>
      </c>
      <c r="X6" s="19">
        <f t="shared" si="10"/>
        <v>0.39139746275165677</v>
      </c>
      <c r="Y6" s="19">
        <f t="shared" si="11"/>
        <v>-1.2502705073363762E-2</v>
      </c>
      <c r="Z6" s="19">
        <f t="shared" si="12"/>
        <v>4.5989201873319674</v>
      </c>
      <c r="AA6" s="28">
        <v>2.2230041199515079E-21</v>
      </c>
      <c r="AB6" s="28">
        <f t="shared" si="13"/>
        <v>2.6120298409430216E-20</v>
      </c>
      <c r="AC6" s="32">
        <f t="shared" si="14"/>
        <v>-20.653059732410973</v>
      </c>
      <c r="AD6" s="34">
        <f t="shared" si="15"/>
        <v>-242.67345185582894</v>
      </c>
      <c r="AG6" s="48"/>
    </row>
    <row r="7" spans="1:33" x14ac:dyDescent="0.25">
      <c r="A7" s="2">
        <v>298</v>
      </c>
      <c r="B7" s="2">
        <v>125</v>
      </c>
      <c r="C7" s="2">
        <v>2</v>
      </c>
      <c r="D7" s="2">
        <v>3.9621599999999999</v>
      </c>
      <c r="E7" s="2"/>
      <c r="F7" s="6">
        <f>C56</f>
        <v>31.5</v>
      </c>
      <c r="G7" s="14">
        <f t="shared" si="0"/>
        <v>801.00436681222709</v>
      </c>
      <c r="H7" s="46">
        <f t="shared" si="16"/>
        <v>10</v>
      </c>
      <c r="I7" s="46">
        <f t="shared" si="4"/>
        <v>3.9618916666666673</v>
      </c>
      <c r="J7" s="19">
        <f t="shared" si="5"/>
        <v>0.39402853580425351</v>
      </c>
      <c r="K7" s="19">
        <f t="shared" si="6"/>
        <v>3.940285358042535</v>
      </c>
      <c r="L7" s="48">
        <v>0.38526530619680099</v>
      </c>
      <c r="M7" s="18">
        <f>AVERAGE(D56:D61)</f>
        <v>3.9619900000000001</v>
      </c>
      <c r="N7" s="19">
        <f t="shared" si="17"/>
        <v>0.39529359862855673</v>
      </c>
      <c r="O7" s="19">
        <f t="shared" si="18"/>
        <v>0.40138397251127367</v>
      </c>
      <c r="P7" s="19">
        <f t="shared" si="7"/>
        <v>-1.6118666314472674E-2</v>
      </c>
      <c r="Q7" s="19">
        <f t="shared" si="8"/>
        <v>4.0138397251127369</v>
      </c>
      <c r="R7" s="28">
        <v>2.176201642012335E-21</v>
      </c>
      <c r="S7" s="28">
        <f t="shared" si="1"/>
        <v>2.1762016420123351E-20</v>
      </c>
      <c r="T7" s="32">
        <f t="shared" si="2"/>
        <v>-20.662300866347003</v>
      </c>
      <c r="U7" s="32">
        <f t="shared" si="9"/>
        <v>-206.62300866347005</v>
      </c>
      <c r="V7" s="18">
        <f>AVERAGE(E56:E61)</f>
        <v>3.9617933333333339</v>
      </c>
      <c r="W7" s="19">
        <f t="shared" si="3"/>
        <v>0.39276347297995029</v>
      </c>
      <c r="X7" s="19">
        <f t="shared" si="10"/>
        <v>0.38667309909723335</v>
      </c>
      <c r="Y7" s="19">
        <f t="shared" si="11"/>
        <v>-1.4077929004323586E-3</v>
      </c>
      <c r="Z7" s="19">
        <f t="shared" si="12"/>
        <v>3.8667309909723335</v>
      </c>
      <c r="AA7" s="28">
        <v>2.7746882058762268E-21</v>
      </c>
      <c r="AB7" s="28">
        <f t="shared" si="13"/>
        <v>2.7746882058762267E-20</v>
      </c>
      <c r="AC7" s="32">
        <f t="shared" si="14"/>
        <v>-20.556785811847703</v>
      </c>
      <c r="AD7" s="34">
        <f t="shared" si="15"/>
        <v>-205.56785811847703</v>
      </c>
      <c r="AE7" t="s">
        <v>12</v>
      </c>
      <c r="AF7" s="7" t="s">
        <v>13</v>
      </c>
      <c r="AG7" s="48"/>
    </row>
    <row r="8" spans="1:33" x14ac:dyDescent="0.25">
      <c r="A8" s="2">
        <v>295</v>
      </c>
      <c r="B8" s="2">
        <v>124</v>
      </c>
      <c r="C8" s="2">
        <v>2</v>
      </c>
      <c r="D8" s="2"/>
      <c r="E8" s="2">
        <v>3.9615800000000001</v>
      </c>
      <c r="F8" s="6">
        <f>C62</f>
        <v>41.5</v>
      </c>
      <c r="G8" s="14">
        <f t="shared" si="0"/>
        <v>804.49781659388645</v>
      </c>
      <c r="H8" s="46">
        <f t="shared" si="16"/>
        <v>10</v>
      </c>
      <c r="I8" s="46">
        <f t="shared" si="4"/>
        <v>3.9620583333333332</v>
      </c>
      <c r="J8" s="19">
        <f t="shared" si="5"/>
        <v>0.39423699823279007</v>
      </c>
      <c r="K8" s="19">
        <f t="shared" si="6"/>
        <v>3.9423699823279006</v>
      </c>
      <c r="L8" s="48">
        <v>0.39170353219318099</v>
      </c>
      <c r="M8" s="18">
        <f>AVERAGE(D62:D67)</f>
        <v>3.962123333333333</v>
      </c>
      <c r="N8" s="19">
        <f t="shared" si="17"/>
        <v>0.39507322620139612</v>
      </c>
      <c r="O8" s="19">
        <f t="shared" si="18"/>
        <v>0.39909906656454319</v>
      </c>
      <c r="P8" s="19">
        <f t="shared" si="7"/>
        <v>-7.3955343713622002E-3</v>
      </c>
      <c r="Q8" s="19">
        <f t="shared" si="8"/>
        <v>3.9909906656454321</v>
      </c>
      <c r="R8" s="28">
        <v>2.7790299927696747E-21</v>
      </c>
      <c r="S8" s="28">
        <f t="shared" si="1"/>
        <v>2.7790299927696747E-20</v>
      </c>
      <c r="T8" s="32">
        <f t="shared" si="2"/>
        <v>-20.556106766060314</v>
      </c>
      <c r="U8" s="32">
        <f t="shared" si="9"/>
        <v>-205.56106766060313</v>
      </c>
      <c r="V8" s="18">
        <f>AVERAGE(E62:E67)</f>
        <v>3.9619933333333335</v>
      </c>
      <c r="W8" s="19">
        <f t="shared" si="3"/>
        <v>0.39340077026418374</v>
      </c>
      <c r="X8" s="19">
        <f t="shared" si="10"/>
        <v>0.38937492990103695</v>
      </c>
      <c r="Y8" s="19">
        <f t="shared" si="11"/>
        <v>2.3286022921440441E-3</v>
      </c>
      <c r="Z8" s="19">
        <f t="shared" si="12"/>
        <v>3.8937492990103695</v>
      </c>
      <c r="AA8" s="28">
        <v>3.2817166827271423E-21</v>
      </c>
      <c r="AB8" s="28">
        <f t="shared" si="13"/>
        <v>3.281716682727142E-20</v>
      </c>
      <c r="AC8" s="32">
        <f t="shared" si="14"/>
        <v>-20.483898915190103</v>
      </c>
      <c r="AD8" s="34">
        <f t="shared" si="15"/>
        <v>-204.83898915190105</v>
      </c>
      <c r="AE8" t="s">
        <v>14</v>
      </c>
      <c r="AF8" s="5">
        <v>3.8849999999999998</v>
      </c>
      <c r="AG8" s="48"/>
    </row>
    <row r="9" spans="1:33" x14ac:dyDescent="0.25">
      <c r="A9" s="2">
        <v>305</v>
      </c>
      <c r="B9" s="2">
        <v>132</v>
      </c>
      <c r="C9" s="2">
        <v>2</v>
      </c>
      <c r="D9" s="2"/>
      <c r="E9" s="2">
        <v>3.9617300000000002</v>
      </c>
      <c r="F9" s="6">
        <f>C68</f>
        <v>51.5</v>
      </c>
      <c r="G9" s="14">
        <f t="shared" si="0"/>
        <v>807.99126637554582</v>
      </c>
      <c r="H9" s="46">
        <f t="shared" si="16"/>
        <v>10</v>
      </c>
      <c r="I9" s="46">
        <f t="shared" si="4"/>
        <v>3.9622083333333333</v>
      </c>
      <c r="J9" s="19">
        <f t="shared" si="5"/>
        <v>0.3942310432334849</v>
      </c>
      <c r="K9" s="19">
        <f t="shared" si="6"/>
        <v>3.9423104323348488</v>
      </c>
      <c r="L9" s="48">
        <v>0.398164763224088</v>
      </c>
      <c r="M9" s="18">
        <f>AVERAGE(D68:D73)</f>
        <v>3.9622333333333333</v>
      </c>
      <c r="N9" s="19">
        <f t="shared" si="17"/>
        <v>0.39455266937525696</v>
      </c>
      <c r="O9" s="19">
        <f t="shared" si="18"/>
        <v>0.39610106951493101</v>
      </c>
      <c r="P9" s="19">
        <f t="shared" si="7"/>
        <v>2.0636937091569885E-3</v>
      </c>
      <c r="Q9" s="19">
        <f t="shared" si="8"/>
        <v>3.96101069514931</v>
      </c>
      <c r="R9" s="28">
        <v>3.5168461370935515E-21</v>
      </c>
      <c r="S9" s="28">
        <f t="shared" si="1"/>
        <v>3.5168461370935514E-20</v>
      </c>
      <c r="T9" s="32">
        <f t="shared" si="2"/>
        <v>-20.453846631760669</v>
      </c>
      <c r="U9" s="32">
        <f t="shared" si="9"/>
        <v>-204.53846631760669</v>
      </c>
      <c r="V9" s="18">
        <f>AVERAGE(E68:E73)</f>
        <v>3.9621833333333334</v>
      </c>
      <c r="W9" s="19">
        <f t="shared" si="3"/>
        <v>0.39390941709171284</v>
      </c>
      <c r="X9" s="19">
        <f t="shared" si="10"/>
        <v>0.39236101695203879</v>
      </c>
      <c r="Y9" s="19">
        <f t="shared" si="11"/>
        <v>5.803746272049215E-3</v>
      </c>
      <c r="Z9" s="19">
        <f t="shared" si="12"/>
        <v>3.923610169520388</v>
      </c>
      <c r="AA9" s="28">
        <v>3.8956790869729392E-21</v>
      </c>
      <c r="AB9" s="28">
        <f t="shared" si="13"/>
        <v>3.8956790869729394E-20</v>
      </c>
      <c r="AC9" s="32">
        <f t="shared" si="14"/>
        <v>-20.409416826048329</v>
      </c>
      <c r="AD9" s="34">
        <f t="shared" si="15"/>
        <v>-204.09416826048329</v>
      </c>
      <c r="AE9" t="s">
        <v>15</v>
      </c>
      <c r="AF9" s="5">
        <v>4.3069999999999999E-5</v>
      </c>
      <c r="AG9" s="48"/>
    </row>
    <row r="10" spans="1:33" x14ac:dyDescent="0.25">
      <c r="A10" s="2">
        <v>315</v>
      </c>
      <c r="B10" s="2">
        <v>140</v>
      </c>
      <c r="C10" s="2">
        <v>2</v>
      </c>
      <c r="D10" s="2"/>
      <c r="E10" s="2">
        <v>3.9617399999999998</v>
      </c>
      <c r="F10" s="6">
        <f>C74</f>
        <v>61.5</v>
      </c>
      <c r="G10" s="14">
        <f t="shared" si="0"/>
        <v>810.74235807860259</v>
      </c>
      <c r="H10" s="46">
        <f t="shared" si="16"/>
        <v>10</v>
      </c>
      <c r="I10" s="46">
        <f t="shared" si="4"/>
        <v>3.9623200000000001</v>
      </c>
      <c r="J10" s="19">
        <f t="shared" si="5"/>
        <v>0.3941432669182407</v>
      </c>
      <c r="K10" s="19">
        <f t="shared" si="6"/>
        <v>3.9414326691824071</v>
      </c>
      <c r="L10" s="48">
        <v>0.40327989109200002</v>
      </c>
      <c r="M10" s="18">
        <f>AVERAGE(D74:D79)</f>
        <v>3.9623666666666666</v>
      </c>
      <c r="N10" s="19">
        <f t="shared" si="17"/>
        <v>0.39474363571621496</v>
      </c>
      <c r="O10" s="19">
        <f t="shared" si="18"/>
        <v>0.3976339826436045</v>
      </c>
      <c r="P10" s="19">
        <f t="shared" si="7"/>
        <v>5.6459084483955202E-3</v>
      </c>
      <c r="Q10" s="19">
        <f t="shared" si="8"/>
        <v>3.9763398264360452</v>
      </c>
      <c r="R10" s="28">
        <v>4.0100061353392896E-21</v>
      </c>
      <c r="S10" s="28">
        <f t="shared" si="1"/>
        <v>4.0100061353392896E-20</v>
      </c>
      <c r="T10" s="32">
        <f t="shared" si="2"/>
        <v>-20.396854962905515</v>
      </c>
      <c r="U10" s="32">
        <f t="shared" si="9"/>
        <v>-203.96854962905513</v>
      </c>
      <c r="V10" s="18">
        <f>AVERAGE(E74:E79)</f>
        <v>3.9622733333333335</v>
      </c>
      <c r="W10" s="19">
        <f t="shared" si="3"/>
        <v>0.39354289812026672</v>
      </c>
      <c r="X10" s="19">
        <f t="shared" si="10"/>
        <v>0.3906525511928769</v>
      </c>
      <c r="Y10" s="19">
        <f t="shared" si="11"/>
        <v>1.2627339899123124E-2</v>
      </c>
      <c r="Z10" s="19">
        <f t="shared" si="12"/>
        <v>3.906525511928769</v>
      </c>
      <c r="AA10" s="28">
        <v>4.6544134465575065E-21</v>
      </c>
      <c r="AB10" s="28">
        <f t="shared" si="13"/>
        <v>4.6544134465575063E-20</v>
      </c>
      <c r="AC10" s="32">
        <f t="shared" si="14"/>
        <v>-20.33213504142245</v>
      </c>
      <c r="AD10" s="34">
        <f t="shared" si="15"/>
        <v>-203.3213504142245</v>
      </c>
      <c r="AE10" t="s">
        <v>16</v>
      </c>
      <c r="AF10" s="5">
        <v>7.7729999999999994E-2</v>
      </c>
      <c r="AG10" s="48"/>
    </row>
    <row r="11" spans="1:33" x14ac:dyDescent="0.25">
      <c r="A11" s="2">
        <v>403</v>
      </c>
      <c r="B11" s="2">
        <v>220</v>
      </c>
      <c r="C11" s="2">
        <v>2</v>
      </c>
      <c r="D11" s="2"/>
      <c r="E11" s="2">
        <v>3.9617399999999998</v>
      </c>
      <c r="F11" s="6">
        <f>C80</f>
        <v>71.5</v>
      </c>
      <c r="G11" s="14">
        <f t="shared" si="0"/>
        <v>812.48908296943227</v>
      </c>
      <c r="H11" s="46">
        <f t="shared" si="16"/>
        <v>10</v>
      </c>
      <c r="I11" s="46">
        <f t="shared" si="4"/>
        <v>3.9625016666666673</v>
      </c>
      <c r="J11" s="19">
        <f t="shared" si="5"/>
        <v>0.39551256095682213</v>
      </c>
      <c r="K11" s="19">
        <f t="shared" si="6"/>
        <v>3.9551256095682215</v>
      </c>
      <c r="L11" s="48">
        <v>0.406543957986923</v>
      </c>
      <c r="M11" s="18">
        <f>AVERAGE(D80:D85)</f>
        <v>3.9625633333333337</v>
      </c>
      <c r="N11" s="19">
        <f t="shared" si="17"/>
        <v>0.39630590543986133</v>
      </c>
      <c r="O11" s="19">
        <f t="shared" si="18"/>
        <v>0.40012529245106349</v>
      </c>
      <c r="P11" s="19">
        <f t="shared" si="7"/>
        <v>6.4186655358595135E-3</v>
      </c>
      <c r="Q11" s="19">
        <f t="shared" si="8"/>
        <v>4.0012529245106352</v>
      </c>
      <c r="R11" s="28">
        <v>4.1850175796828514E-21</v>
      </c>
      <c r="S11" s="28">
        <f t="shared" si="1"/>
        <v>4.1850175796828514E-20</v>
      </c>
      <c r="T11" s="32">
        <f t="shared" si="2"/>
        <v>-20.378302713359318</v>
      </c>
      <c r="U11" s="32">
        <f t="shared" si="9"/>
        <v>-203.78302713359318</v>
      </c>
      <c r="V11" s="18">
        <f>AVERAGE(E80:E85)</f>
        <v>3.9624400000000004</v>
      </c>
      <c r="W11" s="19">
        <f t="shared" si="3"/>
        <v>0.39471921647378322</v>
      </c>
      <c r="X11" s="19">
        <f t="shared" si="10"/>
        <v>0.39089982946258078</v>
      </c>
      <c r="Y11" s="19">
        <f t="shared" si="11"/>
        <v>1.5644128524342216E-2</v>
      </c>
      <c r="Z11" s="19">
        <f t="shared" si="12"/>
        <v>3.9089982946258077</v>
      </c>
      <c r="AA11" s="28">
        <v>4.9963685757899735E-21</v>
      </c>
      <c r="AB11" s="28">
        <f t="shared" si="13"/>
        <v>4.9963685757899733E-20</v>
      </c>
      <c r="AC11" s="32">
        <f t="shared" si="14"/>
        <v>-20.301345531761573</v>
      </c>
      <c r="AD11" s="34">
        <f t="shared" si="15"/>
        <v>-203.01345531761572</v>
      </c>
      <c r="AG11" s="48"/>
    </row>
    <row r="12" spans="1:33" x14ac:dyDescent="0.25">
      <c r="A12" s="2">
        <v>413</v>
      </c>
      <c r="B12" s="2">
        <v>228</v>
      </c>
      <c r="C12" s="2">
        <v>2</v>
      </c>
      <c r="D12" s="2"/>
      <c r="E12" s="2">
        <v>3.9617300000000002</v>
      </c>
      <c r="F12" s="6">
        <f>C86</f>
        <v>81.5</v>
      </c>
      <c r="G12" s="14">
        <f t="shared" si="0"/>
        <v>814.23580786026196</v>
      </c>
      <c r="H12" s="46">
        <f t="shared" si="16"/>
        <v>10</v>
      </c>
      <c r="I12" s="46">
        <f t="shared" si="4"/>
        <v>3.9627733333333333</v>
      </c>
      <c r="J12" s="19">
        <f t="shared" si="5"/>
        <v>0.39803970910577641</v>
      </c>
      <c r="K12" s="19">
        <f t="shared" si="6"/>
        <v>3.980397091057764</v>
      </c>
      <c r="L12" s="48">
        <v>0.40981380130708001</v>
      </c>
      <c r="M12" s="18">
        <f>AVERAGE(D86:D91)</f>
        <v>3.9628299999999999</v>
      </c>
      <c r="N12" s="19">
        <f t="shared" si="17"/>
        <v>0.39876872836046034</v>
      </c>
      <c r="O12" s="19">
        <f t="shared" si="18"/>
        <v>0.40227843534372526</v>
      </c>
      <c r="P12" s="19">
        <f t="shared" si="7"/>
        <v>7.5353659633547454E-3</v>
      </c>
      <c r="Q12" s="19">
        <f t="shared" si="8"/>
        <v>4.0227843534372525</v>
      </c>
      <c r="R12" s="28">
        <v>4.3265429429704486E-21</v>
      </c>
      <c r="S12" s="28">
        <f t="shared" si="1"/>
        <v>4.3265429429704485E-20</v>
      </c>
      <c r="T12" s="32">
        <f t="shared" si="2"/>
        <v>-20.36385898135088</v>
      </c>
      <c r="U12" s="32">
        <f t="shared" si="9"/>
        <v>-203.63858981350882</v>
      </c>
      <c r="V12" s="18">
        <f>AVERAGE(E86:E91)</f>
        <v>3.9627166666666667</v>
      </c>
      <c r="W12" s="19">
        <f t="shared" si="3"/>
        <v>0.39731068985109219</v>
      </c>
      <c r="X12" s="19">
        <f t="shared" si="10"/>
        <v>0.39380098286782755</v>
      </c>
      <c r="Y12" s="19">
        <f t="shared" si="11"/>
        <v>1.6012818439252452E-2</v>
      </c>
      <c r="Z12" s="19">
        <f t="shared" si="12"/>
        <v>3.9380098286782754</v>
      </c>
      <c r="AA12" s="28">
        <v>5.1743029213518607E-21</v>
      </c>
      <c r="AB12" s="28">
        <f t="shared" si="13"/>
        <v>5.1743029213518606E-20</v>
      </c>
      <c r="AC12" s="32">
        <f t="shared" si="14"/>
        <v>-20.28614814979408</v>
      </c>
      <c r="AD12" s="34">
        <f t="shared" si="15"/>
        <v>-202.86148149794082</v>
      </c>
      <c r="AE12" t="s">
        <v>17</v>
      </c>
      <c r="AF12" s="7" t="s">
        <v>13</v>
      </c>
      <c r="AG12" s="48"/>
    </row>
    <row r="13" spans="1:33" x14ac:dyDescent="0.25">
      <c r="A13" s="2">
        <v>423</v>
      </c>
      <c r="B13" s="2">
        <v>236</v>
      </c>
      <c r="C13" s="2">
        <v>2</v>
      </c>
      <c r="D13" s="2"/>
      <c r="E13" s="2">
        <v>3.9617100000000001</v>
      </c>
      <c r="F13" s="6">
        <f>C92</f>
        <v>91.5</v>
      </c>
      <c r="G13" s="14">
        <f t="shared" si="0"/>
        <v>815.98253275109175</v>
      </c>
      <c r="H13" s="46">
        <f t="shared" si="16"/>
        <v>12.5</v>
      </c>
      <c r="I13" s="46">
        <f t="shared" si="4"/>
        <v>3.9630816666666666</v>
      </c>
      <c r="J13" s="19">
        <f t="shared" si="5"/>
        <v>0.40103857559600581</v>
      </c>
      <c r="K13" s="19">
        <f t="shared" si="6"/>
        <v>5.012982194950073</v>
      </c>
      <c r="L13" s="48">
        <v>0.41306967645294801</v>
      </c>
      <c r="M13" s="18">
        <f>AVERAGE(D92:D97)</f>
        <v>3.9631433333333335</v>
      </c>
      <c r="N13" s="19">
        <f t="shared" si="17"/>
        <v>0.40183192007904489</v>
      </c>
      <c r="O13" s="19">
        <f t="shared" si="18"/>
        <v>0.40565130709024733</v>
      </c>
      <c r="P13" s="19">
        <f t="shared" si="7"/>
        <v>7.418369362700683E-3</v>
      </c>
      <c r="Q13" s="19">
        <f t="shared" si="8"/>
        <v>5.070641338628092</v>
      </c>
      <c r="R13" s="28">
        <v>4.5773700233694413E-21</v>
      </c>
      <c r="S13" s="28">
        <f t="shared" si="1"/>
        <v>5.7217125292118015E-20</v>
      </c>
      <c r="T13" s="32">
        <f t="shared" si="2"/>
        <v>-20.33938397885256</v>
      </c>
      <c r="U13" s="32">
        <f t="shared" si="9"/>
        <v>-254.24229973565699</v>
      </c>
      <c r="V13" s="18">
        <f>AVERAGE(E92:E97)</f>
        <v>3.9630200000000002</v>
      </c>
      <c r="W13" s="19">
        <f t="shared" si="3"/>
        <v>0.40024523111296673</v>
      </c>
      <c r="X13" s="19">
        <f t="shared" si="10"/>
        <v>0.39642584410176429</v>
      </c>
      <c r="Y13" s="19">
        <f t="shared" si="11"/>
        <v>1.6643832351183718E-2</v>
      </c>
      <c r="Z13" s="19">
        <f t="shared" si="12"/>
        <v>4.9553230512720532</v>
      </c>
      <c r="AA13" s="28">
        <v>5.1336287045397884E-21</v>
      </c>
      <c r="AB13" s="28">
        <f t="shared" si="13"/>
        <v>6.4170358806747355E-20</v>
      </c>
      <c r="AC13" s="32">
        <f t="shared" si="14"/>
        <v>-20.289575545364759</v>
      </c>
      <c r="AD13" s="34">
        <f t="shared" si="15"/>
        <v>-253.6196943170595</v>
      </c>
      <c r="AE13" s="10" t="s">
        <v>18</v>
      </c>
      <c r="AF13" s="5">
        <v>-80.5</v>
      </c>
      <c r="AG13" s="48"/>
    </row>
    <row r="14" spans="1:33" x14ac:dyDescent="0.25">
      <c r="A14" s="2">
        <v>309</v>
      </c>
      <c r="B14" s="2">
        <v>134</v>
      </c>
      <c r="C14" s="2">
        <v>4</v>
      </c>
      <c r="D14" s="2">
        <v>3.9620899999999999</v>
      </c>
      <c r="E14" s="2"/>
      <c r="F14" s="6">
        <f>C98</f>
        <v>106.5</v>
      </c>
      <c r="G14" s="14">
        <f t="shared" si="0"/>
        <v>818.60262008733628</v>
      </c>
      <c r="H14" s="46">
        <f t="shared" si="16"/>
        <v>8.5</v>
      </c>
      <c r="I14" s="46">
        <f t="shared" si="4"/>
        <v>3.9634116666666666</v>
      </c>
      <c r="J14" s="19">
        <f t="shared" si="5"/>
        <v>0.40383225677994866</v>
      </c>
      <c r="K14" s="19">
        <f t="shared" si="6"/>
        <v>3.4325741826295637</v>
      </c>
      <c r="L14" s="48">
        <v>0.41797885478782998</v>
      </c>
      <c r="M14" s="18">
        <f>AVERAGE(D98:D103)</f>
        <v>3.9634900000000002</v>
      </c>
      <c r="N14" s="19">
        <f t="shared" si="17"/>
        <v>0.4048400186908378</v>
      </c>
      <c r="O14" s="19">
        <f t="shared" si="18"/>
        <v>0.40969167246183186</v>
      </c>
      <c r="P14" s="19">
        <f t="shared" si="7"/>
        <v>8.2871823259981214E-3</v>
      </c>
      <c r="Q14" s="19">
        <f t="shared" si="8"/>
        <v>3.4823792159255706</v>
      </c>
      <c r="R14" s="28">
        <v>4.724875201084098E-21</v>
      </c>
      <c r="S14" s="28">
        <f t="shared" si="1"/>
        <v>4.0161439209214832E-20</v>
      </c>
      <c r="T14" s="32">
        <f t="shared" si="2"/>
        <v>-20.325609658095736</v>
      </c>
      <c r="U14" s="32">
        <f t="shared" si="9"/>
        <v>-172.76768209381376</v>
      </c>
      <c r="V14" s="18">
        <f>AVERAGE(E98:E103)</f>
        <v>3.9633333333333334</v>
      </c>
      <c r="W14" s="19">
        <f t="shared" si="3"/>
        <v>0.4028244948690598</v>
      </c>
      <c r="X14" s="19">
        <f t="shared" si="10"/>
        <v>0.39797284109806547</v>
      </c>
      <c r="Y14" s="19">
        <f t="shared" si="11"/>
        <v>2.0006013689764512E-2</v>
      </c>
      <c r="Z14" s="19">
        <f t="shared" si="12"/>
        <v>3.3827691493335563</v>
      </c>
      <c r="AA14" s="28">
        <v>5.9744640794030947E-21</v>
      </c>
      <c r="AB14" s="28">
        <f t="shared" si="13"/>
        <v>5.0782944674926306E-20</v>
      </c>
      <c r="AC14" s="32">
        <f t="shared" si="14"/>
        <v>-20.223701045659592</v>
      </c>
      <c r="AD14" s="34">
        <f t="shared" si="15"/>
        <v>-171.90145888810653</v>
      </c>
      <c r="AE14" s="10" t="s">
        <v>19</v>
      </c>
      <c r="AF14" s="5">
        <v>-50.1</v>
      </c>
      <c r="AG14" s="48"/>
    </row>
    <row r="15" spans="1:33" x14ac:dyDescent="0.25">
      <c r="A15" s="2">
        <v>427</v>
      </c>
      <c r="B15" s="2">
        <v>238</v>
      </c>
      <c r="C15" s="2">
        <v>4</v>
      </c>
      <c r="D15" s="2">
        <v>3.96211</v>
      </c>
      <c r="E15" s="2"/>
      <c r="F15" s="6">
        <f>C104</f>
        <v>108.5</v>
      </c>
      <c r="G15" s="14">
        <f t="shared" si="0"/>
        <v>818.95196506550224</v>
      </c>
      <c r="H15" s="46">
        <f t="shared" si="16"/>
        <v>2</v>
      </c>
      <c r="I15" s="46">
        <f t="shared" si="4"/>
        <v>3.9634149999999999</v>
      </c>
      <c r="J15" s="19">
        <f t="shared" si="5"/>
        <v>0.40368156908052172</v>
      </c>
      <c r="K15" s="19">
        <f t="shared" si="6"/>
        <v>0.80736313816104344</v>
      </c>
      <c r="L15" s="48">
        <v>0.41863511087111299</v>
      </c>
      <c r="M15" s="18">
        <f>AVERAGE(D104:D109)</f>
        <v>3.96346</v>
      </c>
      <c r="N15" s="19">
        <f t="shared" si="17"/>
        <v>0.40426049613571369</v>
      </c>
      <c r="O15" s="19">
        <f t="shared" si="18"/>
        <v>0.40704761638713788</v>
      </c>
      <c r="P15" s="19">
        <f t="shared" si="7"/>
        <v>1.1587494483975114E-2</v>
      </c>
      <c r="Q15" s="19">
        <f t="shared" si="8"/>
        <v>0.81409523277427576</v>
      </c>
      <c r="R15" s="28">
        <v>4.9599465493612322E-21</v>
      </c>
      <c r="S15" s="28">
        <f t="shared" si="1"/>
        <v>9.9198930987224644E-21</v>
      </c>
      <c r="T15" s="32">
        <f t="shared" si="2"/>
        <v>-20.30452300363935</v>
      </c>
      <c r="U15" s="32">
        <f t="shared" si="9"/>
        <v>-40.6090460072787</v>
      </c>
      <c r="V15" s="18">
        <f>AVERAGE(E104:E109)</f>
        <v>3.9633699999999998</v>
      </c>
      <c r="W15" s="19">
        <f t="shared" si="3"/>
        <v>0.40310264202532975</v>
      </c>
      <c r="X15" s="19">
        <f t="shared" si="10"/>
        <v>0.40031552177390556</v>
      </c>
      <c r="Y15" s="19">
        <f t="shared" si="11"/>
        <v>1.8319589097207434E-2</v>
      </c>
      <c r="Z15" s="19">
        <f t="shared" si="12"/>
        <v>0.80063104354781112</v>
      </c>
      <c r="AA15" s="28">
        <v>5.9755817779670342E-21</v>
      </c>
      <c r="AB15" s="28">
        <f t="shared" si="13"/>
        <v>1.1951163555934068E-20</v>
      </c>
      <c r="AC15" s="32">
        <f t="shared" si="14"/>
        <v>-20.223619805750396</v>
      </c>
      <c r="AD15" s="34">
        <f t="shared" si="15"/>
        <v>-40.447239611500791</v>
      </c>
      <c r="AE15" s="10" t="s">
        <v>20</v>
      </c>
      <c r="AF15" s="5">
        <v>101.39999999999999</v>
      </c>
      <c r="AG15" s="48"/>
    </row>
    <row r="16" spans="1:33" x14ac:dyDescent="0.25">
      <c r="A16" s="2">
        <v>299</v>
      </c>
      <c r="B16" s="2">
        <v>126</v>
      </c>
      <c r="C16" s="2">
        <v>4</v>
      </c>
      <c r="D16" s="2">
        <v>3.9621200000000001</v>
      </c>
      <c r="E16" s="2"/>
      <c r="F16" s="6">
        <f>C110</f>
        <v>110.5</v>
      </c>
      <c r="G16" s="14">
        <f t="shared" si="0"/>
        <v>819.30131004366808</v>
      </c>
      <c r="H16" s="46">
        <f t="shared" si="16"/>
        <v>2</v>
      </c>
      <c r="I16" s="46">
        <f t="shared" si="4"/>
        <v>3.9634966666666669</v>
      </c>
      <c r="J16" s="19">
        <f t="shared" si="5"/>
        <v>0.40453864329198641</v>
      </c>
      <c r="K16" s="19">
        <f t="shared" si="6"/>
        <v>0.80907728658397282</v>
      </c>
      <c r="L16" s="48">
        <v>0.41929144712383098</v>
      </c>
      <c r="M16" s="18">
        <f>AVERAGE(D110:D115)</f>
        <v>3.9635766666666665</v>
      </c>
      <c r="N16" s="19">
        <f t="shared" si="17"/>
        <v>0.40556784694565756</v>
      </c>
      <c r="O16" s="19">
        <f t="shared" si="18"/>
        <v>0.41052272739261725</v>
      </c>
      <c r="P16" s="19">
        <f t="shared" si="7"/>
        <v>8.7687197312137366E-3</v>
      </c>
      <c r="Q16" s="19">
        <f t="shared" si="8"/>
        <v>0.8210454547852345</v>
      </c>
      <c r="R16" s="28">
        <v>4.7896710346265181E-21</v>
      </c>
      <c r="S16" s="28">
        <f t="shared" si="1"/>
        <v>9.5793420692530361E-21</v>
      </c>
      <c r="T16" s="32">
        <f t="shared" si="2"/>
        <v>-20.319694313882426</v>
      </c>
      <c r="U16" s="32">
        <f t="shared" si="9"/>
        <v>-40.639388627764852</v>
      </c>
      <c r="V16" s="18">
        <f>AVERAGE(E110:E115)</f>
        <v>3.9634166666666668</v>
      </c>
      <c r="W16" s="19">
        <f t="shared" si="3"/>
        <v>0.40350943963831526</v>
      </c>
      <c r="X16" s="19">
        <f t="shared" si="10"/>
        <v>0.39855455919135557</v>
      </c>
      <c r="Y16" s="19">
        <f t="shared" si="11"/>
        <v>2.0736887932475412E-2</v>
      </c>
      <c r="Z16" s="19">
        <f t="shared" si="12"/>
        <v>0.79710911838271115</v>
      </c>
      <c r="AA16" s="28">
        <v>6.1746257592608853E-21</v>
      </c>
      <c r="AB16" s="28">
        <f t="shared" si="13"/>
        <v>1.2349251518521771E-20</v>
      </c>
      <c r="AC16" s="32">
        <f t="shared" si="14"/>
        <v>-20.209389359625099</v>
      </c>
      <c r="AD16" s="34">
        <f t="shared" si="15"/>
        <v>-40.418778719250199</v>
      </c>
      <c r="AE16" s="10" t="s">
        <v>21</v>
      </c>
      <c r="AF16" s="5">
        <v>-6</v>
      </c>
      <c r="AG16" s="48"/>
    </row>
    <row r="17" spans="1:33" ht="15.75" thickBot="1" x14ac:dyDescent="0.3">
      <c r="A17" s="2">
        <v>407</v>
      </c>
      <c r="B17" s="2">
        <v>222</v>
      </c>
      <c r="C17" s="2">
        <v>4</v>
      </c>
      <c r="D17" s="2">
        <v>3.9621200000000001</v>
      </c>
      <c r="E17" s="2"/>
      <c r="F17" s="15">
        <f>C116</f>
        <v>112.5</v>
      </c>
      <c r="G17" s="16">
        <f t="shared" si="0"/>
        <v>819.65065502183404</v>
      </c>
      <c r="H17" s="47">
        <v>3</v>
      </c>
      <c r="I17" s="46">
        <f t="shared" si="4"/>
        <v>3.9635400000000001</v>
      </c>
      <c r="J17" s="19">
        <f t="shared" si="5"/>
        <v>0.40490255741939901</v>
      </c>
      <c r="K17" s="19">
        <f t="shared" si="6"/>
        <v>1.2147076722581971</v>
      </c>
      <c r="L17" s="49">
        <v>0.419947855376752</v>
      </c>
      <c r="M17" s="20">
        <f>AVERAGE(D116:D121)</f>
        <v>3.9636566666666666</v>
      </c>
      <c r="N17" s="21">
        <f t="shared" si="17"/>
        <v>0.40640347941433719</v>
      </c>
      <c r="O17" s="19">
        <f t="shared" si="18"/>
        <v>0.41362934673282525</v>
      </c>
      <c r="P17" s="21">
        <f t="shared" si="7"/>
        <v>6.3185086439267457E-3</v>
      </c>
      <c r="Q17" s="21">
        <f t="shared" si="8"/>
        <v>1.2408880401984757</v>
      </c>
      <c r="R17" s="29">
        <v>4.5150371281638269E-21</v>
      </c>
      <c r="S17" s="29">
        <f t="shared" si="1"/>
        <v>1.3545111384491481E-20</v>
      </c>
      <c r="T17" s="33">
        <f t="shared" si="2"/>
        <v>-20.345338674034778</v>
      </c>
      <c r="U17" s="33">
        <f t="shared" si="9"/>
        <v>-61.036016022104334</v>
      </c>
      <c r="V17" s="20">
        <f>AVERAGE(E116:E121)</f>
        <v>3.9634233333333335</v>
      </c>
      <c r="W17" s="21">
        <f t="shared" si="3"/>
        <v>0.40340163542446084</v>
      </c>
      <c r="X17" s="19">
        <f t="shared" si="10"/>
        <v>0.39617576810597277</v>
      </c>
      <c r="Y17" s="21">
        <f t="shared" si="11"/>
        <v>2.377208727077923E-2</v>
      </c>
      <c r="Z17" s="21">
        <f t="shared" si="12"/>
        <v>1.1885273043179183</v>
      </c>
      <c r="AA17" s="29">
        <v>6.7252397157140402E-21</v>
      </c>
      <c r="AB17" s="29">
        <f t="shared" si="13"/>
        <v>2.017571914714212E-20</v>
      </c>
      <c r="AC17" s="33">
        <f t="shared" si="14"/>
        <v>-20.17229223097516</v>
      </c>
      <c r="AD17" s="39">
        <f t="shared" si="15"/>
        <v>-60.516876692925479</v>
      </c>
      <c r="AG17" s="49"/>
    </row>
    <row r="18" spans="1:33" ht="16.5" thickTop="1" thickBot="1" x14ac:dyDescent="0.3">
      <c r="A18" s="2">
        <v>417</v>
      </c>
      <c r="B18" s="2">
        <v>230</v>
      </c>
      <c r="C18" s="2">
        <v>4</v>
      </c>
      <c r="D18" s="2">
        <v>3.9621400000000002</v>
      </c>
      <c r="E18" s="2"/>
      <c r="H18" s="25">
        <f>SUM(H2:H17)</f>
        <v>114.5</v>
      </c>
      <c r="I18" s="54"/>
      <c r="J18" s="19"/>
      <c r="K18" s="19">
        <f>SUM(K2:K17)</f>
        <v>45.495931224051454</v>
      </c>
      <c r="L18" s="54"/>
      <c r="M18" s="7"/>
      <c r="N18" s="7"/>
      <c r="O18" s="7"/>
      <c r="P18" s="7"/>
      <c r="Q18" s="26">
        <f>SUM(Q2:Q17)</f>
        <v>46.145500436464488</v>
      </c>
      <c r="R18" s="27"/>
      <c r="S18" s="30">
        <f>SUM(S2:S17)</f>
        <v>3.7578498262990779E-19</v>
      </c>
      <c r="T18" s="31"/>
      <c r="U18" s="35">
        <f>SUM(U2:U17)</f>
        <v>-2350.9862152595329</v>
      </c>
      <c r="V18" s="24"/>
      <c r="W18" s="24"/>
      <c r="X18" s="24"/>
      <c r="Y18" s="24"/>
      <c r="Z18" s="26">
        <f>SUM(Z2:Z17)</f>
        <v>44.846362011638419</v>
      </c>
      <c r="AA18" s="27"/>
      <c r="AB18" s="30">
        <f>SUM(AB2:AB17)</f>
        <v>4.5681791542874871E-19</v>
      </c>
      <c r="AC18" s="31"/>
      <c r="AD18" s="35">
        <f>SUM(AD2:AD17)</f>
        <v>-2340.0555530181177</v>
      </c>
    </row>
    <row r="19" spans="1:33" ht="15.75" thickTop="1" x14ac:dyDescent="0.25">
      <c r="A19" s="2">
        <v>319</v>
      </c>
      <c r="B19" s="2">
        <v>142</v>
      </c>
      <c r="C19" s="2">
        <v>4</v>
      </c>
      <c r="D19" s="2">
        <v>3.9621499999999998</v>
      </c>
      <c r="E19" s="2"/>
      <c r="G19" s="12" t="s">
        <v>23</v>
      </c>
      <c r="H19" s="22">
        <f>AVERAGE(Q19,Z19)</f>
        <v>0.39734437750263274</v>
      </c>
      <c r="I19" s="22"/>
      <c r="J19" s="19"/>
      <c r="K19" s="19"/>
      <c r="L19" s="22"/>
      <c r="M19" s="22"/>
      <c r="P19" s="23" t="s">
        <v>8</v>
      </c>
      <c r="Q19" s="17">
        <f>Q18/$H$18</f>
        <v>0.40301747106082519</v>
      </c>
      <c r="R19" s="37" t="s">
        <v>27</v>
      </c>
      <c r="S19" s="28">
        <f>S18/$H$18</f>
        <v>3.2819649137983214E-21</v>
      </c>
      <c r="T19" s="41" t="s">
        <v>36</v>
      </c>
      <c r="U19" s="32">
        <f>U18/$H$18</f>
        <v>-20.53263070095662</v>
      </c>
      <c r="V19" s="22"/>
      <c r="Y19" s="23" t="s">
        <v>9</v>
      </c>
      <c r="Z19" s="17">
        <f>Z18/$H$18</f>
        <v>0.39167128394444034</v>
      </c>
      <c r="AA19" s="37" t="s">
        <v>27</v>
      </c>
      <c r="AB19" s="28">
        <f>AB18/$H$18</f>
        <v>3.9896761172816481E-21</v>
      </c>
      <c r="AC19" s="41" t="s">
        <v>36</v>
      </c>
      <c r="AD19" s="32">
        <f>AD18/$H$18</f>
        <v>-20.437166401904957</v>
      </c>
    </row>
    <row r="20" spans="1:33" x14ac:dyDescent="0.25">
      <c r="A20" s="2">
        <v>294</v>
      </c>
      <c r="B20" s="2">
        <v>123</v>
      </c>
      <c r="C20" s="2">
        <v>4</v>
      </c>
      <c r="D20" s="2"/>
      <c r="E20" s="2">
        <v>3.9617900000000001</v>
      </c>
      <c r="G20" s="40" t="s">
        <v>29</v>
      </c>
      <c r="H20" s="22">
        <f>Q19-Z19</f>
        <v>1.1346187116384854E-2</v>
      </c>
      <c r="I20" s="22"/>
      <c r="J20" s="19"/>
      <c r="K20" s="19"/>
      <c r="L20" s="22"/>
      <c r="S20" s="36">
        <f>LOG(S19)</f>
        <v>-20.483866066130346</v>
      </c>
      <c r="AB20" s="36">
        <f>LOG(AB19)</f>
        <v>-20.39906235899662</v>
      </c>
    </row>
    <row r="21" spans="1:33" x14ac:dyDescent="0.25">
      <c r="A21" s="2">
        <v>304</v>
      </c>
      <c r="B21" s="2">
        <v>131</v>
      </c>
      <c r="C21" s="2">
        <v>4</v>
      </c>
      <c r="D21" s="2"/>
      <c r="E21" s="2">
        <v>3.9617300000000002</v>
      </c>
      <c r="G21" s="12" t="s">
        <v>28</v>
      </c>
      <c r="H21" s="8">
        <f>LOG(AVERAGE(S19,AB19))</f>
        <v>-20.439397564128438</v>
      </c>
      <c r="I21" s="8"/>
      <c r="J21" s="19"/>
      <c r="K21" s="19"/>
      <c r="L21" s="8"/>
    </row>
    <row r="22" spans="1:33" x14ac:dyDescent="0.25">
      <c r="A22" s="2">
        <v>314</v>
      </c>
      <c r="B22" s="2">
        <v>139</v>
      </c>
      <c r="C22" s="2">
        <v>4</v>
      </c>
      <c r="D22" s="2"/>
      <c r="E22" s="2">
        <v>3.9617100000000001</v>
      </c>
      <c r="G22" s="12" t="s">
        <v>37</v>
      </c>
      <c r="H22" s="8">
        <f>AVERAGE(U19,AD19)</f>
        <v>-20.484898551430788</v>
      </c>
      <c r="I22" s="8"/>
      <c r="J22" s="19"/>
      <c r="K22" s="19"/>
      <c r="L22" s="8"/>
    </row>
    <row r="23" spans="1:33" x14ac:dyDescent="0.25">
      <c r="A23" s="2">
        <v>402</v>
      </c>
      <c r="B23" s="2">
        <v>219</v>
      </c>
      <c r="C23" s="2">
        <v>4</v>
      </c>
      <c r="D23" s="2"/>
      <c r="E23" s="2">
        <v>3.9616799999999999</v>
      </c>
      <c r="J23" s="19"/>
      <c r="K23" s="19"/>
    </row>
    <row r="24" spans="1:33" x14ac:dyDescent="0.25">
      <c r="A24" s="2">
        <v>412</v>
      </c>
      <c r="B24" s="2">
        <v>227</v>
      </c>
      <c r="C24" s="2">
        <v>4</v>
      </c>
      <c r="D24" s="2"/>
      <c r="E24" s="2">
        <v>3.9616400000000001</v>
      </c>
      <c r="J24" s="19"/>
      <c r="K24" s="19"/>
    </row>
    <row r="25" spans="1:33" x14ac:dyDescent="0.25">
      <c r="A25" s="2">
        <v>422</v>
      </c>
      <c r="B25" s="2">
        <v>235</v>
      </c>
      <c r="C25" s="2">
        <v>4</v>
      </c>
      <c r="D25" s="2"/>
      <c r="E25" s="2">
        <v>3.9616699999999998</v>
      </c>
      <c r="J25" s="19"/>
      <c r="K25" s="19"/>
    </row>
    <row r="26" spans="1:33" x14ac:dyDescent="0.25">
      <c r="A26" s="2">
        <v>428</v>
      </c>
      <c r="B26" s="2">
        <v>239</v>
      </c>
      <c r="C26" s="2">
        <v>6</v>
      </c>
      <c r="D26" s="2">
        <v>3.9619499999999999</v>
      </c>
      <c r="E26" s="2"/>
      <c r="J26" s="19"/>
      <c r="K26" s="19"/>
    </row>
    <row r="27" spans="1:33" x14ac:dyDescent="0.25">
      <c r="A27" s="2">
        <v>408</v>
      </c>
      <c r="B27" s="2">
        <v>223</v>
      </c>
      <c r="C27" s="2">
        <v>6</v>
      </c>
      <c r="D27" s="2">
        <v>3.96197</v>
      </c>
      <c r="E27" s="2"/>
      <c r="J27" s="19"/>
      <c r="K27" s="19"/>
      <c r="L27">
        <f>0.078/0.021</f>
        <v>3.714285714285714</v>
      </c>
      <c r="M27">
        <f>L27*2.2/1.4</f>
        <v>5.8367346938775508</v>
      </c>
      <c r="N27">
        <f>0.078/M27</f>
        <v>1.3363636363636364E-2</v>
      </c>
    </row>
    <row r="28" spans="1:33" x14ac:dyDescent="0.25">
      <c r="A28" s="2">
        <v>418</v>
      </c>
      <c r="B28" s="2">
        <v>231</v>
      </c>
      <c r="C28" s="2">
        <v>6</v>
      </c>
      <c r="D28" s="2">
        <v>3.9619900000000001</v>
      </c>
      <c r="E28" s="2"/>
      <c r="J28" s="19"/>
      <c r="K28" s="19"/>
    </row>
    <row r="29" spans="1:33" x14ac:dyDescent="0.25">
      <c r="A29" s="2">
        <v>320</v>
      </c>
      <c r="B29" s="2">
        <v>143</v>
      </c>
      <c r="C29" s="2">
        <v>6</v>
      </c>
      <c r="D29" s="2">
        <v>3.9620000000000002</v>
      </c>
      <c r="E29" s="2"/>
      <c r="J29" s="19"/>
      <c r="K29" s="19"/>
      <c r="L29">
        <f>0.078/0.015</f>
        <v>5.2</v>
      </c>
    </row>
    <row r="30" spans="1:33" x14ac:dyDescent="0.25">
      <c r="A30" s="2">
        <v>310</v>
      </c>
      <c r="B30" s="2">
        <v>135</v>
      </c>
      <c r="C30" s="2">
        <v>6</v>
      </c>
      <c r="D30" s="2">
        <v>3.9620199999999999</v>
      </c>
      <c r="E30" s="2"/>
      <c r="J30" s="19"/>
      <c r="K30" s="19"/>
    </row>
    <row r="31" spans="1:33" x14ac:dyDescent="0.25">
      <c r="A31" s="2">
        <v>300</v>
      </c>
      <c r="B31" s="2">
        <v>127</v>
      </c>
      <c r="C31" s="2">
        <v>6</v>
      </c>
      <c r="D31" s="2">
        <v>3.9620299999999999</v>
      </c>
      <c r="E31" s="2"/>
      <c r="J31" s="19"/>
      <c r="K31" s="19"/>
    </row>
    <row r="32" spans="1:33" x14ac:dyDescent="0.25">
      <c r="A32" s="2">
        <v>293</v>
      </c>
      <c r="B32" s="2">
        <v>122</v>
      </c>
      <c r="C32" s="2">
        <v>6</v>
      </c>
      <c r="D32" s="2"/>
      <c r="E32" s="2">
        <v>3.9616899999999999</v>
      </c>
      <c r="J32" s="19"/>
      <c r="K32" s="19"/>
    </row>
    <row r="33" spans="1:11" x14ac:dyDescent="0.25">
      <c r="A33" s="2">
        <v>303</v>
      </c>
      <c r="B33" s="2">
        <v>130</v>
      </c>
      <c r="C33" s="2">
        <v>6</v>
      </c>
      <c r="D33" s="2"/>
      <c r="E33" s="2">
        <v>3.9616699999999998</v>
      </c>
      <c r="J33" s="19"/>
      <c r="K33" s="19"/>
    </row>
    <row r="34" spans="1:11" x14ac:dyDescent="0.25">
      <c r="A34" s="2">
        <v>313</v>
      </c>
      <c r="B34" s="2">
        <v>138</v>
      </c>
      <c r="C34" s="2">
        <v>6</v>
      </c>
      <c r="D34" s="2"/>
      <c r="E34" s="2">
        <v>3.9616400000000001</v>
      </c>
      <c r="J34" s="19"/>
      <c r="K34" s="19"/>
    </row>
    <row r="35" spans="1:11" x14ac:dyDescent="0.25">
      <c r="A35" s="2">
        <v>401</v>
      </c>
      <c r="B35" s="2">
        <v>218</v>
      </c>
      <c r="C35" s="2">
        <v>6</v>
      </c>
      <c r="D35" s="2"/>
      <c r="E35" s="2">
        <v>3.96163</v>
      </c>
      <c r="J35" s="19"/>
      <c r="K35" s="19"/>
    </row>
    <row r="36" spans="1:11" x14ac:dyDescent="0.25">
      <c r="A36" s="2">
        <v>411</v>
      </c>
      <c r="B36" s="2">
        <v>226</v>
      </c>
      <c r="C36" s="2">
        <v>6</v>
      </c>
      <c r="D36" s="2"/>
      <c r="E36" s="2">
        <v>3.96163</v>
      </c>
      <c r="J36" s="19"/>
      <c r="K36" s="19"/>
    </row>
    <row r="37" spans="1:11" x14ac:dyDescent="0.25">
      <c r="A37" s="2">
        <v>421</v>
      </c>
      <c r="B37" s="2">
        <v>234</v>
      </c>
      <c r="C37" s="2">
        <v>6</v>
      </c>
      <c r="D37" s="2"/>
      <c r="E37" s="2">
        <v>3.96163</v>
      </c>
      <c r="J37" s="19"/>
      <c r="K37" s="19"/>
    </row>
    <row r="38" spans="1:11" x14ac:dyDescent="0.25">
      <c r="A38" s="2">
        <v>429</v>
      </c>
      <c r="B38" s="2">
        <v>240</v>
      </c>
      <c r="C38" s="2">
        <v>8</v>
      </c>
      <c r="D38" s="2">
        <v>3.9619300000000002</v>
      </c>
      <c r="E38" s="2"/>
      <c r="J38" s="19"/>
      <c r="K38" s="19"/>
    </row>
    <row r="39" spans="1:11" x14ac:dyDescent="0.25">
      <c r="A39" s="2">
        <v>409</v>
      </c>
      <c r="B39" s="2">
        <v>224</v>
      </c>
      <c r="C39" s="2">
        <v>8</v>
      </c>
      <c r="D39" s="2">
        <v>3.9619800000000001</v>
      </c>
      <c r="E39" s="2"/>
      <c r="J39" s="19"/>
      <c r="K39" s="19"/>
    </row>
    <row r="40" spans="1:11" x14ac:dyDescent="0.25">
      <c r="A40" s="2">
        <v>419</v>
      </c>
      <c r="B40" s="2">
        <v>232</v>
      </c>
      <c r="C40" s="2">
        <v>8</v>
      </c>
      <c r="D40" s="2">
        <v>3.9619900000000001</v>
      </c>
      <c r="E40" s="2"/>
      <c r="J40" s="19"/>
      <c r="K40" s="19"/>
    </row>
    <row r="41" spans="1:11" x14ac:dyDescent="0.25">
      <c r="A41" s="2">
        <v>311</v>
      </c>
      <c r="B41" s="2">
        <v>136</v>
      </c>
      <c r="C41" s="2">
        <v>8</v>
      </c>
      <c r="D41" s="2">
        <v>3.9620000000000002</v>
      </c>
      <c r="E41" s="2"/>
      <c r="J41" s="19"/>
      <c r="K41" s="19"/>
    </row>
    <row r="42" spans="1:11" x14ac:dyDescent="0.25">
      <c r="A42" s="2">
        <v>301</v>
      </c>
      <c r="B42" s="2">
        <v>128</v>
      </c>
      <c r="C42" s="2">
        <v>8</v>
      </c>
      <c r="D42" s="2">
        <v>3.9620099999999998</v>
      </c>
      <c r="E42" s="2"/>
      <c r="J42" s="19"/>
      <c r="K42" s="19"/>
    </row>
    <row r="43" spans="1:11" x14ac:dyDescent="0.25">
      <c r="A43" s="2">
        <v>321</v>
      </c>
      <c r="B43" s="2">
        <v>144</v>
      </c>
      <c r="C43" s="2">
        <v>8</v>
      </c>
      <c r="D43" s="2">
        <v>3.9620099999999998</v>
      </c>
      <c r="E43" s="2"/>
      <c r="J43" s="19"/>
      <c r="K43" s="19"/>
    </row>
    <row r="44" spans="1:11" x14ac:dyDescent="0.25">
      <c r="A44" s="2">
        <v>292</v>
      </c>
      <c r="B44" s="2">
        <v>121</v>
      </c>
      <c r="C44" s="2">
        <v>8</v>
      </c>
      <c r="D44" s="2"/>
      <c r="E44" s="2">
        <v>3.9617399999999998</v>
      </c>
      <c r="J44" s="19"/>
      <c r="K44" s="19"/>
    </row>
    <row r="45" spans="1:11" x14ac:dyDescent="0.25">
      <c r="A45" s="2">
        <v>302</v>
      </c>
      <c r="B45" s="2">
        <v>129</v>
      </c>
      <c r="C45" s="2">
        <v>8</v>
      </c>
      <c r="D45" s="2"/>
      <c r="E45" s="2">
        <v>3.9616899999999999</v>
      </c>
      <c r="J45" s="19"/>
      <c r="K45" s="19"/>
    </row>
    <row r="46" spans="1:11" x14ac:dyDescent="0.25">
      <c r="A46" s="2">
        <v>312</v>
      </c>
      <c r="B46" s="2">
        <v>137</v>
      </c>
      <c r="C46" s="2">
        <v>8</v>
      </c>
      <c r="D46" s="2"/>
      <c r="E46" s="2">
        <v>3.9617100000000001</v>
      </c>
      <c r="J46" s="19"/>
      <c r="K46" s="19"/>
    </row>
    <row r="47" spans="1:11" x14ac:dyDescent="0.25">
      <c r="A47" s="2">
        <v>400</v>
      </c>
      <c r="B47" s="2">
        <v>217</v>
      </c>
      <c r="C47" s="2">
        <v>8</v>
      </c>
      <c r="D47" s="2"/>
      <c r="E47" s="2">
        <v>3.9616600000000002</v>
      </c>
      <c r="J47" s="19"/>
      <c r="K47" s="19"/>
    </row>
    <row r="48" spans="1:11" x14ac:dyDescent="0.25">
      <c r="A48" s="2">
        <v>410</v>
      </c>
      <c r="B48" s="2">
        <v>225</v>
      </c>
      <c r="C48" s="2">
        <v>8</v>
      </c>
      <c r="D48" s="2"/>
      <c r="E48" s="2">
        <v>3.9616500000000001</v>
      </c>
      <c r="J48" s="19"/>
      <c r="K48" s="19"/>
    </row>
    <row r="49" spans="1:11" x14ac:dyDescent="0.25">
      <c r="A49" s="2">
        <v>420</v>
      </c>
      <c r="B49" s="2">
        <v>233</v>
      </c>
      <c r="C49" s="2">
        <v>8</v>
      </c>
      <c r="D49" s="2"/>
      <c r="E49" s="2">
        <v>3.9616400000000001</v>
      </c>
      <c r="J49" s="19"/>
      <c r="K49" s="19"/>
    </row>
    <row r="50" spans="1:11" x14ac:dyDescent="0.25">
      <c r="A50" s="2">
        <v>399</v>
      </c>
      <c r="B50" s="2">
        <v>216</v>
      </c>
      <c r="C50" s="2">
        <v>21.5</v>
      </c>
      <c r="D50" s="2">
        <v>3.96183</v>
      </c>
      <c r="E50" s="2"/>
      <c r="J50" s="19"/>
      <c r="K50" s="19"/>
    </row>
    <row r="51" spans="1:11" x14ac:dyDescent="0.25">
      <c r="A51" s="2">
        <v>329</v>
      </c>
      <c r="B51" s="2">
        <v>152</v>
      </c>
      <c r="C51" s="2">
        <v>21.5</v>
      </c>
      <c r="D51" s="2">
        <v>3.9618500000000001</v>
      </c>
      <c r="E51" s="2"/>
      <c r="J51" s="19"/>
      <c r="K51" s="19"/>
    </row>
    <row r="52" spans="1:11" x14ac:dyDescent="0.25">
      <c r="A52" s="2">
        <v>391</v>
      </c>
      <c r="B52" s="2">
        <v>208</v>
      </c>
      <c r="C52" s="2">
        <v>21.5</v>
      </c>
      <c r="D52" s="2">
        <v>3.9618500000000001</v>
      </c>
      <c r="E52" s="2"/>
      <c r="J52" s="19"/>
      <c r="K52" s="19"/>
    </row>
    <row r="53" spans="1:11" x14ac:dyDescent="0.25">
      <c r="A53" s="2">
        <v>322</v>
      </c>
      <c r="B53" s="2">
        <v>145</v>
      </c>
      <c r="C53" s="2">
        <v>21.5</v>
      </c>
      <c r="D53" s="2"/>
      <c r="E53" s="2">
        <v>3.9616799999999999</v>
      </c>
      <c r="J53" s="19"/>
      <c r="K53" s="19"/>
    </row>
    <row r="54" spans="1:11" x14ac:dyDescent="0.25">
      <c r="A54" s="2">
        <v>330</v>
      </c>
      <c r="B54" s="2">
        <v>153</v>
      </c>
      <c r="C54" s="2">
        <v>21.5</v>
      </c>
      <c r="D54" s="2"/>
      <c r="E54" s="2">
        <v>3.9617900000000001</v>
      </c>
      <c r="J54" s="19"/>
      <c r="K54" s="19"/>
    </row>
    <row r="55" spans="1:11" x14ac:dyDescent="0.25">
      <c r="A55" s="2">
        <v>392</v>
      </c>
      <c r="B55" s="2">
        <v>209</v>
      </c>
      <c r="C55" s="2">
        <v>21.5</v>
      </c>
      <c r="D55" s="2"/>
      <c r="E55" s="2">
        <v>3.9617900000000001</v>
      </c>
      <c r="J55" s="19"/>
      <c r="K55" s="19"/>
    </row>
    <row r="56" spans="1:11" x14ac:dyDescent="0.25">
      <c r="A56" s="2">
        <v>390</v>
      </c>
      <c r="B56" s="2">
        <v>207</v>
      </c>
      <c r="C56" s="2">
        <v>31.5</v>
      </c>
      <c r="D56" s="2">
        <v>3.9619800000000001</v>
      </c>
      <c r="E56" s="2"/>
      <c r="J56" s="19"/>
      <c r="K56" s="19"/>
    </row>
    <row r="57" spans="1:11" x14ac:dyDescent="0.25">
      <c r="A57" s="2">
        <v>398</v>
      </c>
      <c r="B57" s="2">
        <v>215</v>
      </c>
      <c r="C57" s="2">
        <v>31.5</v>
      </c>
      <c r="D57" s="2">
        <v>3.9619900000000001</v>
      </c>
      <c r="E57" s="2"/>
      <c r="J57" s="19"/>
      <c r="K57" s="19"/>
    </row>
    <row r="58" spans="1:11" x14ac:dyDescent="0.25">
      <c r="A58" s="2">
        <v>328</v>
      </c>
      <c r="B58" s="2">
        <v>151</v>
      </c>
      <c r="C58" s="2">
        <v>31.5</v>
      </c>
      <c r="D58" s="2">
        <v>3.9620000000000002</v>
      </c>
      <c r="E58" s="2"/>
      <c r="J58" s="19"/>
      <c r="K58" s="19"/>
    </row>
    <row r="59" spans="1:11" x14ac:dyDescent="0.25">
      <c r="A59" s="2">
        <v>323</v>
      </c>
      <c r="B59" s="2">
        <v>146</v>
      </c>
      <c r="C59" s="2">
        <v>31.5</v>
      </c>
      <c r="D59" s="2"/>
      <c r="E59" s="2">
        <v>3.9617900000000001</v>
      </c>
      <c r="J59" s="19"/>
      <c r="K59" s="19"/>
    </row>
    <row r="60" spans="1:11" x14ac:dyDescent="0.25">
      <c r="A60" s="2">
        <v>331</v>
      </c>
      <c r="B60" s="2">
        <v>154</v>
      </c>
      <c r="C60" s="2">
        <v>31.5</v>
      </c>
      <c r="D60" s="2"/>
      <c r="E60" s="2">
        <v>3.9618099999999998</v>
      </c>
      <c r="J60" s="19"/>
      <c r="K60" s="19"/>
    </row>
    <row r="61" spans="1:11" x14ac:dyDescent="0.25">
      <c r="A61" s="2">
        <v>393</v>
      </c>
      <c r="B61" s="2">
        <v>210</v>
      </c>
      <c r="C61" s="2">
        <v>31.5</v>
      </c>
      <c r="D61" s="2"/>
      <c r="E61" s="2">
        <v>3.9617800000000001</v>
      </c>
      <c r="J61" s="19"/>
      <c r="K61" s="19"/>
    </row>
    <row r="62" spans="1:11" x14ac:dyDescent="0.25">
      <c r="A62" s="2">
        <v>397</v>
      </c>
      <c r="B62" s="2">
        <v>214</v>
      </c>
      <c r="C62" s="2">
        <v>41.5</v>
      </c>
      <c r="D62" s="2">
        <v>3.96211</v>
      </c>
      <c r="E62" s="2"/>
      <c r="J62" s="19"/>
      <c r="K62" s="19"/>
    </row>
    <row r="63" spans="1:11" x14ac:dyDescent="0.25">
      <c r="A63" s="2">
        <v>327</v>
      </c>
      <c r="B63" s="2">
        <v>150</v>
      </c>
      <c r="C63" s="2">
        <v>41.5</v>
      </c>
      <c r="D63" s="2">
        <v>3.9621200000000001</v>
      </c>
      <c r="E63" s="2"/>
      <c r="J63" s="19"/>
      <c r="K63" s="19"/>
    </row>
    <row r="64" spans="1:11" x14ac:dyDescent="0.25">
      <c r="A64" s="2">
        <v>389</v>
      </c>
      <c r="B64" s="2">
        <v>206</v>
      </c>
      <c r="C64" s="2">
        <v>41.5</v>
      </c>
      <c r="D64" s="2">
        <v>3.9621400000000002</v>
      </c>
      <c r="E64" s="2"/>
      <c r="J64" s="19"/>
      <c r="K64" s="19"/>
    </row>
    <row r="65" spans="1:11" x14ac:dyDescent="0.25">
      <c r="A65" s="2">
        <v>324</v>
      </c>
      <c r="B65" s="2">
        <v>147</v>
      </c>
      <c r="C65" s="2">
        <v>41.5</v>
      </c>
      <c r="D65" s="2"/>
      <c r="E65" s="2">
        <v>3.96197</v>
      </c>
      <c r="J65" s="19"/>
      <c r="K65" s="19"/>
    </row>
    <row r="66" spans="1:11" x14ac:dyDescent="0.25">
      <c r="A66" s="2">
        <v>332</v>
      </c>
      <c r="B66" s="2">
        <v>155</v>
      </c>
      <c r="C66" s="2">
        <v>41.5</v>
      </c>
      <c r="D66" s="2"/>
      <c r="E66" s="2">
        <v>3.9620099999999998</v>
      </c>
      <c r="J66" s="19"/>
      <c r="K66" s="19"/>
    </row>
    <row r="67" spans="1:11" x14ac:dyDescent="0.25">
      <c r="A67" s="2">
        <v>394</v>
      </c>
      <c r="B67" s="2">
        <v>211</v>
      </c>
      <c r="C67" s="2">
        <v>41.5</v>
      </c>
      <c r="D67" s="2"/>
      <c r="E67" s="2">
        <v>3.9620000000000002</v>
      </c>
      <c r="J67" s="19"/>
      <c r="K67" s="19"/>
    </row>
    <row r="68" spans="1:11" x14ac:dyDescent="0.25">
      <c r="A68" s="2">
        <v>388</v>
      </c>
      <c r="B68" s="2">
        <v>205</v>
      </c>
      <c r="C68" s="2">
        <v>51.5</v>
      </c>
      <c r="D68" s="2">
        <v>3.9622099999999998</v>
      </c>
      <c r="E68" s="2"/>
      <c r="J68" s="19"/>
      <c r="K68" s="19"/>
    </row>
    <row r="69" spans="1:11" x14ac:dyDescent="0.25">
      <c r="A69" s="2">
        <v>396</v>
      </c>
      <c r="B69" s="2">
        <v>213</v>
      </c>
      <c r="C69" s="2">
        <v>51.5</v>
      </c>
      <c r="D69" s="2">
        <v>3.9622199999999999</v>
      </c>
      <c r="E69" s="2"/>
      <c r="J69" s="19"/>
      <c r="K69" s="19"/>
    </row>
    <row r="70" spans="1:11" x14ac:dyDescent="0.25">
      <c r="A70" s="2">
        <v>326</v>
      </c>
      <c r="B70" s="2">
        <v>149</v>
      </c>
      <c r="C70" s="2">
        <v>51.5</v>
      </c>
      <c r="D70" s="2">
        <v>3.9622700000000002</v>
      </c>
      <c r="E70" s="2"/>
      <c r="J70" s="19"/>
      <c r="K70" s="19"/>
    </row>
    <row r="71" spans="1:11" x14ac:dyDescent="0.25">
      <c r="A71" s="2">
        <v>325</v>
      </c>
      <c r="B71" s="2">
        <v>148</v>
      </c>
      <c r="C71" s="2">
        <v>51.5</v>
      </c>
      <c r="D71" s="2"/>
      <c r="E71" s="2">
        <v>3.9622000000000002</v>
      </c>
      <c r="J71" s="19"/>
      <c r="K71" s="19"/>
    </row>
    <row r="72" spans="1:11" x14ac:dyDescent="0.25">
      <c r="A72" s="2">
        <v>333</v>
      </c>
      <c r="B72" s="2">
        <v>156</v>
      </c>
      <c r="C72" s="2">
        <v>51.5</v>
      </c>
      <c r="D72" s="2"/>
      <c r="E72" s="2">
        <v>3.9621900000000001</v>
      </c>
      <c r="J72" s="19"/>
      <c r="K72" s="19"/>
    </row>
    <row r="73" spans="1:11" x14ac:dyDescent="0.25">
      <c r="A73" s="2">
        <v>395</v>
      </c>
      <c r="B73" s="2">
        <v>212</v>
      </c>
      <c r="C73" s="2">
        <v>51.5</v>
      </c>
      <c r="D73" s="2"/>
      <c r="E73" s="2">
        <v>3.9621599999999999</v>
      </c>
      <c r="J73" s="19"/>
      <c r="K73" s="19"/>
    </row>
    <row r="74" spans="1:11" x14ac:dyDescent="0.25">
      <c r="A74" s="2">
        <v>334</v>
      </c>
      <c r="B74" s="2">
        <v>157</v>
      </c>
      <c r="C74" s="2">
        <v>61.5</v>
      </c>
      <c r="D74" s="2">
        <v>3.9623499999999998</v>
      </c>
      <c r="E74" s="2"/>
      <c r="J74" s="19"/>
      <c r="K74" s="19"/>
    </row>
    <row r="75" spans="1:11" x14ac:dyDescent="0.25">
      <c r="A75" s="2">
        <v>380</v>
      </c>
      <c r="B75" s="2">
        <v>197</v>
      </c>
      <c r="C75" s="2">
        <v>61.5</v>
      </c>
      <c r="D75" s="2">
        <v>3.9623599999999999</v>
      </c>
      <c r="E75" s="2"/>
      <c r="J75" s="19"/>
      <c r="K75" s="19"/>
    </row>
    <row r="76" spans="1:11" x14ac:dyDescent="0.25">
      <c r="A76" s="2">
        <v>342</v>
      </c>
      <c r="B76" s="2">
        <v>165</v>
      </c>
      <c r="C76" s="2">
        <v>61.5</v>
      </c>
      <c r="D76" s="2">
        <v>3.9623900000000001</v>
      </c>
      <c r="E76" s="2"/>
      <c r="J76" s="19"/>
      <c r="K76" s="19"/>
    </row>
    <row r="77" spans="1:11" x14ac:dyDescent="0.25">
      <c r="A77" s="2">
        <v>341</v>
      </c>
      <c r="B77" s="2">
        <v>164</v>
      </c>
      <c r="C77" s="2">
        <v>61.5</v>
      </c>
      <c r="D77" s="2"/>
      <c r="E77" s="2">
        <v>3.9622899999999999</v>
      </c>
      <c r="J77" s="19"/>
      <c r="K77" s="19"/>
    </row>
    <row r="78" spans="1:11" x14ac:dyDescent="0.25">
      <c r="A78" s="2">
        <v>379</v>
      </c>
      <c r="B78" s="2">
        <v>196</v>
      </c>
      <c r="C78" s="2">
        <v>61.5</v>
      </c>
      <c r="D78" s="2"/>
      <c r="E78" s="2">
        <v>3.96225</v>
      </c>
      <c r="J78" s="19"/>
      <c r="K78" s="19"/>
    </row>
    <row r="79" spans="1:11" x14ac:dyDescent="0.25">
      <c r="A79" s="2">
        <v>387</v>
      </c>
      <c r="B79" s="2">
        <v>204</v>
      </c>
      <c r="C79" s="2">
        <v>61.5</v>
      </c>
      <c r="D79" s="2"/>
      <c r="E79" s="2">
        <v>3.9622799999999998</v>
      </c>
      <c r="J79" s="19"/>
      <c r="K79" s="19"/>
    </row>
    <row r="80" spans="1:11" x14ac:dyDescent="0.25">
      <c r="A80" s="2">
        <v>335</v>
      </c>
      <c r="B80" s="2">
        <v>158</v>
      </c>
      <c r="C80" s="2">
        <v>71.5</v>
      </c>
      <c r="D80" s="2">
        <v>3.9625300000000001</v>
      </c>
      <c r="E80" s="2"/>
      <c r="J80" s="19"/>
      <c r="K80" s="19"/>
    </row>
    <row r="81" spans="1:11" x14ac:dyDescent="0.25">
      <c r="A81" s="2">
        <v>381</v>
      </c>
      <c r="B81" s="2">
        <v>198</v>
      </c>
      <c r="C81" s="2">
        <v>71.5</v>
      </c>
      <c r="D81" s="2">
        <v>3.9625699999999999</v>
      </c>
      <c r="E81" s="2"/>
      <c r="J81" s="19"/>
      <c r="K81" s="19"/>
    </row>
    <row r="82" spans="1:11" x14ac:dyDescent="0.25">
      <c r="A82" s="2">
        <v>343</v>
      </c>
      <c r="B82" s="2">
        <v>166</v>
      </c>
      <c r="C82" s="2">
        <v>71.5</v>
      </c>
      <c r="D82" s="2">
        <v>3.9625900000000001</v>
      </c>
      <c r="E82" s="2"/>
      <c r="J82" s="19"/>
      <c r="K82" s="19"/>
    </row>
    <row r="83" spans="1:11" x14ac:dyDescent="0.25">
      <c r="A83" s="2">
        <v>340</v>
      </c>
      <c r="B83" s="2">
        <v>163</v>
      </c>
      <c r="C83" s="2">
        <v>71.5</v>
      </c>
      <c r="D83" s="2"/>
      <c r="E83" s="2">
        <v>3.96244</v>
      </c>
      <c r="J83" s="19"/>
      <c r="K83" s="19"/>
    </row>
    <row r="84" spans="1:11" x14ac:dyDescent="0.25">
      <c r="A84" s="2">
        <v>378</v>
      </c>
      <c r="B84" s="2">
        <v>195</v>
      </c>
      <c r="C84" s="2">
        <v>71.5</v>
      </c>
      <c r="D84" s="2"/>
      <c r="E84" s="2">
        <v>3.9624299999999999</v>
      </c>
      <c r="J84" s="19"/>
      <c r="K84" s="19"/>
    </row>
    <row r="85" spans="1:11" x14ac:dyDescent="0.25">
      <c r="A85" s="2">
        <v>386</v>
      </c>
      <c r="B85" s="2">
        <v>203</v>
      </c>
      <c r="C85" s="2">
        <v>71.5</v>
      </c>
      <c r="D85" s="2"/>
      <c r="E85" s="2">
        <v>3.96245</v>
      </c>
      <c r="J85" s="19"/>
      <c r="K85" s="19"/>
    </row>
    <row r="86" spans="1:11" x14ac:dyDescent="0.25">
      <c r="A86" s="2">
        <v>344</v>
      </c>
      <c r="B86" s="2">
        <v>167</v>
      </c>
      <c r="C86" s="2">
        <v>81.5</v>
      </c>
      <c r="D86" s="2">
        <v>3.9628199999999998</v>
      </c>
      <c r="E86" s="2"/>
      <c r="J86" s="19"/>
      <c r="K86" s="19"/>
    </row>
    <row r="87" spans="1:11" x14ac:dyDescent="0.25">
      <c r="A87" s="2">
        <v>382</v>
      </c>
      <c r="B87" s="2">
        <v>199</v>
      </c>
      <c r="C87" s="2">
        <v>81.5</v>
      </c>
      <c r="D87" s="2">
        <v>3.9628299999999999</v>
      </c>
      <c r="E87" s="2"/>
      <c r="J87" s="19"/>
      <c r="K87" s="19"/>
    </row>
    <row r="88" spans="1:11" x14ac:dyDescent="0.25">
      <c r="A88" s="2">
        <v>336</v>
      </c>
      <c r="B88" s="2">
        <v>159</v>
      </c>
      <c r="C88" s="2">
        <v>81.5</v>
      </c>
      <c r="D88" s="2">
        <v>3.9628399999999999</v>
      </c>
      <c r="E88" s="2"/>
      <c r="J88" s="19"/>
      <c r="K88" s="19"/>
    </row>
    <row r="89" spans="1:11" x14ac:dyDescent="0.25">
      <c r="A89" s="2">
        <v>339</v>
      </c>
      <c r="B89" s="2">
        <v>162</v>
      </c>
      <c r="C89" s="2">
        <v>81.5</v>
      </c>
      <c r="D89" s="2"/>
      <c r="E89" s="2">
        <v>3.96272</v>
      </c>
      <c r="J89" s="19"/>
      <c r="K89" s="19"/>
    </row>
    <row r="90" spans="1:11" x14ac:dyDescent="0.25">
      <c r="A90" s="2">
        <v>377</v>
      </c>
      <c r="B90" s="2">
        <v>194</v>
      </c>
      <c r="C90" s="2">
        <v>81.5</v>
      </c>
      <c r="D90" s="2"/>
      <c r="E90" s="2">
        <v>3.96272</v>
      </c>
      <c r="J90" s="19"/>
      <c r="K90" s="19"/>
    </row>
    <row r="91" spans="1:11" x14ac:dyDescent="0.25">
      <c r="A91" s="2">
        <v>385</v>
      </c>
      <c r="B91" s="2">
        <v>202</v>
      </c>
      <c r="C91" s="2">
        <v>81.5</v>
      </c>
      <c r="D91" s="2"/>
      <c r="E91" s="2">
        <v>3.96271</v>
      </c>
      <c r="J91" s="19"/>
      <c r="K91" s="19"/>
    </row>
    <row r="92" spans="1:11" x14ac:dyDescent="0.25">
      <c r="A92" s="2">
        <v>337</v>
      </c>
      <c r="B92" s="2">
        <v>160</v>
      </c>
      <c r="C92" s="2">
        <v>91.5</v>
      </c>
      <c r="D92" s="2">
        <v>3.9631400000000001</v>
      </c>
      <c r="E92" s="2"/>
      <c r="J92" s="19"/>
      <c r="K92" s="19"/>
    </row>
    <row r="93" spans="1:11" x14ac:dyDescent="0.25">
      <c r="A93" s="2">
        <v>345</v>
      </c>
      <c r="B93" s="2">
        <v>168</v>
      </c>
      <c r="C93" s="2">
        <v>91.5</v>
      </c>
      <c r="D93" s="2">
        <v>3.9631400000000001</v>
      </c>
      <c r="E93" s="2"/>
      <c r="J93" s="19"/>
      <c r="K93" s="19"/>
    </row>
    <row r="94" spans="1:11" x14ac:dyDescent="0.25">
      <c r="A94" s="2">
        <v>383</v>
      </c>
      <c r="B94" s="2">
        <v>200</v>
      </c>
      <c r="C94" s="2">
        <v>91.5</v>
      </c>
      <c r="D94" s="2">
        <v>3.9631500000000002</v>
      </c>
      <c r="E94" s="2"/>
      <c r="J94" s="19"/>
      <c r="K94" s="19"/>
    </row>
    <row r="95" spans="1:11" x14ac:dyDescent="0.25">
      <c r="A95" s="2">
        <v>338</v>
      </c>
      <c r="B95" s="2">
        <v>161</v>
      </c>
      <c r="C95" s="2">
        <v>91.5</v>
      </c>
      <c r="D95" s="2"/>
      <c r="E95" s="2">
        <v>3.96299</v>
      </c>
      <c r="J95" s="19"/>
      <c r="K95" s="19"/>
    </row>
    <row r="96" spans="1:11" x14ac:dyDescent="0.25">
      <c r="A96" s="2">
        <v>376</v>
      </c>
      <c r="B96" s="2">
        <v>193</v>
      </c>
      <c r="C96" s="2">
        <v>91.5</v>
      </c>
      <c r="D96" s="2"/>
      <c r="E96" s="2">
        <v>3.9630399999999999</v>
      </c>
      <c r="J96" s="19"/>
      <c r="K96" s="19"/>
    </row>
    <row r="97" spans="1:11" x14ac:dyDescent="0.25">
      <c r="A97" s="2">
        <v>384</v>
      </c>
      <c r="B97" s="2">
        <v>201</v>
      </c>
      <c r="C97" s="2">
        <v>91.5</v>
      </c>
      <c r="D97" s="2"/>
      <c r="E97" s="2">
        <v>3.9630299999999998</v>
      </c>
      <c r="J97" s="19"/>
      <c r="K97" s="19"/>
    </row>
    <row r="98" spans="1:11" x14ac:dyDescent="0.25">
      <c r="A98" s="2">
        <v>355</v>
      </c>
      <c r="B98" s="2">
        <v>176</v>
      </c>
      <c r="C98" s="2">
        <v>106.5</v>
      </c>
      <c r="D98" s="2">
        <v>3.9634800000000001</v>
      </c>
      <c r="E98" s="2"/>
      <c r="J98" s="19"/>
      <c r="K98" s="19"/>
    </row>
    <row r="99" spans="1:11" x14ac:dyDescent="0.25">
      <c r="A99" s="2">
        <v>375</v>
      </c>
      <c r="B99" s="2">
        <v>192</v>
      </c>
      <c r="C99" s="2">
        <v>106.5</v>
      </c>
      <c r="D99" s="2">
        <v>3.9634800000000001</v>
      </c>
      <c r="E99" s="2"/>
      <c r="J99" s="19"/>
      <c r="K99" s="19"/>
    </row>
    <row r="100" spans="1:11" x14ac:dyDescent="0.25">
      <c r="A100" s="2">
        <v>365</v>
      </c>
      <c r="B100" s="2">
        <v>184</v>
      </c>
      <c r="C100" s="2">
        <v>106.5</v>
      </c>
      <c r="D100" s="2">
        <v>3.9635099999999999</v>
      </c>
      <c r="E100" s="2"/>
      <c r="J100" s="19"/>
      <c r="K100" s="19"/>
    </row>
    <row r="101" spans="1:11" x14ac:dyDescent="0.25">
      <c r="A101" s="2">
        <v>346</v>
      </c>
      <c r="B101" s="2">
        <v>169</v>
      </c>
      <c r="C101" s="2">
        <v>106.5</v>
      </c>
      <c r="D101" s="2"/>
      <c r="E101" s="2">
        <v>3.9633400000000001</v>
      </c>
      <c r="J101" s="19"/>
      <c r="K101" s="19"/>
    </row>
    <row r="102" spans="1:11" x14ac:dyDescent="0.25">
      <c r="A102" s="2">
        <v>356</v>
      </c>
      <c r="B102" s="2">
        <v>177</v>
      </c>
      <c r="C102" s="2">
        <v>106.5</v>
      </c>
      <c r="D102" s="2"/>
      <c r="E102" s="2">
        <v>3.96333</v>
      </c>
      <c r="J102" s="19"/>
      <c r="K102" s="19"/>
    </row>
    <row r="103" spans="1:11" x14ac:dyDescent="0.25">
      <c r="A103" s="2">
        <v>366</v>
      </c>
      <c r="B103" s="2">
        <v>185</v>
      </c>
      <c r="C103" s="2">
        <v>106.5</v>
      </c>
      <c r="D103" s="2"/>
      <c r="E103" s="2">
        <v>3.96333</v>
      </c>
      <c r="J103" s="19"/>
      <c r="K103" s="19"/>
    </row>
    <row r="104" spans="1:11" x14ac:dyDescent="0.25">
      <c r="A104" s="2">
        <v>364</v>
      </c>
      <c r="B104" s="2">
        <v>183</v>
      </c>
      <c r="C104" s="2">
        <v>108.5</v>
      </c>
      <c r="D104" s="2">
        <v>3.9634499999999999</v>
      </c>
      <c r="E104" s="2"/>
      <c r="J104" s="19"/>
      <c r="K104" s="19"/>
    </row>
    <row r="105" spans="1:11" x14ac:dyDescent="0.25">
      <c r="A105" s="2">
        <v>354</v>
      </c>
      <c r="B105" s="2">
        <v>175</v>
      </c>
      <c r="C105" s="2">
        <v>108.5</v>
      </c>
      <c r="D105" s="2">
        <v>3.96346</v>
      </c>
      <c r="E105" s="2"/>
      <c r="J105" s="19"/>
      <c r="K105" s="19"/>
    </row>
    <row r="106" spans="1:11" x14ac:dyDescent="0.25">
      <c r="A106" s="2">
        <v>374</v>
      </c>
      <c r="B106" s="2">
        <v>191</v>
      </c>
      <c r="C106" s="2">
        <v>108.5</v>
      </c>
      <c r="D106" s="2">
        <v>3.96347</v>
      </c>
      <c r="E106" s="2"/>
      <c r="J106" s="19"/>
      <c r="K106" s="19"/>
    </row>
    <row r="107" spans="1:11" x14ac:dyDescent="0.25">
      <c r="A107" s="2">
        <v>347</v>
      </c>
      <c r="B107" s="2">
        <v>170</v>
      </c>
      <c r="C107" s="2">
        <v>108.5</v>
      </c>
      <c r="D107" s="2"/>
      <c r="E107" s="2">
        <v>3.9633600000000002</v>
      </c>
      <c r="J107" s="19"/>
      <c r="K107" s="19"/>
    </row>
    <row r="108" spans="1:11" x14ac:dyDescent="0.25">
      <c r="A108" s="2">
        <v>357</v>
      </c>
      <c r="B108" s="2">
        <v>178</v>
      </c>
      <c r="C108" s="2">
        <v>108.5</v>
      </c>
      <c r="D108" s="2"/>
      <c r="E108" s="2">
        <v>3.9634</v>
      </c>
      <c r="J108" s="19"/>
      <c r="K108" s="19"/>
    </row>
    <row r="109" spans="1:11" x14ac:dyDescent="0.25">
      <c r="A109" s="2">
        <v>367</v>
      </c>
      <c r="B109" s="2">
        <v>186</v>
      </c>
      <c r="C109" s="2">
        <v>108.5</v>
      </c>
      <c r="D109" s="2"/>
      <c r="E109" s="2">
        <v>3.9633500000000002</v>
      </c>
      <c r="J109" s="19"/>
      <c r="K109" s="19"/>
    </row>
    <row r="110" spans="1:11" x14ac:dyDescent="0.25">
      <c r="A110" s="2">
        <v>373</v>
      </c>
      <c r="B110" s="2">
        <v>190</v>
      </c>
      <c r="C110" s="2">
        <v>110.5</v>
      </c>
      <c r="D110" s="2">
        <v>3.9635600000000002</v>
      </c>
      <c r="E110" s="2"/>
      <c r="J110" s="19"/>
      <c r="K110" s="19"/>
    </row>
    <row r="111" spans="1:11" x14ac:dyDescent="0.25">
      <c r="A111" s="2">
        <v>353</v>
      </c>
      <c r="B111" s="2">
        <v>174</v>
      </c>
      <c r="C111" s="2">
        <v>110.5</v>
      </c>
      <c r="D111" s="2">
        <v>3.9635799999999999</v>
      </c>
      <c r="E111" s="2"/>
      <c r="J111" s="19"/>
      <c r="K111" s="19"/>
    </row>
    <row r="112" spans="1:11" x14ac:dyDescent="0.25">
      <c r="A112" s="2">
        <v>363</v>
      </c>
      <c r="B112" s="2">
        <v>182</v>
      </c>
      <c r="C112" s="2">
        <v>110.5</v>
      </c>
      <c r="D112" s="2">
        <v>3.9635899999999999</v>
      </c>
      <c r="E112" s="2"/>
      <c r="J112" s="19"/>
      <c r="K112" s="19"/>
    </row>
    <row r="113" spans="1:11" x14ac:dyDescent="0.25">
      <c r="A113" s="2">
        <v>348</v>
      </c>
      <c r="B113" s="2">
        <v>171</v>
      </c>
      <c r="C113" s="2">
        <v>110.5</v>
      </c>
      <c r="D113" s="2"/>
      <c r="E113" s="2">
        <v>3.9634399999999999</v>
      </c>
      <c r="J113" s="19"/>
      <c r="K113" s="19"/>
    </row>
    <row r="114" spans="1:11" x14ac:dyDescent="0.25">
      <c r="A114" s="2">
        <v>358</v>
      </c>
      <c r="B114" s="2">
        <v>179</v>
      </c>
      <c r="C114" s="2">
        <v>110.5</v>
      </c>
      <c r="D114" s="2"/>
      <c r="E114" s="2">
        <v>3.9634200000000002</v>
      </c>
      <c r="J114" s="19"/>
      <c r="K114" s="19"/>
    </row>
    <row r="115" spans="1:11" x14ac:dyDescent="0.25">
      <c r="A115" s="2">
        <v>368</v>
      </c>
      <c r="B115" s="2">
        <v>187</v>
      </c>
      <c r="C115" s="2">
        <v>110.5</v>
      </c>
      <c r="D115" s="2"/>
      <c r="E115" s="2">
        <v>3.96339</v>
      </c>
      <c r="J115" s="19"/>
      <c r="K115" s="19"/>
    </row>
    <row r="116" spans="1:11" x14ac:dyDescent="0.25">
      <c r="A116" s="2">
        <v>372</v>
      </c>
      <c r="B116" s="2">
        <v>189</v>
      </c>
      <c r="C116" s="2">
        <v>112.5</v>
      </c>
      <c r="D116" s="2">
        <v>3.9636399999999998</v>
      </c>
      <c r="E116" s="2"/>
      <c r="J116" s="19"/>
      <c r="K116" s="19"/>
    </row>
    <row r="117" spans="1:11" x14ac:dyDescent="0.25">
      <c r="A117" s="2">
        <v>362</v>
      </c>
      <c r="B117" s="2">
        <v>181</v>
      </c>
      <c r="C117" s="2">
        <v>112.5</v>
      </c>
      <c r="D117" s="2">
        <v>3.96366</v>
      </c>
      <c r="E117" s="2"/>
      <c r="J117" s="19"/>
      <c r="K117" s="19"/>
    </row>
    <row r="118" spans="1:11" x14ac:dyDescent="0.25">
      <c r="A118" s="2">
        <v>352</v>
      </c>
      <c r="B118" s="2">
        <v>173</v>
      </c>
      <c r="C118" s="2">
        <v>112.5</v>
      </c>
      <c r="D118" s="2">
        <v>3.96367</v>
      </c>
      <c r="E118" s="2"/>
      <c r="J118" s="19"/>
      <c r="K118" s="19"/>
    </row>
    <row r="119" spans="1:11" x14ac:dyDescent="0.25">
      <c r="A119" s="2">
        <v>349</v>
      </c>
      <c r="B119" s="2">
        <v>172</v>
      </c>
      <c r="C119" s="2">
        <v>112.5</v>
      </c>
      <c r="D119" s="2"/>
      <c r="E119" s="2">
        <v>3.9634200000000002</v>
      </c>
      <c r="J119" s="19"/>
      <c r="K119" s="19"/>
    </row>
    <row r="120" spans="1:11" x14ac:dyDescent="0.25">
      <c r="A120" s="2">
        <v>359</v>
      </c>
      <c r="B120" s="2">
        <v>180</v>
      </c>
      <c r="C120" s="2">
        <v>112.5</v>
      </c>
      <c r="D120" s="2"/>
      <c r="E120" s="2">
        <v>3.9634200000000002</v>
      </c>
      <c r="J120" s="19"/>
      <c r="K120" s="19"/>
    </row>
    <row r="121" spans="1:11" x14ac:dyDescent="0.25">
      <c r="A121" s="2">
        <v>369</v>
      </c>
      <c r="B121" s="2">
        <v>188</v>
      </c>
      <c r="C121" s="2">
        <v>112.5</v>
      </c>
      <c r="D121" s="2"/>
      <c r="E121" s="2">
        <v>3.9634299999999998</v>
      </c>
      <c r="J121" s="19"/>
      <c r="K121" s="1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summary of sensitivity</vt:lpstr>
      <vt:lpstr>delta_ref-delta graphs</vt:lpstr>
      <vt:lpstr>pO2 graphs</vt:lpstr>
      <vt:lpstr>pO2 over pO2-ref graphs</vt:lpstr>
      <vt:lpstr>Region B -constants 1</vt:lpstr>
      <vt:lpstr>Region B -contants 1 tempvar</vt:lpstr>
      <vt:lpstr>Region B -constants 1 12+dt</vt:lpstr>
      <vt:lpstr>Region B -constants 1 12-dt </vt:lpstr>
      <vt:lpstr>Region C -constants 1</vt:lpstr>
      <vt:lpstr>Region C -contants 1 tempvar</vt:lpstr>
      <vt:lpstr>Region D -constants 1</vt:lpstr>
      <vt:lpstr>Region D -contants 1 tempvar</vt:lpstr>
      <vt:lpstr>Region B -constants 2</vt:lpstr>
      <vt:lpstr>Region B -contants 2 tempva </vt:lpstr>
      <vt:lpstr>Region B -constants 3</vt:lpstr>
      <vt:lpstr>Region B -contants 3 tempva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Ray</dc:creator>
  <cp:lastModifiedBy>Chris De Leeuwe (PGR)</cp:lastModifiedBy>
  <dcterms:created xsi:type="dcterms:W3CDTF">2017-01-12T10:50:02Z</dcterms:created>
  <dcterms:modified xsi:type="dcterms:W3CDTF">2018-10-29T11:51:19Z</dcterms:modified>
</cp:coreProperties>
</file>